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1600" windowHeight="10950" tabRatio="713"/>
  </bookViews>
  <sheets>
    <sheet name="Bill Frequency" sheetId="1" r:id="rId1"/>
    <sheet name="Test Year Revenue Present" sheetId="2" r:id="rId2"/>
    <sheet name="Contract &amp; Vol Adj" sheetId="3" r:id="rId3"/>
    <sheet name="WNA Summary" sheetId="4" r:id="rId4"/>
    <sheet name="WNA" sheetId="5" r:id="rId5"/>
    <sheet name="Test Year Monthly - (Pres)" sheetId="6" r:id="rId6"/>
    <sheet name="Test Year Revenue Proposed" sheetId="7" r:id="rId7"/>
    <sheet name="Test Year Monthly - (Prop)" sheetId="8" r:id="rId8"/>
  </sheets>
  <definedNames>
    <definedName name="__123Graph_A" hidden="1">#REF!</definedName>
    <definedName name="__123Graph_B" hidden="1">#REF!</definedName>
    <definedName name="__123Graph_X" hidden="1">#REF!</definedName>
    <definedName name="_Dist_Bin" hidden="1">#REF!</definedName>
    <definedName name="_Dist_Values" hidden="1">#REF!</definedName>
    <definedName name="_Fill" localSheetId="7" hidden="1">#REF!</definedName>
    <definedName name="_Fill" localSheetId="6" hidden="1">#REF!</definedName>
    <definedName name="_Fill" localSheetId="4" hidden="1">#REF!</definedName>
    <definedName name="_Fill" hidden="1">#REF!</definedName>
    <definedName name="_Order1" hidden="1">255</definedName>
    <definedName name="_Order2" hidden="1">255</definedName>
    <definedName name="_Regression_Out" localSheetId="7" hidden="1">#REF!</definedName>
    <definedName name="_Regression_Out" localSheetId="6" hidden="1">#REF!</definedName>
    <definedName name="_Regression_Out" localSheetId="4" hidden="1">#REF!</definedName>
    <definedName name="_Regression_Out" hidden="1">#REF!</definedName>
    <definedName name="_Regression_Y" localSheetId="7" hidden="1">#REF!</definedName>
    <definedName name="_Regression_Y" localSheetId="6" hidden="1">#REF!</definedName>
    <definedName name="_Regression_Y" localSheetId="4" hidden="1">#REF!</definedName>
    <definedName name="_Regression_Y" hidden="1">#REF!</definedName>
    <definedName name="_xlnm.Print_Area" localSheetId="0">'Bill Frequency'!$A$1:$R$86</definedName>
    <definedName name="_xlnm.Print_Area" localSheetId="2">'Contract &amp; Vol Adj'!$A$1:$R$84</definedName>
    <definedName name="_xlnm.Print_Area" localSheetId="5">'Test Year Monthly - (Pres)'!$A$1:$P$105</definedName>
    <definedName name="_xlnm.Print_Area" localSheetId="7">'Test Year Monthly - (Prop)'!$A$1:$P$105</definedName>
    <definedName name="_xlnm.Print_Area" localSheetId="1">'Test Year Revenue Present'!$A$1:$P$51</definedName>
    <definedName name="_xlnm.Print_Area" localSheetId="6">'Test Year Revenue Proposed'!$A$1:$P$51</definedName>
    <definedName name="_xlnm.Print_Area" localSheetId="4">WNA!$A$13:$N$95</definedName>
    <definedName name="_xlnm.Print_Area" localSheetId="3">'WNA Summary'!$A$1:$S$32</definedName>
    <definedName name="_xlnm.Print_Titles" localSheetId="2">'Contract &amp; Vol Adj'!$1:$11</definedName>
    <definedName name="_xlnm.Print_Titles" localSheetId="5">'Test Year Monthly - (Pres)'!$1:$11</definedName>
    <definedName name="_xlnm.Print_Titles" localSheetId="7">'Test Year Monthly - (Prop)'!$1:$11</definedName>
    <definedName name="_xlnm.Print_Titles" localSheetId="4">WNA!$A:$B,WNA!$3:$16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6" i="8" l="1"/>
  <c r="N96" i="8"/>
  <c r="M96" i="8"/>
  <c r="L96" i="8"/>
  <c r="K96" i="8"/>
  <c r="J96" i="8"/>
  <c r="I96" i="8"/>
  <c r="H96" i="8"/>
  <c r="G96" i="8"/>
  <c r="F96" i="8"/>
  <c r="E96" i="8"/>
  <c r="K87" i="8"/>
  <c r="G87" i="8"/>
  <c r="O87" i="8"/>
  <c r="N87" i="8"/>
  <c r="L87" i="8"/>
  <c r="J87" i="8"/>
  <c r="F87" i="8"/>
  <c r="N80" i="8"/>
  <c r="M78" i="8"/>
  <c r="L78" i="8"/>
  <c r="H78" i="8"/>
  <c r="D78" i="8"/>
  <c r="C76" i="8"/>
  <c r="L72" i="8"/>
  <c r="I72" i="8"/>
  <c r="H72" i="8"/>
  <c r="E72" i="8"/>
  <c r="D72" i="8"/>
  <c r="C75" i="8"/>
  <c r="O60" i="8"/>
  <c r="K60" i="8"/>
  <c r="G60" i="8"/>
  <c r="N60" i="8"/>
  <c r="L60" i="8"/>
  <c r="J60" i="8"/>
  <c r="H60" i="8"/>
  <c r="F60" i="8"/>
  <c r="D60" i="8"/>
  <c r="J54" i="8"/>
  <c r="L52" i="8"/>
  <c r="H52" i="8"/>
  <c r="D52" i="8"/>
  <c r="N52" i="8"/>
  <c r="M52" i="8"/>
  <c r="J52" i="8"/>
  <c r="I52" i="8"/>
  <c r="G52" i="8"/>
  <c r="F52" i="8"/>
  <c r="E52" i="8"/>
  <c r="C58" i="8"/>
  <c r="N48" i="8"/>
  <c r="J48" i="8"/>
  <c r="F48" i="8"/>
  <c r="C57" i="8"/>
  <c r="O48" i="8"/>
  <c r="M46" i="8"/>
  <c r="I46" i="8"/>
  <c r="E46" i="8"/>
  <c r="O44" i="8"/>
  <c r="N44" i="8"/>
  <c r="M44" i="8"/>
  <c r="K44" i="8"/>
  <c r="J44" i="8"/>
  <c r="I44" i="8"/>
  <c r="G44" i="8"/>
  <c r="F44" i="8"/>
  <c r="E44" i="8"/>
  <c r="O35" i="8"/>
  <c r="N35" i="8"/>
  <c r="L35" i="8"/>
  <c r="K35" i="8"/>
  <c r="J35" i="8"/>
  <c r="H35" i="8"/>
  <c r="G35" i="8"/>
  <c r="F35" i="8"/>
  <c r="D35" i="8"/>
  <c r="C32" i="8"/>
  <c r="C41" i="8" s="1"/>
  <c r="C34" i="8"/>
  <c r="C43" i="8" s="1"/>
  <c r="C33" i="8"/>
  <c r="C42" i="8" s="1"/>
  <c r="N26" i="8"/>
  <c r="J26" i="8"/>
  <c r="F26" i="8"/>
  <c r="F21" i="8"/>
  <c r="P16" i="8"/>
  <c r="Q16" i="8" s="1"/>
  <c r="N17" i="8"/>
  <c r="J17" i="8"/>
  <c r="F17" i="8"/>
  <c r="O35" i="7"/>
  <c r="O34" i="7"/>
  <c r="K19" i="7"/>
  <c r="K18" i="7"/>
  <c r="K17" i="7"/>
  <c r="K40" i="7" s="1"/>
  <c r="G12" i="7"/>
  <c r="H96" i="6"/>
  <c r="D96" i="6"/>
  <c r="P95" i="6"/>
  <c r="P38" i="2" s="1"/>
  <c r="R94" i="6"/>
  <c r="O96" i="6"/>
  <c r="N96" i="6"/>
  <c r="M96" i="6"/>
  <c r="L96" i="6"/>
  <c r="K96" i="6"/>
  <c r="J96" i="6"/>
  <c r="I96" i="6"/>
  <c r="G96" i="6"/>
  <c r="F96" i="6"/>
  <c r="E96" i="6"/>
  <c r="N89" i="6"/>
  <c r="M89" i="6"/>
  <c r="J89" i="6"/>
  <c r="I89" i="6"/>
  <c r="F89" i="6"/>
  <c r="E89" i="6"/>
  <c r="K89" i="6"/>
  <c r="O87" i="6"/>
  <c r="N87" i="6"/>
  <c r="L87" i="6"/>
  <c r="K87" i="6"/>
  <c r="J87" i="6"/>
  <c r="H87" i="6"/>
  <c r="G87" i="6"/>
  <c r="F87" i="6"/>
  <c r="D87" i="6"/>
  <c r="H80" i="6"/>
  <c r="K78" i="6"/>
  <c r="G74" i="6"/>
  <c r="H74" i="6"/>
  <c r="P76" i="6"/>
  <c r="Q76" i="6" s="1"/>
  <c r="M78" i="6"/>
  <c r="K74" i="6"/>
  <c r="E78" i="6"/>
  <c r="L74" i="6"/>
  <c r="E74" i="6"/>
  <c r="G72" i="6"/>
  <c r="P71" i="6"/>
  <c r="Q71" i="6" s="1"/>
  <c r="O72" i="6"/>
  <c r="K72" i="6"/>
  <c r="I64" i="6"/>
  <c r="O60" i="6"/>
  <c r="N60" i="6"/>
  <c r="M60" i="6"/>
  <c r="L60" i="6"/>
  <c r="K60" i="6"/>
  <c r="J60" i="6"/>
  <c r="J62" i="6" s="1"/>
  <c r="I60" i="6"/>
  <c r="H60" i="6"/>
  <c r="G60" i="6"/>
  <c r="F60" i="6"/>
  <c r="F62" i="6" s="1"/>
  <c r="E60" i="6"/>
  <c r="D60" i="6"/>
  <c r="M54" i="6"/>
  <c r="O48" i="6"/>
  <c r="M52" i="6"/>
  <c r="L52" i="6"/>
  <c r="I52" i="6"/>
  <c r="H52" i="6"/>
  <c r="E52" i="6"/>
  <c r="D52" i="6"/>
  <c r="C58" i="6"/>
  <c r="M48" i="6"/>
  <c r="I48" i="6"/>
  <c r="E48" i="6"/>
  <c r="C57" i="6"/>
  <c r="K48" i="6"/>
  <c r="N44" i="6"/>
  <c r="M44" i="6"/>
  <c r="L44" i="6"/>
  <c r="J44" i="6"/>
  <c r="I44" i="6"/>
  <c r="H44" i="6"/>
  <c r="F44" i="6"/>
  <c r="E44" i="6"/>
  <c r="D44" i="6"/>
  <c r="O35" i="6"/>
  <c r="N35" i="6"/>
  <c r="M35" i="6"/>
  <c r="L35" i="6"/>
  <c r="K35" i="6"/>
  <c r="J35" i="6"/>
  <c r="I35" i="6"/>
  <c r="H35" i="6"/>
  <c r="G35" i="6"/>
  <c r="F35" i="6"/>
  <c r="E35" i="6"/>
  <c r="E37" i="6" s="1"/>
  <c r="D35" i="6"/>
  <c r="O26" i="6"/>
  <c r="M26" i="6"/>
  <c r="L26" i="6"/>
  <c r="K26" i="6"/>
  <c r="I26" i="6"/>
  <c r="H26" i="6"/>
  <c r="G26" i="6"/>
  <c r="E26" i="6"/>
  <c r="D26" i="6"/>
  <c r="G12" i="6"/>
  <c r="C25" i="6"/>
  <c r="C34" i="6" s="1"/>
  <c r="C43" i="6" s="1"/>
  <c r="P15" i="6"/>
  <c r="Q15" i="6" s="1"/>
  <c r="C24" i="6"/>
  <c r="C33" i="6" s="1"/>
  <c r="C42" i="6" s="1"/>
  <c r="M17" i="6"/>
  <c r="I17" i="6"/>
  <c r="E17" i="6"/>
  <c r="C23" i="6"/>
  <c r="C32" i="6" s="1"/>
  <c r="C41" i="6" s="1"/>
  <c r="J12" i="6"/>
  <c r="K12" i="6"/>
  <c r="R75" i="5"/>
  <c r="S75" i="5" s="1"/>
  <c r="T75" i="5" s="1"/>
  <c r="U75" i="5" s="1"/>
  <c r="V75" i="5" s="1"/>
  <c r="W75" i="5" s="1"/>
  <c r="X75" i="5" s="1"/>
  <c r="Y75" i="5" s="1"/>
  <c r="Z75" i="5" s="1"/>
  <c r="AA75" i="5" s="1"/>
  <c r="P75" i="5"/>
  <c r="Q75" i="5" s="1"/>
  <c r="Z74" i="5"/>
  <c r="AA74" i="5" s="1"/>
  <c r="AB74" i="5" s="1"/>
  <c r="AC74" i="5" s="1"/>
  <c r="AD74" i="5" s="1"/>
  <c r="AE74" i="5" s="1"/>
  <c r="AF74" i="5" s="1"/>
  <c r="AG74" i="5" s="1"/>
  <c r="AH74" i="5" s="1"/>
  <c r="AI74" i="5" s="1"/>
  <c r="AJ74" i="5" s="1"/>
  <c r="AK74" i="5" s="1"/>
  <c r="AL74" i="5" s="1"/>
  <c r="AM74" i="5" s="1"/>
  <c r="AN74" i="5" s="1"/>
  <c r="AO74" i="5" s="1"/>
  <c r="AP74" i="5" s="1"/>
  <c r="AQ74" i="5" s="1"/>
  <c r="AR74" i="5" s="1"/>
  <c r="AS74" i="5" s="1"/>
  <c r="AT74" i="5" s="1"/>
  <c r="AU74" i="5" s="1"/>
  <c r="AV74" i="5" s="1"/>
  <c r="AW74" i="5" s="1"/>
  <c r="AX74" i="5" s="1"/>
  <c r="AY74" i="5" s="1"/>
  <c r="AZ74" i="5" s="1"/>
  <c r="BA74" i="5" s="1"/>
  <c r="BB74" i="5" s="1"/>
  <c r="BC74" i="5" s="1"/>
  <c r="BD74" i="5" s="1"/>
  <c r="BE74" i="5" s="1"/>
  <c r="BF74" i="5" s="1"/>
  <c r="BG74" i="5" s="1"/>
  <c r="BH74" i="5" s="1"/>
  <c r="BI74" i="5" s="1"/>
  <c r="BJ74" i="5" s="1"/>
  <c r="BK74" i="5" s="1"/>
  <c r="BL74" i="5" s="1"/>
  <c r="BM74" i="5" s="1"/>
  <c r="BN74" i="5" s="1"/>
  <c r="BO74" i="5" s="1"/>
  <c r="BP74" i="5" s="1"/>
  <c r="BQ74" i="5" s="1"/>
  <c r="BR74" i="5" s="1"/>
  <c r="BS74" i="5" s="1"/>
  <c r="BT74" i="5" s="1"/>
  <c r="BU74" i="5" s="1"/>
  <c r="BV74" i="5" s="1"/>
  <c r="BW74" i="5" s="1"/>
  <c r="BX74" i="5" s="1"/>
  <c r="BY74" i="5" s="1"/>
  <c r="BZ74" i="5" s="1"/>
  <c r="CA74" i="5" s="1"/>
  <c r="CB74" i="5" s="1"/>
  <c r="CC74" i="5" s="1"/>
  <c r="CD74" i="5" s="1"/>
  <c r="CE74" i="5" s="1"/>
  <c r="CF74" i="5" s="1"/>
  <c r="CG74" i="5" s="1"/>
  <c r="CH74" i="5" s="1"/>
  <c r="R74" i="5"/>
  <c r="S74" i="5" s="1"/>
  <c r="T74" i="5" s="1"/>
  <c r="U74" i="5" s="1"/>
  <c r="V74" i="5" s="1"/>
  <c r="W74" i="5" s="1"/>
  <c r="X74" i="5" s="1"/>
  <c r="Y74" i="5" s="1"/>
  <c r="P74" i="5"/>
  <c r="Q74" i="5" s="1"/>
  <c r="R73" i="5"/>
  <c r="S73" i="5" s="1"/>
  <c r="T73" i="5" s="1"/>
  <c r="U73" i="5" s="1"/>
  <c r="V73" i="5" s="1"/>
  <c r="W73" i="5" s="1"/>
  <c r="X73" i="5" s="1"/>
  <c r="Y73" i="5" s="1"/>
  <c r="Z73" i="5" s="1"/>
  <c r="AA73" i="5" s="1"/>
  <c r="AB73" i="5" s="1"/>
  <c r="AC73" i="5" s="1"/>
  <c r="AD73" i="5" s="1"/>
  <c r="AE73" i="5" s="1"/>
  <c r="AF73" i="5" s="1"/>
  <c r="AG73" i="5" s="1"/>
  <c r="AH73" i="5" s="1"/>
  <c r="AI73" i="5" s="1"/>
  <c r="AJ73" i="5" s="1"/>
  <c r="AK73" i="5" s="1"/>
  <c r="AL73" i="5" s="1"/>
  <c r="AM73" i="5" s="1"/>
  <c r="AN73" i="5" s="1"/>
  <c r="AO73" i="5" s="1"/>
  <c r="AP73" i="5" s="1"/>
  <c r="AQ73" i="5" s="1"/>
  <c r="AR73" i="5" s="1"/>
  <c r="AS73" i="5" s="1"/>
  <c r="AT73" i="5" s="1"/>
  <c r="AU73" i="5" s="1"/>
  <c r="AV73" i="5" s="1"/>
  <c r="AW73" i="5" s="1"/>
  <c r="AX73" i="5" s="1"/>
  <c r="AY73" i="5" s="1"/>
  <c r="AZ73" i="5" s="1"/>
  <c r="BA73" i="5" s="1"/>
  <c r="BB73" i="5" s="1"/>
  <c r="BC73" i="5" s="1"/>
  <c r="BD73" i="5" s="1"/>
  <c r="BE73" i="5" s="1"/>
  <c r="BF73" i="5" s="1"/>
  <c r="BG73" i="5" s="1"/>
  <c r="BH73" i="5" s="1"/>
  <c r="BI73" i="5" s="1"/>
  <c r="BJ73" i="5" s="1"/>
  <c r="BK73" i="5" s="1"/>
  <c r="BL73" i="5" s="1"/>
  <c r="BM73" i="5" s="1"/>
  <c r="BN73" i="5" s="1"/>
  <c r="BO73" i="5" s="1"/>
  <c r="BP73" i="5" s="1"/>
  <c r="BQ73" i="5" s="1"/>
  <c r="BR73" i="5" s="1"/>
  <c r="BS73" i="5" s="1"/>
  <c r="BT73" i="5" s="1"/>
  <c r="BU73" i="5" s="1"/>
  <c r="BV73" i="5" s="1"/>
  <c r="BW73" i="5" s="1"/>
  <c r="BX73" i="5" s="1"/>
  <c r="BY73" i="5" s="1"/>
  <c r="BZ73" i="5" s="1"/>
  <c r="CA73" i="5" s="1"/>
  <c r="CB73" i="5" s="1"/>
  <c r="CC73" i="5" s="1"/>
  <c r="CD73" i="5" s="1"/>
  <c r="CE73" i="5" s="1"/>
  <c r="CF73" i="5" s="1"/>
  <c r="CG73" i="5" s="1"/>
  <c r="CH73" i="5" s="1"/>
  <c r="P73" i="5"/>
  <c r="Q73" i="5" s="1"/>
  <c r="S47" i="5"/>
  <c r="T47" i="5" s="1"/>
  <c r="U47" i="5" s="1"/>
  <c r="V47" i="5" s="1"/>
  <c r="W47" i="5" s="1"/>
  <c r="X47" i="5" s="1"/>
  <c r="Y47" i="5" s="1"/>
  <c r="Z47" i="5" s="1"/>
  <c r="AA47" i="5" s="1"/>
  <c r="AB47" i="5" s="1"/>
  <c r="AC47" i="5" s="1"/>
  <c r="AD47" i="5" s="1"/>
  <c r="AE47" i="5" s="1"/>
  <c r="AF47" i="5" s="1"/>
  <c r="AG47" i="5" s="1"/>
  <c r="AH47" i="5" s="1"/>
  <c r="AI47" i="5" s="1"/>
  <c r="AJ47" i="5" s="1"/>
  <c r="AK47" i="5" s="1"/>
  <c r="AL47" i="5" s="1"/>
  <c r="AM47" i="5" s="1"/>
  <c r="AN47" i="5" s="1"/>
  <c r="AO47" i="5" s="1"/>
  <c r="AP47" i="5" s="1"/>
  <c r="AQ47" i="5" s="1"/>
  <c r="AR47" i="5" s="1"/>
  <c r="AS47" i="5" s="1"/>
  <c r="AT47" i="5" s="1"/>
  <c r="AU47" i="5" s="1"/>
  <c r="AV47" i="5" s="1"/>
  <c r="AW47" i="5" s="1"/>
  <c r="AX47" i="5" s="1"/>
  <c r="AY47" i="5" s="1"/>
  <c r="AZ47" i="5" s="1"/>
  <c r="BA47" i="5" s="1"/>
  <c r="BB47" i="5" s="1"/>
  <c r="BC47" i="5" s="1"/>
  <c r="BD47" i="5" s="1"/>
  <c r="BE47" i="5" s="1"/>
  <c r="BF47" i="5" s="1"/>
  <c r="BG47" i="5" s="1"/>
  <c r="BH47" i="5" s="1"/>
  <c r="BI47" i="5" s="1"/>
  <c r="BJ47" i="5" s="1"/>
  <c r="BK47" i="5" s="1"/>
  <c r="BL47" i="5" s="1"/>
  <c r="BM47" i="5" s="1"/>
  <c r="BN47" i="5" s="1"/>
  <c r="BO47" i="5" s="1"/>
  <c r="BP47" i="5" s="1"/>
  <c r="BQ47" i="5" s="1"/>
  <c r="BR47" i="5" s="1"/>
  <c r="BS47" i="5" s="1"/>
  <c r="BT47" i="5" s="1"/>
  <c r="BU47" i="5" s="1"/>
  <c r="BV47" i="5" s="1"/>
  <c r="BW47" i="5" s="1"/>
  <c r="BX47" i="5" s="1"/>
  <c r="BY47" i="5" s="1"/>
  <c r="BZ47" i="5" s="1"/>
  <c r="CA47" i="5" s="1"/>
  <c r="CB47" i="5" s="1"/>
  <c r="CC47" i="5" s="1"/>
  <c r="CD47" i="5" s="1"/>
  <c r="CE47" i="5" s="1"/>
  <c r="CF47" i="5" s="1"/>
  <c r="CG47" i="5" s="1"/>
  <c r="CH47" i="5" s="1"/>
  <c r="P47" i="5"/>
  <c r="Q47" i="5" s="1"/>
  <c r="R47" i="5" s="1"/>
  <c r="S46" i="5"/>
  <c r="T46" i="5" s="1"/>
  <c r="U46" i="5" s="1"/>
  <c r="V46" i="5" s="1"/>
  <c r="W46" i="5" s="1"/>
  <c r="X46" i="5" s="1"/>
  <c r="Y46" i="5" s="1"/>
  <c r="Z46" i="5" s="1"/>
  <c r="AA46" i="5" s="1"/>
  <c r="AB46" i="5" s="1"/>
  <c r="AC46" i="5" s="1"/>
  <c r="AD46" i="5" s="1"/>
  <c r="AE46" i="5" s="1"/>
  <c r="AF46" i="5" s="1"/>
  <c r="AG46" i="5" s="1"/>
  <c r="AH46" i="5" s="1"/>
  <c r="AI46" i="5" s="1"/>
  <c r="AJ46" i="5" s="1"/>
  <c r="AK46" i="5" s="1"/>
  <c r="AL46" i="5" s="1"/>
  <c r="AM46" i="5" s="1"/>
  <c r="AN46" i="5" s="1"/>
  <c r="AO46" i="5" s="1"/>
  <c r="AP46" i="5" s="1"/>
  <c r="AQ46" i="5" s="1"/>
  <c r="AR46" i="5" s="1"/>
  <c r="AS46" i="5" s="1"/>
  <c r="AT46" i="5" s="1"/>
  <c r="AU46" i="5" s="1"/>
  <c r="AV46" i="5" s="1"/>
  <c r="AW46" i="5" s="1"/>
  <c r="AX46" i="5" s="1"/>
  <c r="AY46" i="5" s="1"/>
  <c r="AZ46" i="5" s="1"/>
  <c r="BA46" i="5" s="1"/>
  <c r="BB46" i="5" s="1"/>
  <c r="BC46" i="5" s="1"/>
  <c r="BD46" i="5" s="1"/>
  <c r="BE46" i="5" s="1"/>
  <c r="BF46" i="5" s="1"/>
  <c r="BG46" i="5" s="1"/>
  <c r="BH46" i="5" s="1"/>
  <c r="BI46" i="5" s="1"/>
  <c r="BJ46" i="5" s="1"/>
  <c r="BK46" i="5" s="1"/>
  <c r="BL46" i="5" s="1"/>
  <c r="BM46" i="5" s="1"/>
  <c r="BN46" i="5" s="1"/>
  <c r="BO46" i="5" s="1"/>
  <c r="BP46" i="5" s="1"/>
  <c r="BQ46" i="5" s="1"/>
  <c r="BR46" i="5" s="1"/>
  <c r="BS46" i="5" s="1"/>
  <c r="BT46" i="5" s="1"/>
  <c r="BU46" i="5" s="1"/>
  <c r="BV46" i="5" s="1"/>
  <c r="BW46" i="5" s="1"/>
  <c r="BX46" i="5" s="1"/>
  <c r="BY46" i="5" s="1"/>
  <c r="BZ46" i="5" s="1"/>
  <c r="CA46" i="5" s="1"/>
  <c r="CB46" i="5" s="1"/>
  <c r="CC46" i="5" s="1"/>
  <c r="CD46" i="5" s="1"/>
  <c r="CE46" i="5" s="1"/>
  <c r="CF46" i="5" s="1"/>
  <c r="CG46" i="5" s="1"/>
  <c r="CH46" i="5" s="1"/>
  <c r="P46" i="5"/>
  <c r="Q46" i="5" s="1"/>
  <c r="R46" i="5" s="1"/>
  <c r="BW41" i="5"/>
  <c r="BG41" i="5"/>
  <c r="AQ41" i="5"/>
  <c r="AA41" i="5"/>
  <c r="CH38" i="5"/>
  <c r="CH41" i="5" s="1"/>
  <c r="CG38" i="5"/>
  <c r="CG41" i="5" s="1"/>
  <c r="CF38" i="5"/>
  <c r="CF41" i="5" s="1"/>
  <c r="CE38" i="5"/>
  <c r="CE41" i="5" s="1"/>
  <c r="CD38" i="5"/>
  <c r="CD41" i="5" s="1"/>
  <c r="CC38" i="5"/>
  <c r="CC41" i="5" s="1"/>
  <c r="CB38" i="5"/>
  <c r="CB41" i="5" s="1"/>
  <c r="CA38" i="5"/>
  <c r="CA41" i="5" s="1"/>
  <c r="BZ38" i="5"/>
  <c r="BZ41" i="5" s="1"/>
  <c r="BY38" i="5"/>
  <c r="BY41" i="5" s="1"/>
  <c r="BX38" i="5"/>
  <c r="BX41" i="5" s="1"/>
  <c r="BW38" i="5"/>
  <c r="BV38" i="5"/>
  <c r="BV41" i="5" s="1"/>
  <c r="BU38" i="5"/>
  <c r="BU41" i="5" s="1"/>
  <c r="BT38" i="5"/>
  <c r="BT41" i="5" s="1"/>
  <c r="BS38" i="5"/>
  <c r="BS41" i="5" s="1"/>
  <c r="BR38" i="5"/>
  <c r="BR41" i="5" s="1"/>
  <c r="BQ38" i="5"/>
  <c r="BQ41" i="5" s="1"/>
  <c r="BP38" i="5"/>
  <c r="BP41" i="5" s="1"/>
  <c r="BO38" i="5"/>
  <c r="BO41" i="5" s="1"/>
  <c r="BN38" i="5"/>
  <c r="BN41" i="5" s="1"/>
  <c r="BM38" i="5"/>
  <c r="BM41" i="5" s="1"/>
  <c r="BL38" i="5"/>
  <c r="BL41" i="5" s="1"/>
  <c r="BK38" i="5"/>
  <c r="BK41" i="5" s="1"/>
  <c r="BJ38" i="5"/>
  <c r="BJ41" i="5" s="1"/>
  <c r="BI38" i="5"/>
  <c r="BI41" i="5" s="1"/>
  <c r="BH38" i="5"/>
  <c r="BH41" i="5" s="1"/>
  <c r="BG38" i="5"/>
  <c r="BF38" i="5"/>
  <c r="BF41" i="5" s="1"/>
  <c r="BE38" i="5"/>
  <c r="BE41" i="5" s="1"/>
  <c r="BD38" i="5"/>
  <c r="BD41" i="5" s="1"/>
  <c r="BC38" i="5"/>
  <c r="BC41" i="5" s="1"/>
  <c r="BB38" i="5"/>
  <c r="BB41" i="5" s="1"/>
  <c r="BA38" i="5"/>
  <c r="BA41" i="5" s="1"/>
  <c r="AZ38" i="5"/>
  <c r="AZ41" i="5" s="1"/>
  <c r="AY38" i="5"/>
  <c r="AY41" i="5" s="1"/>
  <c r="AX38" i="5"/>
  <c r="AX41" i="5" s="1"/>
  <c r="AW38" i="5"/>
  <c r="AW41" i="5" s="1"/>
  <c r="AV38" i="5"/>
  <c r="AV41" i="5" s="1"/>
  <c r="AU38" i="5"/>
  <c r="AU41" i="5" s="1"/>
  <c r="AT38" i="5"/>
  <c r="AT41" i="5" s="1"/>
  <c r="AS38" i="5"/>
  <c r="AS41" i="5" s="1"/>
  <c r="AR38" i="5"/>
  <c r="AR41" i="5" s="1"/>
  <c r="AQ38" i="5"/>
  <c r="AP38" i="5"/>
  <c r="AP41" i="5" s="1"/>
  <c r="AO38" i="5"/>
  <c r="AO41" i="5" s="1"/>
  <c r="AN38" i="5"/>
  <c r="AN41" i="5" s="1"/>
  <c r="AM38" i="5"/>
  <c r="AM41" i="5" s="1"/>
  <c r="AL38" i="5"/>
  <c r="AL41" i="5" s="1"/>
  <c r="AK38" i="5"/>
  <c r="AK41" i="5" s="1"/>
  <c r="AJ38" i="5"/>
  <c r="AJ41" i="5" s="1"/>
  <c r="AI38" i="5"/>
  <c r="AI41" i="5" s="1"/>
  <c r="AH38" i="5"/>
  <c r="AH41" i="5" s="1"/>
  <c r="AG38" i="5"/>
  <c r="AG41" i="5" s="1"/>
  <c r="AF38" i="5"/>
  <c r="AF41" i="5" s="1"/>
  <c r="AE38" i="5"/>
  <c r="AE41" i="5" s="1"/>
  <c r="AD38" i="5"/>
  <c r="AD41" i="5" s="1"/>
  <c r="AC38" i="5"/>
  <c r="AC41" i="5" s="1"/>
  <c r="AB38" i="5"/>
  <c r="AB41" i="5" s="1"/>
  <c r="AA38" i="5"/>
  <c r="Z38" i="5"/>
  <c r="Z41" i="5" s="1"/>
  <c r="Y38" i="5"/>
  <c r="Y41" i="5" s="1"/>
  <c r="X38" i="5"/>
  <c r="X41" i="5" s="1"/>
  <c r="W38" i="5"/>
  <c r="W41" i="5" s="1"/>
  <c r="V38" i="5"/>
  <c r="V41" i="5" s="1"/>
  <c r="U38" i="5"/>
  <c r="U41" i="5" s="1"/>
  <c r="T38" i="5"/>
  <c r="T41" i="5" s="1"/>
  <c r="S38" i="5"/>
  <c r="S41" i="5" s="1"/>
  <c r="R38" i="5"/>
  <c r="R41" i="5" s="1"/>
  <c r="Q38" i="5"/>
  <c r="Q41" i="5" s="1"/>
  <c r="P38" i="5"/>
  <c r="P41" i="5" s="1"/>
  <c r="O38" i="5"/>
  <c r="O41" i="5" s="1"/>
  <c r="Q21" i="5"/>
  <c r="R21" i="5" s="1"/>
  <c r="S21" i="5" s="1"/>
  <c r="T21" i="5" s="1"/>
  <c r="U21" i="5" s="1"/>
  <c r="V21" i="5" s="1"/>
  <c r="W21" i="5" s="1"/>
  <c r="X21" i="5" s="1"/>
  <c r="Y21" i="5" s="1"/>
  <c r="Z21" i="5" s="1"/>
  <c r="AA21" i="5" s="1"/>
  <c r="P21" i="5"/>
  <c r="P20" i="5"/>
  <c r="Q20" i="5" s="1"/>
  <c r="R20" i="5" s="1"/>
  <c r="S20" i="5" s="1"/>
  <c r="T20" i="5" s="1"/>
  <c r="U20" i="5" s="1"/>
  <c r="V20" i="5" s="1"/>
  <c r="W20" i="5" s="1"/>
  <c r="X20" i="5" s="1"/>
  <c r="Y20" i="5" s="1"/>
  <c r="Z20" i="5" s="1"/>
  <c r="AA20" i="5" s="1"/>
  <c r="AB20" i="5" s="1"/>
  <c r="AC20" i="5" s="1"/>
  <c r="AD20" i="5" s="1"/>
  <c r="AE20" i="5" s="1"/>
  <c r="AF20" i="5" s="1"/>
  <c r="AG20" i="5" s="1"/>
  <c r="AH20" i="5" s="1"/>
  <c r="AI20" i="5" s="1"/>
  <c r="AJ20" i="5" s="1"/>
  <c r="AK20" i="5" s="1"/>
  <c r="AL20" i="5" s="1"/>
  <c r="AM20" i="5" s="1"/>
  <c r="AN20" i="5" s="1"/>
  <c r="AO20" i="5" s="1"/>
  <c r="AP20" i="5" s="1"/>
  <c r="AQ20" i="5" s="1"/>
  <c r="AR20" i="5" s="1"/>
  <c r="AS20" i="5" s="1"/>
  <c r="AT20" i="5" s="1"/>
  <c r="AU20" i="5" s="1"/>
  <c r="AV20" i="5" s="1"/>
  <c r="AW20" i="5" s="1"/>
  <c r="AX20" i="5" s="1"/>
  <c r="AY20" i="5" s="1"/>
  <c r="AZ20" i="5" s="1"/>
  <c r="BA20" i="5" s="1"/>
  <c r="BB20" i="5" s="1"/>
  <c r="BC20" i="5" s="1"/>
  <c r="BD20" i="5" s="1"/>
  <c r="BE20" i="5" s="1"/>
  <c r="BF20" i="5" s="1"/>
  <c r="BG20" i="5" s="1"/>
  <c r="BH20" i="5" s="1"/>
  <c r="BI20" i="5" s="1"/>
  <c r="BJ20" i="5" s="1"/>
  <c r="BK20" i="5" s="1"/>
  <c r="BL20" i="5" s="1"/>
  <c r="BM20" i="5" s="1"/>
  <c r="BN20" i="5" s="1"/>
  <c r="BO20" i="5" s="1"/>
  <c r="BP20" i="5" s="1"/>
  <c r="BQ20" i="5" s="1"/>
  <c r="BR20" i="5" s="1"/>
  <c r="BS20" i="5" s="1"/>
  <c r="BT20" i="5" s="1"/>
  <c r="BU20" i="5" s="1"/>
  <c r="BV20" i="5" s="1"/>
  <c r="BW20" i="5" s="1"/>
  <c r="BX20" i="5" s="1"/>
  <c r="BY20" i="5" s="1"/>
  <c r="BZ20" i="5" s="1"/>
  <c r="CA20" i="5" s="1"/>
  <c r="CB20" i="5" s="1"/>
  <c r="CC20" i="5" s="1"/>
  <c r="CD20" i="5" s="1"/>
  <c r="CE20" i="5" s="1"/>
  <c r="CF20" i="5" s="1"/>
  <c r="CG20" i="5" s="1"/>
  <c r="CH20" i="5" s="1"/>
  <c r="Q19" i="5"/>
  <c r="R19" i="5" s="1"/>
  <c r="S19" i="5" s="1"/>
  <c r="T19" i="5" s="1"/>
  <c r="U19" i="5" s="1"/>
  <c r="V19" i="5" s="1"/>
  <c r="W19" i="5" s="1"/>
  <c r="X19" i="5" s="1"/>
  <c r="Y19" i="5" s="1"/>
  <c r="Z19" i="5" s="1"/>
  <c r="AA19" i="5" s="1"/>
  <c r="AB19" i="5" s="1"/>
  <c r="AC19" i="5" s="1"/>
  <c r="AD19" i="5" s="1"/>
  <c r="AE19" i="5" s="1"/>
  <c r="AF19" i="5" s="1"/>
  <c r="AG19" i="5" s="1"/>
  <c r="AH19" i="5" s="1"/>
  <c r="AI19" i="5" s="1"/>
  <c r="AJ19" i="5" s="1"/>
  <c r="AK19" i="5" s="1"/>
  <c r="AL19" i="5" s="1"/>
  <c r="AM19" i="5" s="1"/>
  <c r="AN19" i="5" s="1"/>
  <c r="AO19" i="5" s="1"/>
  <c r="AP19" i="5" s="1"/>
  <c r="AQ19" i="5" s="1"/>
  <c r="AR19" i="5" s="1"/>
  <c r="AS19" i="5" s="1"/>
  <c r="AT19" i="5" s="1"/>
  <c r="AU19" i="5" s="1"/>
  <c r="AV19" i="5" s="1"/>
  <c r="AW19" i="5" s="1"/>
  <c r="AX19" i="5" s="1"/>
  <c r="AY19" i="5" s="1"/>
  <c r="AZ19" i="5" s="1"/>
  <c r="BA19" i="5" s="1"/>
  <c r="BB19" i="5" s="1"/>
  <c r="BC19" i="5" s="1"/>
  <c r="BD19" i="5" s="1"/>
  <c r="BE19" i="5" s="1"/>
  <c r="BF19" i="5" s="1"/>
  <c r="BG19" i="5" s="1"/>
  <c r="BH19" i="5" s="1"/>
  <c r="BI19" i="5" s="1"/>
  <c r="BJ19" i="5" s="1"/>
  <c r="BK19" i="5" s="1"/>
  <c r="BL19" i="5" s="1"/>
  <c r="BM19" i="5" s="1"/>
  <c r="BN19" i="5" s="1"/>
  <c r="BO19" i="5" s="1"/>
  <c r="BP19" i="5" s="1"/>
  <c r="BQ19" i="5" s="1"/>
  <c r="BR19" i="5" s="1"/>
  <c r="BS19" i="5" s="1"/>
  <c r="BT19" i="5" s="1"/>
  <c r="BU19" i="5" s="1"/>
  <c r="BV19" i="5" s="1"/>
  <c r="BW19" i="5" s="1"/>
  <c r="BX19" i="5" s="1"/>
  <c r="BY19" i="5" s="1"/>
  <c r="BZ19" i="5" s="1"/>
  <c r="CA19" i="5" s="1"/>
  <c r="CB19" i="5" s="1"/>
  <c r="CC19" i="5" s="1"/>
  <c r="CD19" i="5" s="1"/>
  <c r="CE19" i="5" s="1"/>
  <c r="CF19" i="5" s="1"/>
  <c r="CG19" i="5" s="1"/>
  <c r="CH19" i="5" s="1"/>
  <c r="P19" i="5"/>
  <c r="U15" i="5"/>
  <c r="AG15" i="5" s="1"/>
  <c r="AS15" i="5" s="1"/>
  <c r="BE15" i="5" s="1"/>
  <c r="BQ15" i="5" s="1"/>
  <c r="CC15" i="5" s="1"/>
  <c r="Q15" i="5"/>
  <c r="AC15" i="5" s="1"/>
  <c r="AO15" i="5" s="1"/>
  <c r="BA15" i="5" s="1"/>
  <c r="BM15" i="5" s="1"/>
  <c r="BY15" i="5" s="1"/>
  <c r="Z15" i="5"/>
  <c r="AL15" i="5" s="1"/>
  <c r="AX15" i="5" s="1"/>
  <c r="BJ15" i="5" s="1"/>
  <c r="BV15" i="5" s="1"/>
  <c r="CH15" i="5" s="1"/>
  <c r="Y15" i="5"/>
  <c r="AK15" i="5" s="1"/>
  <c r="AW15" i="5" s="1"/>
  <c r="BI15" i="5" s="1"/>
  <c r="BU15" i="5" s="1"/>
  <c r="CG15" i="5" s="1"/>
  <c r="X15" i="5"/>
  <c r="AJ15" i="5" s="1"/>
  <c r="AV15" i="5" s="1"/>
  <c r="BH15" i="5" s="1"/>
  <c r="BT15" i="5" s="1"/>
  <c r="CF15" i="5" s="1"/>
  <c r="W15" i="5"/>
  <c r="AI15" i="5" s="1"/>
  <c r="AU15" i="5" s="1"/>
  <c r="BG15" i="5" s="1"/>
  <c r="BS15" i="5" s="1"/>
  <c r="CE15" i="5" s="1"/>
  <c r="V15" i="5"/>
  <c r="AH15" i="5" s="1"/>
  <c r="AT15" i="5" s="1"/>
  <c r="BF15" i="5" s="1"/>
  <c r="BR15" i="5" s="1"/>
  <c r="CD15" i="5" s="1"/>
  <c r="T15" i="5"/>
  <c r="AF15" i="5" s="1"/>
  <c r="AR15" i="5" s="1"/>
  <c r="BD15" i="5" s="1"/>
  <c r="BP15" i="5" s="1"/>
  <c r="CB15" i="5" s="1"/>
  <c r="S15" i="5"/>
  <c r="AE15" i="5" s="1"/>
  <c r="AQ15" i="5" s="1"/>
  <c r="BC15" i="5" s="1"/>
  <c r="BO15" i="5" s="1"/>
  <c r="CA15" i="5" s="1"/>
  <c r="R15" i="5"/>
  <c r="AD15" i="5" s="1"/>
  <c r="AP15" i="5" s="1"/>
  <c r="BB15" i="5" s="1"/>
  <c r="BN15" i="5" s="1"/>
  <c r="BZ15" i="5" s="1"/>
  <c r="P15" i="5"/>
  <c r="AB15" i="5" s="1"/>
  <c r="AN15" i="5" s="1"/>
  <c r="AZ15" i="5" s="1"/>
  <c r="BL15" i="5" s="1"/>
  <c r="BX15" i="5" s="1"/>
  <c r="O15" i="5"/>
  <c r="AA15" i="5" s="1"/>
  <c r="AM15" i="5" s="1"/>
  <c r="AY15" i="5" s="1"/>
  <c r="BK15" i="5" s="1"/>
  <c r="BW15" i="5" s="1"/>
  <c r="Z14" i="5"/>
  <c r="AL14" i="5" s="1"/>
  <c r="AX14" i="5" s="1"/>
  <c r="BJ14" i="5" s="1"/>
  <c r="BV14" i="5" s="1"/>
  <c r="CH14" i="5" s="1"/>
  <c r="Y14" i="5"/>
  <c r="AK14" i="5" s="1"/>
  <c r="AW14" i="5" s="1"/>
  <c r="BI14" i="5" s="1"/>
  <c r="BU14" i="5" s="1"/>
  <c r="CG14" i="5" s="1"/>
  <c r="X14" i="5"/>
  <c r="AJ14" i="5" s="1"/>
  <c r="AV14" i="5" s="1"/>
  <c r="BH14" i="5" s="1"/>
  <c r="BT14" i="5" s="1"/>
  <c r="CF14" i="5" s="1"/>
  <c r="W14" i="5"/>
  <c r="AI14" i="5" s="1"/>
  <c r="AU14" i="5" s="1"/>
  <c r="BG14" i="5" s="1"/>
  <c r="BS14" i="5" s="1"/>
  <c r="CE14" i="5" s="1"/>
  <c r="V14" i="5"/>
  <c r="AH14" i="5" s="1"/>
  <c r="AT14" i="5" s="1"/>
  <c r="BF14" i="5" s="1"/>
  <c r="BR14" i="5" s="1"/>
  <c r="CD14" i="5" s="1"/>
  <c r="U14" i="5"/>
  <c r="AG14" i="5" s="1"/>
  <c r="AS14" i="5" s="1"/>
  <c r="BE14" i="5" s="1"/>
  <c r="BQ14" i="5" s="1"/>
  <c r="CC14" i="5" s="1"/>
  <c r="T14" i="5"/>
  <c r="AF14" i="5" s="1"/>
  <c r="AR14" i="5" s="1"/>
  <c r="BD14" i="5" s="1"/>
  <c r="BP14" i="5" s="1"/>
  <c r="CB14" i="5" s="1"/>
  <c r="S14" i="5"/>
  <c r="AE14" i="5" s="1"/>
  <c r="AQ14" i="5" s="1"/>
  <c r="BC14" i="5" s="1"/>
  <c r="BO14" i="5" s="1"/>
  <c r="CA14" i="5" s="1"/>
  <c r="R14" i="5"/>
  <c r="AD14" i="5" s="1"/>
  <c r="AP14" i="5" s="1"/>
  <c r="BB14" i="5" s="1"/>
  <c r="BN14" i="5" s="1"/>
  <c r="BZ14" i="5" s="1"/>
  <c r="Q14" i="5"/>
  <c r="AC14" i="5" s="1"/>
  <c r="AO14" i="5" s="1"/>
  <c r="BA14" i="5" s="1"/>
  <c r="BM14" i="5" s="1"/>
  <c r="BY14" i="5" s="1"/>
  <c r="P14" i="5"/>
  <c r="AB14" i="5" s="1"/>
  <c r="AN14" i="5" s="1"/>
  <c r="AZ14" i="5" s="1"/>
  <c r="BL14" i="5" s="1"/>
  <c r="BX14" i="5" s="1"/>
  <c r="O14" i="5"/>
  <c r="AA14" i="5" s="1"/>
  <c r="AM14" i="5" s="1"/>
  <c r="AY14" i="5" s="1"/>
  <c r="BK14" i="5" s="1"/>
  <c r="BW14" i="5" s="1"/>
  <c r="D10" i="5"/>
  <c r="E10" i="5" s="1"/>
  <c r="T207" i="4"/>
  <c r="R205" i="4"/>
  <c r="R207" i="4" s="1"/>
  <c r="T204" i="4"/>
  <c r="T201" i="4"/>
  <c r="R201" i="4"/>
  <c r="Q30" i="4"/>
  <c r="R30" i="4" s="1"/>
  <c r="P30" i="4"/>
  <c r="Q29" i="4"/>
  <c r="Q28" i="4"/>
  <c r="Q27" i="4"/>
  <c r="O27" i="4"/>
  <c r="R27" i="4" s="1"/>
  <c r="P23" i="4"/>
  <c r="O20" i="4"/>
  <c r="O24" i="4" s="1"/>
  <c r="O17" i="4"/>
  <c r="P15" i="4"/>
  <c r="O13" i="4"/>
  <c r="D9" i="4"/>
  <c r="L84" i="3"/>
  <c r="D84" i="3"/>
  <c r="N84" i="3"/>
  <c r="M84" i="3"/>
  <c r="K84" i="3"/>
  <c r="J84" i="3"/>
  <c r="I84" i="3"/>
  <c r="H84" i="3"/>
  <c r="G84" i="3"/>
  <c r="F84" i="3"/>
  <c r="E84" i="3"/>
  <c r="C84" i="3"/>
  <c r="R81" i="3"/>
  <c r="F29" i="2" s="1"/>
  <c r="F29" i="7" s="1"/>
  <c r="M79" i="3"/>
  <c r="I79" i="3"/>
  <c r="E79" i="3"/>
  <c r="N80" i="3"/>
  <c r="M80" i="3"/>
  <c r="L79" i="3"/>
  <c r="K80" i="3"/>
  <c r="J80" i="3"/>
  <c r="I80" i="3"/>
  <c r="H79" i="3"/>
  <c r="F80" i="3"/>
  <c r="E80" i="3"/>
  <c r="C80" i="3"/>
  <c r="N75" i="3"/>
  <c r="M75" i="3"/>
  <c r="L75" i="3"/>
  <c r="K75" i="3"/>
  <c r="J75" i="3"/>
  <c r="I75" i="3"/>
  <c r="H75" i="3"/>
  <c r="G75" i="3"/>
  <c r="F75" i="3"/>
  <c r="E75" i="3"/>
  <c r="D75" i="3"/>
  <c r="R72" i="3"/>
  <c r="K71" i="3"/>
  <c r="J70" i="3"/>
  <c r="F70" i="3"/>
  <c r="N71" i="3"/>
  <c r="M71" i="3"/>
  <c r="L71" i="3"/>
  <c r="K70" i="3"/>
  <c r="J71" i="3"/>
  <c r="I71" i="3"/>
  <c r="G70" i="3"/>
  <c r="F71" i="3"/>
  <c r="E71" i="3"/>
  <c r="D71" i="3"/>
  <c r="R63" i="3"/>
  <c r="N66" i="3"/>
  <c r="M66" i="3"/>
  <c r="J66" i="3"/>
  <c r="I66" i="3"/>
  <c r="F66" i="3"/>
  <c r="E66" i="3"/>
  <c r="I60" i="3"/>
  <c r="N60" i="3"/>
  <c r="M60" i="3"/>
  <c r="J60" i="3"/>
  <c r="F60" i="3"/>
  <c r="E60" i="3"/>
  <c r="R56" i="3"/>
  <c r="M54" i="3"/>
  <c r="K54" i="3"/>
  <c r="I54" i="3"/>
  <c r="E54" i="3"/>
  <c r="N55" i="3"/>
  <c r="M55" i="3"/>
  <c r="L54" i="3"/>
  <c r="K55" i="3"/>
  <c r="J55" i="3"/>
  <c r="I55" i="3"/>
  <c r="H54" i="3"/>
  <c r="F55" i="3"/>
  <c r="E55" i="3"/>
  <c r="D54" i="3"/>
  <c r="C55" i="3"/>
  <c r="K50" i="3"/>
  <c r="N50" i="3"/>
  <c r="M50" i="3"/>
  <c r="J50" i="3"/>
  <c r="I50" i="3"/>
  <c r="G50" i="3"/>
  <c r="F50" i="3"/>
  <c r="E50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P43" i="3"/>
  <c r="P42" i="3"/>
  <c r="P44" i="3" s="1"/>
  <c r="O41" i="3"/>
  <c r="N38" i="3"/>
  <c r="M38" i="3"/>
  <c r="L38" i="3"/>
  <c r="K38" i="3"/>
  <c r="J38" i="3"/>
  <c r="I38" i="3"/>
  <c r="H38" i="3"/>
  <c r="G38" i="3"/>
  <c r="F38" i="3"/>
  <c r="E38" i="3"/>
  <c r="D38" i="3"/>
  <c r="C38" i="3"/>
  <c r="P37" i="3"/>
  <c r="P36" i="3"/>
  <c r="P35" i="3"/>
  <c r="P38" i="3" s="1"/>
  <c r="O34" i="3"/>
  <c r="F31" i="3"/>
  <c r="N31" i="3"/>
  <c r="M31" i="3"/>
  <c r="L31" i="3"/>
  <c r="K31" i="3"/>
  <c r="J31" i="3"/>
  <c r="I31" i="3"/>
  <c r="G31" i="3"/>
  <c r="E31" i="3"/>
  <c r="D31" i="3"/>
  <c r="C31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O17" i="3"/>
  <c r="M14" i="3"/>
  <c r="M15" i="3" s="1"/>
  <c r="K14" i="3"/>
  <c r="K15" i="3" s="1"/>
  <c r="K17" i="3" s="1"/>
  <c r="I14" i="3"/>
  <c r="I15" i="3" s="1"/>
  <c r="G14" i="3"/>
  <c r="G15" i="3" s="1"/>
  <c r="G17" i="3" s="1"/>
  <c r="E14" i="3"/>
  <c r="E15" i="3" s="1"/>
  <c r="C14" i="3"/>
  <c r="O13" i="3"/>
  <c r="D9" i="3"/>
  <c r="K40" i="2"/>
  <c r="P39" i="7"/>
  <c r="G19" i="2"/>
  <c r="G19" i="7" s="1"/>
  <c r="N84" i="1"/>
  <c r="K84" i="1"/>
  <c r="J84" i="1"/>
  <c r="G84" i="1"/>
  <c r="F84" i="1"/>
  <c r="C84" i="1"/>
  <c r="R83" i="1"/>
  <c r="M84" i="1"/>
  <c r="L84" i="1"/>
  <c r="I84" i="1"/>
  <c r="H84" i="1"/>
  <c r="E84" i="1"/>
  <c r="D84" i="1"/>
  <c r="P82" i="1"/>
  <c r="R81" i="1"/>
  <c r="R80" i="1"/>
  <c r="R79" i="1"/>
  <c r="Q78" i="3"/>
  <c r="O78" i="1"/>
  <c r="C77" i="1"/>
  <c r="N75" i="1"/>
  <c r="J75" i="1"/>
  <c r="F75" i="1"/>
  <c r="Q74" i="3"/>
  <c r="K75" i="1"/>
  <c r="G75" i="1"/>
  <c r="P74" i="1"/>
  <c r="Q73" i="3"/>
  <c r="M75" i="1"/>
  <c r="L75" i="1"/>
  <c r="I75" i="1"/>
  <c r="H75" i="1"/>
  <c r="E75" i="1"/>
  <c r="D75" i="1"/>
  <c r="P73" i="1"/>
  <c r="R72" i="1"/>
  <c r="R71" i="1"/>
  <c r="R70" i="1"/>
  <c r="Q69" i="3"/>
  <c r="O69" i="1"/>
  <c r="N66" i="1"/>
  <c r="L66" i="1"/>
  <c r="J66" i="1"/>
  <c r="H66" i="1"/>
  <c r="F66" i="1"/>
  <c r="D66" i="1"/>
  <c r="M66" i="1"/>
  <c r="K66" i="1"/>
  <c r="I66" i="1"/>
  <c r="G66" i="1"/>
  <c r="E66" i="1"/>
  <c r="C66" i="1"/>
  <c r="P64" i="1"/>
  <c r="E34" i="7" s="1"/>
  <c r="R63" i="1"/>
  <c r="P63" i="1"/>
  <c r="L60" i="1"/>
  <c r="H60" i="1"/>
  <c r="D60" i="1"/>
  <c r="Q59" i="3"/>
  <c r="P59" i="1"/>
  <c r="Q58" i="3"/>
  <c r="N60" i="1"/>
  <c r="J60" i="1"/>
  <c r="F60" i="1"/>
  <c r="P58" i="1"/>
  <c r="Q57" i="3"/>
  <c r="M60" i="1"/>
  <c r="K60" i="1"/>
  <c r="I60" i="1"/>
  <c r="G60" i="1"/>
  <c r="E60" i="1"/>
  <c r="C60" i="1"/>
  <c r="R56" i="1"/>
  <c r="R55" i="1"/>
  <c r="R54" i="1"/>
  <c r="Q53" i="3"/>
  <c r="O53" i="1"/>
  <c r="N50" i="1"/>
  <c r="J50" i="1"/>
  <c r="F50" i="1"/>
  <c r="K50" i="1"/>
  <c r="G50" i="1"/>
  <c r="P49" i="1"/>
  <c r="M50" i="1"/>
  <c r="L50" i="1"/>
  <c r="I50" i="1"/>
  <c r="H50" i="1"/>
  <c r="E50" i="1"/>
  <c r="D50" i="1"/>
  <c r="P48" i="1"/>
  <c r="O47" i="1"/>
  <c r="N44" i="1"/>
  <c r="J44" i="1"/>
  <c r="F44" i="1"/>
  <c r="Q49" i="1"/>
  <c r="K44" i="1"/>
  <c r="G44" i="1"/>
  <c r="P43" i="1"/>
  <c r="Q42" i="3"/>
  <c r="Q48" i="3" s="1"/>
  <c r="M44" i="1"/>
  <c r="L44" i="1"/>
  <c r="I44" i="1"/>
  <c r="H44" i="1"/>
  <c r="E44" i="1"/>
  <c r="D44" i="1"/>
  <c r="P42" i="1"/>
  <c r="Q41" i="3"/>
  <c r="Q47" i="3" s="1"/>
  <c r="O41" i="1"/>
  <c r="N38" i="1"/>
  <c r="N86" i="5" s="1"/>
  <c r="K38" i="1"/>
  <c r="J38" i="1"/>
  <c r="J86" i="5" s="1"/>
  <c r="G38" i="1"/>
  <c r="F38" i="1"/>
  <c r="F86" i="5" s="1"/>
  <c r="C38" i="1"/>
  <c r="P37" i="1"/>
  <c r="U24" i="2" s="1"/>
  <c r="P36" i="1"/>
  <c r="M38" i="1"/>
  <c r="M86" i="5" s="1"/>
  <c r="L38" i="1"/>
  <c r="L86" i="5" s="1"/>
  <c r="I38" i="1"/>
  <c r="I86" i="5" s="1"/>
  <c r="H38" i="1"/>
  <c r="H86" i="5" s="1"/>
  <c r="E38" i="1"/>
  <c r="E86" i="5" s="1"/>
  <c r="D38" i="1"/>
  <c r="D86" i="5" s="1"/>
  <c r="P35" i="1"/>
  <c r="N84" i="5"/>
  <c r="M84" i="5"/>
  <c r="L84" i="5"/>
  <c r="K84" i="5"/>
  <c r="J84" i="5"/>
  <c r="I84" i="5"/>
  <c r="H84" i="5"/>
  <c r="G84" i="5"/>
  <c r="F84" i="5"/>
  <c r="E84" i="5"/>
  <c r="D84" i="5"/>
  <c r="C84" i="5"/>
  <c r="N31" i="1"/>
  <c r="J31" i="1"/>
  <c r="F31" i="1"/>
  <c r="P30" i="1"/>
  <c r="L31" i="1"/>
  <c r="H31" i="1"/>
  <c r="D31" i="1"/>
  <c r="P29" i="1"/>
  <c r="M31" i="1"/>
  <c r="K31" i="1"/>
  <c r="I31" i="1"/>
  <c r="G31" i="1"/>
  <c r="E31" i="1"/>
  <c r="P28" i="1"/>
  <c r="O27" i="1"/>
  <c r="N24" i="1"/>
  <c r="N59" i="5" s="1"/>
  <c r="M24" i="1"/>
  <c r="M59" i="5" s="1"/>
  <c r="J24" i="1"/>
  <c r="J59" i="5" s="1"/>
  <c r="I24" i="1"/>
  <c r="I59" i="5" s="1"/>
  <c r="F24" i="1"/>
  <c r="F59" i="5" s="1"/>
  <c r="E24" i="1"/>
  <c r="E59" i="5" s="1"/>
  <c r="P23" i="1"/>
  <c r="U22" i="2" s="1"/>
  <c r="P22" i="1"/>
  <c r="L24" i="1"/>
  <c r="L59" i="5" s="1"/>
  <c r="K24" i="1"/>
  <c r="K59" i="5" s="1"/>
  <c r="H24" i="1"/>
  <c r="H59" i="5" s="1"/>
  <c r="G24" i="1"/>
  <c r="G59" i="5" s="1"/>
  <c r="D24" i="1"/>
  <c r="D59" i="5" s="1"/>
  <c r="C24" i="1"/>
  <c r="C59" i="5" s="1"/>
  <c r="Q20" i="4"/>
  <c r="R20" i="4" s="1"/>
  <c r="N57" i="5"/>
  <c r="M57" i="5"/>
  <c r="L57" i="5"/>
  <c r="K57" i="5"/>
  <c r="J57" i="5"/>
  <c r="I57" i="5"/>
  <c r="H57" i="5"/>
  <c r="G57" i="5"/>
  <c r="F57" i="5"/>
  <c r="E57" i="5"/>
  <c r="D57" i="5"/>
  <c r="C57" i="5"/>
  <c r="M17" i="1"/>
  <c r="M32" i="5" s="1"/>
  <c r="I17" i="1"/>
  <c r="I32" i="5" s="1"/>
  <c r="E17" i="1"/>
  <c r="E32" i="5" s="1"/>
  <c r="Q23" i="1"/>
  <c r="H16" i="1"/>
  <c r="P16" i="1" s="1"/>
  <c r="Q15" i="4"/>
  <c r="R15" i="4" s="1"/>
  <c r="N14" i="3"/>
  <c r="L14" i="3"/>
  <c r="J14" i="3"/>
  <c r="H15" i="3"/>
  <c r="F14" i="3"/>
  <c r="D14" i="3"/>
  <c r="P15" i="1"/>
  <c r="Q14" i="4"/>
  <c r="Q14" i="3" s="1"/>
  <c r="L17" i="1"/>
  <c r="L32" i="5" s="1"/>
  <c r="K17" i="1"/>
  <c r="K32" i="5" s="1"/>
  <c r="H17" i="1"/>
  <c r="H32" i="5" s="1"/>
  <c r="G17" i="1"/>
  <c r="G32" i="5" s="1"/>
  <c r="D17" i="1"/>
  <c r="D32" i="5" s="1"/>
  <c r="C17" i="1"/>
  <c r="C32" i="5" s="1"/>
  <c r="Q13" i="4"/>
  <c r="Q13" i="3" s="1"/>
  <c r="N30" i="5"/>
  <c r="M30" i="5"/>
  <c r="L30" i="5"/>
  <c r="K30" i="5"/>
  <c r="J30" i="5"/>
  <c r="I30" i="5"/>
  <c r="H30" i="5"/>
  <c r="G30" i="5"/>
  <c r="F30" i="5"/>
  <c r="E30" i="5"/>
  <c r="D30" i="5"/>
  <c r="C30" i="5"/>
  <c r="D9" i="1"/>
  <c r="C9" i="1"/>
  <c r="H31" i="3" l="1"/>
  <c r="H71" i="3"/>
  <c r="H70" i="3"/>
  <c r="G80" i="3"/>
  <c r="G79" i="3"/>
  <c r="C79" i="3"/>
  <c r="O12" i="6"/>
  <c r="I78" i="6"/>
  <c r="I74" i="6"/>
  <c r="G80" i="6"/>
  <c r="K80" i="6"/>
  <c r="G80" i="8"/>
  <c r="K80" i="8"/>
  <c r="O80" i="8"/>
  <c r="T28" i="2"/>
  <c r="G55" i="3"/>
  <c r="G54" i="3"/>
  <c r="C54" i="3"/>
  <c r="D79" i="3"/>
  <c r="D80" i="3"/>
  <c r="H80" i="3"/>
  <c r="D19" i="6"/>
  <c r="H19" i="6"/>
  <c r="L19" i="6"/>
  <c r="M74" i="6"/>
  <c r="P81" i="6"/>
  <c r="Q81" i="6" s="1"/>
  <c r="L80" i="6"/>
  <c r="D80" i="6"/>
  <c r="F37" i="8"/>
  <c r="J37" i="8"/>
  <c r="N37" i="8"/>
  <c r="K48" i="8"/>
  <c r="P70" i="8"/>
  <c r="Q70" i="8" s="1"/>
  <c r="L70" i="3"/>
  <c r="P73" i="3"/>
  <c r="F36" i="2" s="1"/>
  <c r="F36" i="7" s="1"/>
  <c r="P74" i="3"/>
  <c r="R74" i="3" s="1"/>
  <c r="C75" i="3"/>
  <c r="D12" i="6"/>
  <c r="H12" i="6"/>
  <c r="L12" i="6"/>
  <c r="G17" i="6"/>
  <c r="K17" i="6"/>
  <c r="P24" i="6"/>
  <c r="G48" i="6"/>
  <c r="P66" i="6"/>
  <c r="Q66" i="6" s="1"/>
  <c r="G78" i="6"/>
  <c r="O74" i="6"/>
  <c r="O78" i="6"/>
  <c r="P86" i="6"/>
  <c r="Q86" i="6" s="1"/>
  <c r="R86" i="6" s="1"/>
  <c r="P100" i="6"/>
  <c r="P43" i="2" s="1"/>
  <c r="D17" i="8"/>
  <c r="H17" i="8"/>
  <c r="L17" i="8"/>
  <c r="L19" i="8" s="1"/>
  <c r="N21" i="8"/>
  <c r="E21" i="8"/>
  <c r="P31" i="8"/>
  <c r="P58" i="8"/>
  <c r="F80" i="8"/>
  <c r="E80" i="8"/>
  <c r="I80" i="8"/>
  <c r="M80" i="8"/>
  <c r="P86" i="8"/>
  <c r="Q86" i="8" s="1"/>
  <c r="P91" i="8"/>
  <c r="Q91" i="8" s="1"/>
  <c r="P94" i="8"/>
  <c r="P96" i="8" s="1"/>
  <c r="D96" i="8"/>
  <c r="C9" i="3"/>
  <c r="P29" i="3"/>
  <c r="P30" i="3"/>
  <c r="U23" i="2" s="1"/>
  <c r="O47" i="3"/>
  <c r="P48" i="3"/>
  <c r="C50" i="3"/>
  <c r="P57" i="3"/>
  <c r="F31" i="2" s="1"/>
  <c r="F31" i="7" s="1"/>
  <c r="C60" i="3"/>
  <c r="G60" i="3"/>
  <c r="K60" i="3"/>
  <c r="C66" i="3"/>
  <c r="G66" i="3"/>
  <c r="K66" i="3"/>
  <c r="C70" i="3"/>
  <c r="C71" i="3"/>
  <c r="D70" i="3"/>
  <c r="N70" i="3"/>
  <c r="K79" i="3"/>
  <c r="R83" i="3"/>
  <c r="D17" i="6"/>
  <c r="H17" i="6"/>
  <c r="L17" i="6"/>
  <c r="L107" i="6" s="1"/>
  <c r="F19" i="6"/>
  <c r="P33" i="6"/>
  <c r="T30" i="2" s="1"/>
  <c r="P34" i="6"/>
  <c r="D37" i="6"/>
  <c r="H37" i="6"/>
  <c r="L37" i="6"/>
  <c r="P43" i="6"/>
  <c r="D54" i="6"/>
  <c r="H54" i="6"/>
  <c r="L54" i="6"/>
  <c r="H62" i="6"/>
  <c r="L62" i="6"/>
  <c r="M64" i="6"/>
  <c r="P69" i="6"/>
  <c r="Q69" i="6" s="1"/>
  <c r="H72" i="6"/>
  <c r="L72" i="6"/>
  <c r="D74" i="6"/>
  <c r="H78" i="6"/>
  <c r="L78" i="6"/>
  <c r="P91" i="6"/>
  <c r="Q91" i="6" s="1"/>
  <c r="P93" i="6"/>
  <c r="Q93" i="6" s="1"/>
  <c r="E17" i="8"/>
  <c r="E19" i="8" s="1"/>
  <c r="I17" i="8"/>
  <c r="I19" i="8" s="1"/>
  <c r="M17" i="8"/>
  <c r="M19" i="8" s="1"/>
  <c r="F19" i="8"/>
  <c r="J19" i="8"/>
  <c r="P22" i="8"/>
  <c r="Q22" i="8" s="1"/>
  <c r="G26" i="8"/>
  <c r="G28" i="8" s="1"/>
  <c r="K26" i="8"/>
  <c r="K28" i="8" s="1"/>
  <c r="O26" i="8"/>
  <c r="O28" i="8" s="1"/>
  <c r="P33" i="8"/>
  <c r="Q33" i="8" s="1"/>
  <c r="P40" i="8"/>
  <c r="P42" i="8"/>
  <c r="P43" i="8"/>
  <c r="Q43" i="8" s="1"/>
  <c r="P66" i="8"/>
  <c r="Q66" i="8" s="1"/>
  <c r="P67" i="8"/>
  <c r="Q67" i="8" s="1"/>
  <c r="P68" i="8"/>
  <c r="Q68" i="8" s="1"/>
  <c r="J80" i="8"/>
  <c r="E87" i="8"/>
  <c r="I87" i="8"/>
  <c r="M87" i="8"/>
  <c r="P63" i="3"/>
  <c r="M12" i="6"/>
  <c r="F17" i="6"/>
  <c r="J17" i="6"/>
  <c r="J19" i="6" s="1"/>
  <c r="N17" i="6"/>
  <c r="N19" i="6" s="1"/>
  <c r="G19" i="6"/>
  <c r="K19" i="6"/>
  <c r="E28" i="6"/>
  <c r="I28" i="6"/>
  <c r="M28" i="6"/>
  <c r="I37" i="6"/>
  <c r="M37" i="6"/>
  <c r="D46" i="6"/>
  <c r="H46" i="6"/>
  <c r="L46" i="6"/>
  <c r="P49" i="6"/>
  <c r="Q49" i="6" s="1"/>
  <c r="H48" i="6"/>
  <c r="L48" i="6"/>
  <c r="G52" i="6"/>
  <c r="G54" i="6" s="1"/>
  <c r="K52" i="6"/>
  <c r="K54" i="6" s="1"/>
  <c r="O52" i="6"/>
  <c r="O54" i="6" s="1"/>
  <c r="N62" i="6"/>
  <c r="E72" i="6"/>
  <c r="I72" i="6"/>
  <c r="M72" i="6"/>
  <c r="F80" i="6"/>
  <c r="J80" i="6"/>
  <c r="N80" i="6"/>
  <c r="G89" i="6"/>
  <c r="O89" i="6"/>
  <c r="P13" i="8"/>
  <c r="Q13" i="8" s="1"/>
  <c r="D26" i="8"/>
  <c r="D28" i="8" s="1"/>
  <c r="H26" i="8"/>
  <c r="H28" i="8" s="1"/>
  <c r="H103" i="8" s="1"/>
  <c r="L26" i="8"/>
  <c r="L28" i="8" s="1"/>
  <c r="F28" i="8"/>
  <c r="J28" i="8"/>
  <c r="N28" i="8"/>
  <c r="E48" i="8"/>
  <c r="I48" i="8"/>
  <c r="M48" i="8"/>
  <c r="G48" i="8"/>
  <c r="E54" i="8"/>
  <c r="I54" i="8"/>
  <c r="M54" i="8"/>
  <c r="D62" i="8"/>
  <c r="H62" i="8"/>
  <c r="L62" i="8"/>
  <c r="F72" i="8"/>
  <c r="J72" i="8"/>
  <c r="N72" i="8"/>
  <c r="N107" i="8" s="1"/>
  <c r="P76" i="8"/>
  <c r="P81" i="8"/>
  <c r="Q81" i="8" s="1"/>
  <c r="P83" i="8"/>
  <c r="Q83" i="8" s="1"/>
  <c r="R58" i="1"/>
  <c r="E32" i="2"/>
  <c r="R78" i="1"/>
  <c r="R84" i="1" s="1"/>
  <c r="D27" i="2"/>
  <c r="O84" i="1"/>
  <c r="R15" i="1"/>
  <c r="C82" i="5"/>
  <c r="AB21" i="5"/>
  <c r="AC21" i="5" s="1"/>
  <c r="AD21" i="5" s="1"/>
  <c r="AE21" i="5" s="1"/>
  <c r="AF21" i="5" s="1"/>
  <c r="AG21" i="5" s="1"/>
  <c r="AH21" i="5" s="1"/>
  <c r="AI21" i="5" s="1"/>
  <c r="AJ21" i="5" s="1"/>
  <c r="AK21" i="5" s="1"/>
  <c r="AL21" i="5" s="1"/>
  <c r="AM21" i="5" s="1"/>
  <c r="D15" i="3"/>
  <c r="D17" i="3"/>
  <c r="L15" i="3"/>
  <c r="L17" i="3"/>
  <c r="U21" i="2"/>
  <c r="R16" i="1"/>
  <c r="D20" i="2"/>
  <c r="D20" i="7" s="1"/>
  <c r="R41" i="1"/>
  <c r="O44" i="1"/>
  <c r="R59" i="1"/>
  <c r="R71" i="6" s="1"/>
  <c r="E33" i="2"/>
  <c r="R69" i="1"/>
  <c r="R81" i="6" s="1"/>
  <c r="D26" i="2"/>
  <c r="O75" i="1"/>
  <c r="E38" i="2"/>
  <c r="P84" i="1"/>
  <c r="Q23" i="4"/>
  <c r="Q30" i="1"/>
  <c r="R23" i="1"/>
  <c r="R27" i="1"/>
  <c r="O31" i="1"/>
  <c r="P31" i="1"/>
  <c r="S23" i="2"/>
  <c r="T23" i="2"/>
  <c r="T40" i="2" s="1"/>
  <c r="P38" i="1"/>
  <c r="V35" i="1"/>
  <c r="E21" i="2"/>
  <c r="P44" i="1"/>
  <c r="R42" i="1"/>
  <c r="O60" i="1"/>
  <c r="D25" i="2"/>
  <c r="D25" i="7" s="1"/>
  <c r="R53" i="1"/>
  <c r="P66" i="1"/>
  <c r="E36" i="2"/>
  <c r="P75" i="1"/>
  <c r="R73" i="1"/>
  <c r="R48" i="3"/>
  <c r="F15" i="3"/>
  <c r="F17" i="3" s="1"/>
  <c r="J17" i="3"/>
  <c r="J15" i="3"/>
  <c r="N15" i="3"/>
  <c r="N17" i="3" s="1"/>
  <c r="E18" i="2"/>
  <c r="E22" i="2"/>
  <c r="R43" i="1"/>
  <c r="R47" i="1"/>
  <c r="O50" i="1"/>
  <c r="P50" i="1"/>
  <c r="R49" i="1"/>
  <c r="D28" i="2"/>
  <c r="E29" i="2"/>
  <c r="E37" i="2"/>
  <c r="R74" i="1"/>
  <c r="R13" i="3"/>
  <c r="P65" i="1"/>
  <c r="J6" i="8"/>
  <c r="G6" i="7"/>
  <c r="J6" i="6"/>
  <c r="H16" i="3"/>
  <c r="P16" i="3" s="1"/>
  <c r="R41" i="3"/>
  <c r="R47" i="3"/>
  <c r="L55" i="3"/>
  <c r="F10" i="5"/>
  <c r="E9" i="4"/>
  <c r="L12" i="8"/>
  <c r="H12" i="8"/>
  <c r="D12" i="8"/>
  <c r="G12" i="8"/>
  <c r="K12" i="8"/>
  <c r="O12" i="8"/>
  <c r="S30" i="5"/>
  <c r="W30" i="5"/>
  <c r="O13" i="1"/>
  <c r="F17" i="1"/>
  <c r="F32" i="5" s="1"/>
  <c r="J17" i="1"/>
  <c r="J32" i="5" s="1"/>
  <c r="N17" i="1"/>
  <c r="N32" i="5" s="1"/>
  <c r="O57" i="5"/>
  <c r="S57" i="5"/>
  <c r="W57" i="5"/>
  <c r="O20" i="1"/>
  <c r="Q21" i="1"/>
  <c r="Q22" i="1"/>
  <c r="C31" i="1"/>
  <c r="P84" i="5"/>
  <c r="T84" i="5"/>
  <c r="X84" i="5"/>
  <c r="C86" i="5"/>
  <c r="G86" i="5"/>
  <c r="K86" i="5"/>
  <c r="C44" i="1"/>
  <c r="Q47" i="1"/>
  <c r="C50" i="1"/>
  <c r="C75" i="1"/>
  <c r="F9" i="7"/>
  <c r="I6" i="4"/>
  <c r="E9" i="3"/>
  <c r="C15" i="3"/>
  <c r="O27" i="3"/>
  <c r="Q43" i="3"/>
  <c r="Q49" i="3" s="1"/>
  <c r="D66" i="3"/>
  <c r="H66" i="3"/>
  <c r="L66" i="3"/>
  <c r="P64" i="3"/>
  <c r="L80" i="3"/>
  <c r="Q16" i="4"/>
  <c r="O31" i="4"/>
  <c r="R30" i="5"/>
  <c r="V30" i="5"/>
  <c r="Z30" i="5"/>
  <c r="P14" i="1"/>
  <c r="C28" i="5"/>
  <c r="R57" i="5"/>
  <c r="V57" i="5"/>
  <c r="Z57" i="5"/>
  <c r="P21" i="1"/>
  <c r="C55" i="5"/>
  <c r="O84" i="5"/>
  <c r="S84" i="5"/>
  <c r="W84" i="5"/>
  <c r="O34" i="1"/>
  <c r="Q48" i="1"/>
  <c r="R48" i="1" s="1"/>
  <c r="P30" i="5"/>
  <c r="T30" i="5"/>
  <c r="X30" i="5"/>
  <c r="P57" i="5"/>
  <c r="T57" i="5"/>
  <c r="X57" i="5"/>
  <c r="Q27" i="1"/>
  <c r="Q34" i="1" s="1"/>
  <c r="Q84" i="5"/>
  <c r="U84" i="5"/>
  <c r="Y84" i="5"/>
  <c r="P57" i="1"/>
  <c r="F37" i="2"/>
  <c r="F37" i="7" s="1"/>
  <c r="Q15" i="3"/>
  <c r="E17" i="3"/>
  <c r="I17" i="3"/>
  <c r="M17" i="3"/>
  <c r="Q20" i="3"/>
  <c r="P28" i="3"/>
  <c r="O38" i="3"/>
  <c r="D50" i="3"/>
  <c r="H50" i="3"/>
  <c r="L50" i="3"/>
  <c r="O50" i="3"/>
  <c r="D55" i="3"/>
  <c r="P58" i="3"/>
  <c r="R13" i="4"/>
  <c r="AB75" i="5"/>
  <c r="AC75" i="5" s="1"/>
  <c r="AD75" i="5" s="1"/>
  <c r="AE75" i="5" s="1"/>
  <c r="AF75" i="5" s="1"/>
  <c r="AG75" i="5" s="1"/>
  <c r="AH75" i="5" s="1"/>
  <c r="AI75" i="5" s="1"/>
  <c r="AJ75" i="5" s="1"/>
  <c r="AK75" i="5" s="1"/>
  <c r="AL75" i="5" s="1"/>
  <c r="AM75" i="5" s="1"/>
  <c r="E9" i="1"/>
  <c r="Q30" i="5"/>
  <c r="U30" i="5"/>
  <c r="Y30" i="5"/>
  <c r="Q57" i="5"/>
  <c r="U57" i="5"/>
  <c r="Y57" i="5"/>
  <c r="R84" i="5"/>
  <c r="V84" i="5"/>
  <c r="Z84" i="5"/>
  <c r="R64" i="1"/>
  <c r="E19" i="2"/>
  <c r="F20" i="2"/>
  <c r="F20" i="7" s="1"/>
  <c r="F21" i="2"/>
  <c r="F21" i="7" s="1"/>
  <c r="E34" i="2"/>
  <c r="R42" i="3"/>
  <c r="P49" i="3"/>
  <c r="H55" i="3"/>
  <c r="D60" i="3"/>
  <c r="H60" i="3"/>
  <c r="L60" i="3"/>
  <c r="P59" i="3"/>
  <c r="P65" i="3"/>
  <c r="O69" i="3"/>
  <c r="G71" i="3"/>
  <c r="R73" i="3"/>
  <c r="O30" i="5"/>
  <c r="F54" i="3"/>
  <c r="J54" i="3"/>
  <c r="N54" i="3"/>
  <c r="R54" i="3" s="1"/>
  <c r="E70" i="3"/>
  <c r="R70" i="3" s="1"/>
  <c r="I70" i="3"/>
  <c r="M70" i="3"/>
  <c r="F79" i="3"/>
  <c r="J79" i="3"/>
  <c r="R79" i="3" s="1"/>
  <c r="N79" i="3"/>
  <c r="P82" i="3"/>
  <c r="O53" i="3"/>
  <c r="O78" i="3"/>
  <c r="C9" i="4"/>
  <c r="P48" i="5"/>
  <c r="Q48" i="5" s="1"/>
  <c r="R48" i="5" s="1"/>
  <c r="S48" i="5" s="1"/>
  <c r="T48" i="5" s="1"/>
  <c r="U48" i="5" s="1"/>
  <c r="V48" i="5" s="1"/>
  <c r="W48" i="5" s="1"/>
  <c r="X48" i="5" s="1"/>
  <c r="Y48" i="5" s="1"/>
  <c r="Z48" i="5" s="1"/>
  <c r="AA48" i="5" s="1"/>
  <c r="R91" i="6"/>
  <c r="R93" i="6"/>
  <c r="H107" i="6"/>
  <c r="M21" i="6"/>
  <c r="I21" i="6"/>
  <c r="E21" i="6"/>
  <c r="L21" i="6"/>
  <c r="H21" i="6"/>
  <c r="D21" i="6"/>
  <c r="C31" i="6"/>
  <c r="J30" i="6" s="1"/>
  <c r="N21" i="6"/>
  <c r="J21" i="6"/>
  <c r="F21" i="6"/>
  <c r="G21" i="6"/>
  <c r="K21" i="6"/>
  <c r="O21" i="6"/>
  <c r="Q33" i="6"/>
  <c r="G46" i="6"/>
  <c r="D62" i="6"/>
  <c r="R66" i="6"/>
  <c r="P13" i="6"/>
  <c r="P22" i="6"/>
  <c r="Q22" i="6" s="1"/>
  <c r="P23" i="6"/>
  <c r="P42" i="6"/>
  <c r="F48" i="6"/>
  <c r="F52" i="6"/>
  <c r="F54" i="6" s="1"/>
  <c r="J48" i="6"/>
  <c r="J52" i="6"/>
  <c r="N48" i="6"/>
  <c r="N52" i="6"/>
  <c r="N54" i="6" s="1"/>
  <c r="E54" i="6"/>
  <c r="I54" i="6"/>
  <c r="E62" i="6"/>
  <c r="I62" i="6"/>
  <c r="M62" i="6"/>
  <c r="F64" i="6"/>
  <c r="J64" i="6"/>
  <c r="N64" i="6"/>
  <c r="P67" i="6"/>
  <c r="F78" i="6"/>
  <c r="F74" i="6"/>
  <c r="J78" i="6"/>
  <c r="J74" i="6"/>
  <c r="P74" i="6" s="1"/>
  <c r="N78" i="6"/>
  <c r="N74" i="6"/>
  <c r="P82" i="6"/>
  <c r="Q82" i="6" s="1"/>
  <c r="R82" i="6" s="1"/>
  <c r="P83" i="6"/>
  <c r="Q83" i="6" s="1"/>
  <c r="R83" i="6" s="1"/>
  <c r="E87" i="6"/>
  <c r="E107" i="6" s="1"/>
  <c r="E80" i="6"/>
  <c r="I87" i="6"/>
  <c r="I107" i="6" s="1"/>
  <c r="I80" i="6"/>
  <c r="P80" i="6" s="1"/>
  <c r="M87" i="6"/>
  <c r="M80" i="6"/>
  <c r="P92" i="6"/>
  <c r="Q92" i="6" s="1"/>
  <c r="R92" i="6" s="1"/>
  <c r="F12" i="8"/>
  <c r="J12" i="8"/>
  <c r="N12" i="8"/>
  <c r="M56" i="8"/>
  <c r="G107" i="6"/>
  <c r="O17" i="6"/>
  <c r="P16" i="6"/>
  <c r="G28" i="6"/>
  <c r="K28" i="6"/>
  <c r="O28" i="6"/>
  <c r="P31" i="6"/>
  <c r="F37" i="6"/>
  <c r="J37" i="6"/>
  <c r="N37" i="6"/>
  <c r="E46" i="6"/>
  <c r="I46" i="6"/>
  <c r="M46" i="6"/>
  <c r="P58" i="6"/>
  <c r="J54" i="6"/>
  <c r="P57" i="6"/>
  <c r="Q57" i="6" s="1"/>
  <c r="L64" i="6"/>
  <c r="H64" i="6"/>
  <c r="D64" i="6"/>
  <c r="G64" i="6"/>
  <c r="K64" i="6"/>
  <c r="O64" i="6"/>
  <c r="P68" i="6"/>
  <c r="Q68" i="6" s="1"/>
  <c r="R68" i="6" s="1"/>
  <c r="F72" i="6"/>
  <c r="J72" i="6"/>
  <c r="N72" i="6"/>
  <c r="P70" i="6"/>
  <c r="Q70" i="6" s="1"/>
  <c r="P84" i="6"/>
  <c r="Q84" i="6" s="1"/>
  <c r="R84" i="6" s="1"/>
  <c r="L89" i="6"/>
  <c r="P94" i="6"/>
  <c r="P96" i="6" s="1"/>
  <c r="F107" i="8"/>
  <c r="F114" i="8"/>
  <c r="N114" i="8"/>
  <c r="N19" i="8"/>
  <c r="J107" i="8"/>
  <c r="J114" i="8"/>
  <c r="F12" i="6"/>
  <c r="N12" i="6"/>
  <c r="E19" i="6"/>
  <c r="I19" i="6"/>
  <c r="M19" i="6"/>
  <c r="F26" i="6"/>
  <c r="F28" i="6" s="1"/>
  <c r="J26" i="6"/>
  <c r="J28" i="6" s="1"/>
  <c r="N26" i="6"/>
  <c r="N28" i="6" s="1"/>
  <c r="P25" i="6"/>
  <c r="D28" i="6"/>
  <c r="H28" i="6"/>
  <c r="H103" i="6" s="1"/>
  <c r="L28" i="6"/>
  <c r="G37" i="6"/>
  <c r="K37" i="6"/>
  <c r="O37" i="6"/>
  <c r="P40" i="6"/>
  <c r="G44" i="6"/>
  <c r="K44" i="6"/>
  <c r="K107" i="6" s="1"/>
  <c r="O44" i="6"/>
  <c r="O46" i="6" s="1"/>
  <c r="F46" i="6"/>
  <c r="J46" i="6"/>
  <c r="N46" i="6"/>
  <c r="C59" i="6"/>
  <c r="P59" i="6" s="1"/>
  <c r="Q59" i="6" s="1"/>
  <c r="P51" i="6"/>
  <c r="Q51" i="6" s="1"/>
  <c r="G62" i="6"/>
  <c r="K62" i="6"/>
  <c r="O62" i="6"/>
  <c r="E64" i="6"/>
  <c r="P65" i="6"/>
  <c r="Q65" i="6" s="1"/>
  <c r="P75" i="6"/>
  <c r="P77" i="6"/>
  <c r="Q77" i="6" s="1"/>
  <c r="O80" i="6"/>
  <c r="P85" i="6"/>
  <c r="P90" i="6"/>
  <c r="Q90" i="6" s="1"/>
  <c r="P38" i="7"/>
  <c r="Q95" i="6"/>
  <c r="R95" i="6" s="1"/>
  <c r="P99" i="6"/>
  <c r="D19" i="8"/>
  <c r="H19" i="8"/>
  <c r="P32" i="6"/>
  <c r="D48" i="6"/>
  <c r="D72" i="6"/>
  <c r="D78" i="6"/>
  <c r="D89" i="6"/>
  <c r="H89" i="6"/>
  <c r="P15" i="8"/>
  <c r="Q15" i="8" s="1"/>
  <c r="O19" i="8"/>
  <c r="Q58" i="8"/>
  <c r="H64" i="8"/>
  <c r="D64" i="8"/>
  <c r="C77" i="8"/>
  <c r="F74" i="8" s="1"/>
  <c r="L64" i="8"/>
  <c r="G64" i="8"/>
  <c r="K64" i="8"/>
  <c r="E12" i="6"/>
  <c r="I12" i="6"/>
  <c r="P41" i="6"/>
  <c r="P50" i="6"/>
  <c r="P14" i="6"/>
  <c r="E12" i="8"/>
  <c r="I12" i="8"/>
  <c r="M12" i="8"/>
  <c r="G17" i="8"/>
  <c r="K17" i="8"/>
  <c r="K19" i="8" s="1"/>
  <c r="O17" i="8"/>
  <c r="I37" i="8"/>
  <c r="J21" i="8"/>
  <c r="P23" i="8"/>
  <c r="P25" i="8"/>
  <c r="Q25" i="8" s="1"/>
  <c r="G37" i="8"/>
  <c r="K37" i="8"/>
  <c r="O37" i="8"/>
  <c r="F46" i="8"/>
  <c r="J46" i="8"/>
  <c r="N46" i="8"/>
  <c r="C59" i="8"/>
  <c r="P59" i="8" s="1"/>
  <c r="Q59" i="8" s="1"/>
  <c r="P51" i="8"/>
  <c r="Q51" i="8" s="1"/>
  <c r="L48" i="8"/>
  <c r="H48" i="8"/>
  <c r="D48" i="8"/>
  <c r="L89" i="8"/>
  <c r="H89" i="8"/>
  <c r="D89" i="8"/>
  <c r="M89" i="8"/>
  <c r="I89" i="8"/>
  <c r="E89" i="8"/>
  <c r="G89" i="8"/>
  <c r="K89" i="8"/>
  <c r="O89" i="8"/>
  <c r="P14" i="8"/>
  <c r="E26" i="8"/>
  <c r="E28" i="8" s="1"/>
  <c r="I26" i="8"/>
  <c r="M26" i="8"/>
  <c r="M28" i="8" s="1"/>
  <c r="I28" i="8"/>
  <c r="E35" i="8"/>
  <c r="E37" i="8" s="1"/>
  <c r="I35" i="8"/>
  <c r="M35" i="8"/>
  <c r="M37" i="8" s="1"/>
  <c r="P34" i="8"/>
  <c r="Q34" i="8" s="1"/>
  <c r="D37" i="8"/>
  <c r="H37" i="8"/>
  <c r="L37" i="8"/>
  <c r="D44" i="8"/>
  <c r="D46" i="8" s="1"/>
  <c r="H44" i="8"/>
  <c r="H46" i="8" s="1"/>
  <c r="L44" i="8"/>
  <c r="L46" i="8" s="1"/>
  <c r="G46" i="8"/>
  <c r="K46" i="8"/>
  <c r="O46" i="8"/>
  <c r="F54" i="8"/>
  <c r="N54" i="8"/>
  <c r="M21" i="8"/>
  <c r="I21" i="8"/>
  <c r="L21" i="8"/>
  <c r="H21" i="8"/>
  <c r="D21" i="8"/>
  <c r="C31" i="8"/>
  <c r="G21" i="8"/>
  <c r="K21" i="8"/>
  <c r="O21" i="8"/>
  <c r="P24" i="8"/>
  <c r="Q24" i="8" s="1"/>
  <c r="Q42" i="8"/>
  <c r="P49" i="8"/>
  <c r="Q49" i="8" s="1"/>
  <c r="P32" i="8"/>
  <c r="K52" i="8"/>
  <c r="O52" i="8"/>
  <c r="O54" i="8" s="1"/>
  <c r="L56" i="8"/>
  <c r="D56" i="8"/>
  <c r="N56" i="8"/>
  <c r="J56" i="8"/>
  <c r="G56" i="8"/>
  <c r="K56" i="8"/>
  <c r="O56" i="8"/>
  <c r="F62" i="8"/>
  <c r="J62" i="8"/>
  <c r="N62" i="8"/>
  <c r="F64" i="8"/>
  <c r="J64" i="8"/>
  <c r="N64" i="8"/>
  <c r="N74" i="8"/>
  <c r="J74" i="8"/>
  <c r="G72" i="8"/>
  <c r="K72" i="8"/>
  <c r="O72" i="8"/>
  <c r="P71" i="8"/>
  <c r="Q71" i="8" s="1"/>
  <c r="G74" i="8"/>
  <c r="E74" i="8"/>
  <c r="I74" i="8"/>
  <c r="Q76" i="8"/>
  <c r="P82" i="8"/>
  <c r="Q82" i="8" s="1"/>
  <c r="P90" i="8"/>
  <c r="Q90" i="8" s="1"/>
  <c r="P41" i="8"/>
  <c r="P50" i="8"/>
  <c r="G54" i="8"/>
  <c r="K54" i="8"/>
  <c r="E56" i="8"/>
  <c r="P57" i="8"/>
  <c r="Q57" i="8" s="1"/>
  <c r="G62" i="8"/>
  <c r="K62" i="8"/>
  <c r="O62" i="8"/>
  <c r="O64" i="8"/>
  <c r="K74" i="8"/>
  <c r="F78" i="8"/>
  <c r="J78" i="8"/>
  <c r="N78" i="8"/>
  <c r="P77" i="8"/>
  <c r="Q77" i="8" s="1"/>
  <c r="E78" i="8"/>
  <c r="P84" i="8"/>
  <c r="Q84" i="8" s="1"/>
  <c r="P92" i="8"/>
  <c r="Q92" i="8" s="1"/>
  <c r="P93" i="8"/>
  <c r="Q93" i="8" s="1"/>
  <c r="D54" i="8"/>
  <c r="H54" i="8"/>
  <c r="L54" i="8"/>
  <c r="I56" i="8"/>
  <c r="E60" i="8"/>
  <c r="E62" i="8" s="1"/>
  <c r="I60" i="8"/>
  <c r="I62" i="8" s="1"/>
  <c r="M60" i="8"/>
  <c r="M62" i="8" s="1"/>
  <c r="P65" i="8"/>
  <c r="Q65" i="8" s="1"/>
  <c r="E64" i="8"/>
  <c r="I64" i="8"/>
  <c r="M64" i="8"/>
  <c r="M72" i="8"/>
  <c r="O74" i="8"/>
  <c r="G78" i="8"/>
  <c r="K78" i="8"/>
  <c r="O78" i="8"/>
  <c r="I78" i="8"/>
  <c r="D87" i="8"/>
  <c r="D80" i="8"/>
  <c r="H87" i="8"/>
  <c r="H80" i="8"/>
  <c r="P85" i="8"/>
  <c r="F89" i="8"/>
  <c r="J89" i="8"/>
  <c r="N89" i="8"/>
  <c r="P95" i="8"/>
  <c r="Q95" i="8" s="1"/>
  <c r="P99" i="8"/>
  <c r="H74" i="8"/>
  <c r="L74" i="8"/>
  <c r="L80" i="8"/>
  <c r="P69" i="8"/>
  <c r="Q69" i="8" s="1"/>
  <c r="P75" i="8"/>
  <c r="U25" i="2" l="1"/>
  <c r="Q43" i="6"/>
  <c r="U31" i="2"/>
  <c r="U41" i="2" s="1"/>
  <c r="Q34" i="6"/>
  <c r="U30" i="2"/>
  <c r="U40" i="2" s="1"/>
  <c r="L109" i="8"/>
  <c r="M114" i="8"/>
  <c r="P37" i="6"/>
  <c r="J103" i="6"/>
  <c r="F28" i="2"/>
  <c r="F28" i="7" s="1"/>
  <c r="R80" i="3"/>
  <c r="P66" i="3"/>
  <c r="L107" i="8"/>
  <c r="R50" i="1"/>
  <c r="H109" i="8"/>
  <c r="I107" i="8"/>
  <c r="P12" i="6"/>
  <c r="P48" i="6"/>
  <c r="Q31" i="6"/>
  <c r="F107" i="6"/>
  <c r="N30" i="6"/>
  <c r="P75" i="3"/>
  <c r="R55" i="3"/>
  <c r="Q24" i="6"/>
  <c r="T29" i="2"/>
  <c r="D74" i="8"/>
  <c r="P74" i="8" s="1"/>
  <c r="P72" i="8"/>
  <c r="D103" i="8"/>
  <c r="M74" i="8"/>
  <c r="F56" i="8"/>
  <c r="H56" i="8"/>
  <c r="P56" i="8" s="1"/>
  <c r="L109" i="6"/>
  <c r="M107" i="6"/>
  <c r="K46" i="6"/>
  <c r="P46" i="6" s="1"/>
  <c r="R71" i="3"/>
  <c r="R57" i="3"/>
  <c r="N109" i="6"/>
  <c r="N103" i="6"/>
  <c r="P46" i="8"/>
  <c r="D109" i="8"/>
  <c r="M109" i="8"/>
  <c r="M103" i="8"/>
  <c r="E109" i="8"/>
  <c r="E103" i="8"/>
  <c r="P62" i="8"/>
  <c r="P54" i="6"/>
  <c r="Q32" i="8"/>
  <c r="P35" i="8"/>
  <c r="L30" i="8"/>
  <c r="H30" i="8"/>
  <c r="D30" i="8"/>
  <c r="C40" i="8"/>
  <c r="O30" i="8"/>
  <c r="K30" i="8"/>
  <c r="G30" i="8"/>
  <c r="M30" i="8"/>
  <c r="I30" i="8"/>
  <c r="E30" i="8"/>
  <c r="P28" i="8"/>
  <c r="G107" i="8"/>
  <c r="G114" i="8"/>
  <c r="Q41" i="6"/>
  <c r="P44" i="6"/>
  <c r="S31" i="2"/>
  <c r="E114" i="8"/>
  <c r="O103" i="6"/>
  <c r="H56" i="6"/>
  <c r="F109" i="6"/>
  <c r="N56" i="6"/>
  <c r="AB48" i="5"/>
  <c r="AC48" i="5" s="1"/>
  <c r="AD48" i="5" s="1"/>
  <c r="AE48" i="5" s="1"/>
  <c r="AF48" i="5" s="1"/>
  <c r="AG48" i="5" s="1"/>
  <c r="AH48" i="5" s="1"/>
  <c r="AI48" i="5" s="1"/>
  <c r="AJ48" i="5" s="1"/>
  <c r="AK48" i="5" s="1"/>
  <c r="AL48" i="5" s="1"/>
  <c r="AM48" i="5" s="1"/>
  <c r="AC57" i="5"/>
  <c r="R58" i="3"/>
  <c r="F32" i="2"/>
  <c r="F32" i="7" s="1"/>
  <c r="E31" i="2"/>
  <c r="R57" i="1"/>
  <c r="R69" i="6" s="1"/>
  <c r="P60" i="1"/>
  <c r="AF30" i="5"/>
  <c r="AJ84" i="5"/>
  <c r="AI57" i="5"/>
  <c r="E38" i="7"/>
  <c r="Q72" i="8"/>
  <c r="Q96" i="8"/>
  <c r="J30" i="8"/>
  <c r="Q14" i="8"/>
  <c r="Q17" i="8" s="1"/>
  <c r="P17" i="8"/>
  <c r="M107" i="8"/>
  <c r="E107" i="8"/>
  <c r="Q32" i="6"/>
  <c r="P35" i="6"/>
  <c r="S30" i="2"/>
  <c r="S40" i="2" s="1"/>
  <c r="Q75" i="6"/>
  <c r="P78" i="6"/>
  <c r="D56" i="6"/>
  <c r="Q16" i="6"/>
  <c r="U28" i="2"/>
  <c r="P30" i="7"/>
  <c r="Q67" i="6"/>
  <c r="P30" i="2"/>
  <c r="M109" i="6"/>
  <c r="M103" i="6"/>
  <c r="H109" i="6"/>
  <c r="R69" i="3"/>
  <c r="R75" i="3" s="1"/>
  <c r="O75" i="3"/>
  <c r="F26" i="2"/>
  <c r="F26" i="7" s="1"/>
  <c r="AG57" i="5"/>
  <c r="AC30" i="5"/>
  <c r="P31" i="3"/>
  <c r="AK84" i="5"/>
  <c r="D55" i="5"/>
  <c r="O55" i="5"/>
  <c r="C50" i="5"/>
  <c r="C51" i="5" s="1"/>
  <c r="C52" i="5" s="1"/>
  <c r="D28" i="5"/>
  <c r="O28" i="5"/>
  <c r="C23" i="5"/>
  <c r="C24" i="5" s="1"/>
  <c r="C25" i="5" s="1"/>
  <c r="Q22" i="4"/>
  <c r="Q22" i="3" s="1"/>
  <c r="Q29" i="1"/>
  <c r="G10" i="5"/>
  <c r="F9" i="4"/>
  <c r="F9" i="3"/>
  <c r="F9" i="1"/>
  <c r="E32" i="7"/>
  <c r="H32" i="7" s="1"/>
  <c r="M32" i="7" s="1"/>
  <c r="P32" i="7" s="1"/>
  <c r="H32" i="2"/>
  <c r="M32" i="2" s="1"/>
  <c r="P32" i="2" s="1"/>
  <c r="P80" i="8"/>
  <c r="L103" i="8"/>
  <c r="Q60" i="8"/>
  <c r="N109" i="8"/>
  <c r="N103" i="8"/>
  <c r="F30" i="8"/>
  <c r="Q23" i="8"/>
  <c r="Q26" i="8" s="1"/>
  <c r="P26" i="8"/>
  <c r="O107" i="8"/>
  <c r="O114" i="8"/>
  <c r="P60" i="8"/>
  <c r="G19" i="8"/>
  <c r="G103" i="8" s="1"/>
  <c r="I114" i="8"/>
  <c r="P42" i="7"/>
  <c r="P42" i="2"/>
  <c r="P87" i="6"/>
  <c r="Q85" i="6"/>
  <c r="R85" i="6" s="1"/>
  <c r="R65" i="6"/>
  <c r="S65" i="6"/>
  <c r="G109" i="6"/>
  <c r="G103" i="6"/>
  <c r="Q25" i="6"/>
  <c r="U29" i="2"/>
  <c r="U38" i="2" s="1"/>
  <c r="O107" i="6"/>
  <c r="O19" i="6"/>
  <c r="P19" i="6" s="1"/>
  <c r="S12" i="6" s="1"/>
  <c r="Q31" i="8"/>
  <c r="I109" i="6"/>
  <c r="I103" i="6"/>
  <c r="G56" i="6"/>
  <c r="N107" i="6"/>
  <c r="R76" i="6"/>
  <c r="L103" i="6"/>
  <c r="D109" i="6"/>
  <c r="D103" i="6"/>
  <c r="P62" i="6"/>
  <c r="E56" i="6"/>
  <c r="J109" i="6"/>
  <c r="L30" i="6"/>
  <c r="H30" i="6"/>
  <c r="D30" i="6"/>
  <c r="C40" i="6"/>
  <c r="O30" i="6"/>
  <c r="K30" i="6"/>
  <c r="G30" i="6"/>
  <c r="I30" i="6"/>
  <c r="E30" i="6"/>
  <c r="M30" i="6"/>
  <c r="F30" i="6"/>
  <c r="F38" i="2"/>
  <c r="F38" i="7" s="1"/>
  <c r="P84" i="3"/>
  <c r="R49" i="3"/>
  <c r="R50" i="3" s="1"/>
  <c r="F22" i="2"/>
  <c r="AK57" i="5"/>
  <c r="AG30" i="5"/>
  <c r="P60" i="3"/>
  <c r="R20" i="3"/>
  <c r="Q27" i="3"/>
  <c r="Q34" i="3" s="1"/>
  <c r="R34" i="3" s="1"/>
  <c r="AB57" i="5"/>
  <c r="R34" i="1"/>
  <c r="O38" i="1"/>
  <c r="AE84" i="5"/>
  <c r="AD57" i="5"/>
  <c r="P17" i="1"/>
  <c r="R14" i="1"/>
  <c r="AH30" i="5"/>
  <c r="R16" i="4"/>
  <c r="Q16" i="3"/>
  <c r="R16" i="3" s="1"/>
  <c r="A6" i="5"/>
  <c r="I6" i="3"/>
  <c r="I6" i="1" s="1"/>
  <c r="AB84" i="5"/>
  <c r="Q21" i="4"/>
  <c r="Q21" i="3" s="1"/>
  <c r="Q28" i="1"/>
  <c r="AA57" i="5"/>
  <c r="AE30" i="5"/>
  <c r="P12" i="8"/>
  <c r="L114" i="8"/>
  <c r="D114" i="8"/>
  <c r="P20" i="2"/>
  <c r="E29" i="7"/>
  <c r="P29" i="7" s="1"/>
  <c r="P29" i="2"/>
  <c r="E22" i="7"/>
  <c r="R22" i="1"/>
  <c r="E21" i="7"/>
  <c r="H21" i="7" s="1"/>
  <c r="M21" i="7" s="1"/>
  <c r="P21" i="7" s="1"/>
  <c r="H21" i="2"/>
  <c r="M21" i="2" s="1"/>
  <c r="P21" i="2" s="1"/>
  <c r="Q37" i="1"/>
  <c r="R37" i="1" s="1"/>
  <c r="R30" i="1"/>
  <c r="D26" i="7"/>
  <c r="D82" i="5"/>
  <c r="O82" i="5"/>
  <c r="C77" i="5"/>
  <c r="P78" i="8"/>
  <c r="Q75" i="8"/>
  <c r="Q78" i="8" s="1"/>
  <c r="K109" i="8"/>
  <c r="K103" i="8"/>
  <c r="Q41" i="8"/>
  <c r="P44" i="8"/>
  <c r="F109" i="8"/>
  <c r="F103" i="8"/>
  <c r="N30" i="8"/>
  <c r="P89" i="8"/>
  <c r="I109" i="8"/>
  <c r="I103" i="8"/>
  <c r="P17" i="6"/>
  <c r="Q14" i="6"/>
  <c r="Q17" i="2"/>
  <c r="M17" i="2" s="1"/>
  <c r="S28" i="2"/>
  <c r="O56" i="6"/>
  <c r="Q23" i="6"/>
  <c r="P26" i="6"/>
  <c r="S29" i="2"/>
  <c r="M56" i="6"/>
  <c r="O60" i="3"/>
  <c r="R53" i="3"/>
  <c r="F25" i="2"/>
  <c r="F25" i="7" s="1"/>
  <c r="P25" i="7" s="1"/>
  <c r="R59" i="3"/>
  <c r="F33" i="2"/>
  <c r="F33" i="7" s="1"/>
  <c r="AH84" i="5"/>
  <c r="AG84" i="5"/>
  <c r="AJ57" i="5"/>
  <c r="P24" i="1"/>
  <c r="V21" i="1"/>
  <c r="E17" i="2"/>
  <c r="R21" i="1"/>
  <c r="P15" i="3"/>
  <c r="C17" i="3"/>
  <c r="R13" i="1"/>
  <c r="D15" i="2"/>
  <c r="O17" i="1"/>
  <c r="H114" i="8"/>
  <c r="E37" i="7"/>
  <c r="H37" i="7" s="1"/>
  <c r="M37" i="7" s="1"/>
  <c r="P37" i="7" s="1"/>
  <c r="H37" i="2"/>
  <c r="M37" i="2" s="1"/>
  <c r="P37" i="2" s="1"/>
  <c r="E18" i="7"/>
  <c r="E33" i="7"/>
  <c r="H33" i="7" s="1"/>
  <c r="M33" i="7" s="1"/>
  <c r="P33" i="7" s="1"/>
  <c r="H33" i="2"/>
  <c r="M33" i="2" s="1"/>
  <c r="P33" i="2" s="1"/>
  <c r="Q20" i="7"/>
  <c r="P20" i="7"/>
  <c r="P21" i="8"/>
  <c r="P89" i="6"/>
  <c r="Q96" i="6"/>
  <c r="R96" i="6" s="1"/>
  <c r="R90" i="6"/>
  <c r="K109" i="6"/>
  <c r="K103" i="6"/>
  <c r="P28" i="6"/>
  <c r="P60" i="6"/>
  <c r="Q58" i="6"/>
  <c r="Q60" i="6" s="1"/>
  <c r="K56" i="6"/>
  <c r="Q13" i="6"/>
  <c r="J15" i="2"/>
  <c r="F103" i="6"/>
  <c r="F56" i="6"/>
  <c r="Q87" i="6"/>
  <c r="AA30" i="5"/>
  <c r="AN75" i="5"/>
  <c r="AO75" i="5" s="1"/>
  <c r="AP75" i="5" s="1"/>
  <c r="AQ75" i="5" s="1"/>
  <c r="AR75" i="5" s="1"/>
  <c r="AS75" i="5" s="1"/>
  <c r="AT75" i="5" s="1"/>
  <c r="AU75" i="5" s="1"/>
  <c r="AV75" i="5" s="1"/>
  <c r="AW75" i="5" s="1"/>
  <c r="AX75" i="5" s="1"/>
  <c r="AY75" i="5" s="1"/>
  <c r="AJ30" i="5"/>
  <c r="AA84" i="5"/>
  <c r="AH57" i="5"/>
  <c r="AD30" i="5"/>
  <c r="F34" i="7"/>
  <c r="H34" i="7" s="1"/>
  <c r="M34" i="7" s="1"/>
  <c r="P34" i="7" s="1"/>
  <c r="R64" i="3"/>
  <c r="F34" i="2"/>
  <c r="H34" i="2" s="1"/>
  <c r="M34" i="2" s="1"/>
  <c r="P34" i="2" s="1"/>
  <c r="AI30" i="5"/>
  <c r="D107" i="8"/>
  <c r="P87" i="8"/>
  <c r="Q85" i="8"/>
  <c r="Q87" i="8" s="1"/>
  <c r="P54" i="8"/>
  <c r="O109" i="8"/>
  <c r="O103" i="8"/>
  <c r="Q50" i="8"/>
  <c r="P52" i="8"/>
  <c r="J103" i="8"/>
  <c r="J109" i="8"/>
  <c r="Q52" i="8"/>
  <c r="P37" i="8"/>
  <c r="P48" i="8"/>
  <c r="K107" i="8"/>
  <c r="K114" i="8"/>
  <c r="P52" i="6"/>
  <c r="Q50" i="6"/>
  <c r="Q52" i="6" s="1"/>
  <c r="P64" i="8"/>
  <c r="P72" i="6"/>
  <c r="Q40" i="6"/>
  <c r="R70" i="6"/>
  <c r="P64" i="6"/>
  <c r="L56" i="6"/>
  <c r="E109" i="6"/>
  <c r="E103" i="6"/>
  <c r="Q42" i="6"/>
  <c r="T31" i="2"/>
  <c r="Q18" i="2"/>
  <c r="J107" i="6"/>
  <c r="J56" i="6"/>
  <c r="I56" i="6"/>
  <c r="P21" i="6"/>
  <c r="D107" i="6"/>
  <c r="O84" i="3"/>
  <c r="R78" i="3"/>
  <c r="F27" i="2"/>
  <c r="F27" i="7" s="1"/>
  <c r="F35" i="7"/>
  <c r="R65" i="3"/>
  <c r="F35" i="2"/>
  <c r="E19" i="7"/>
  <c r="AL84" i="5"/>
  <c r="AD84" i="5"/>
  <c r="AK30" i="5"/>
  <c r="AC84" i="5"/>
  <c r="AF57" i="5"/>
  <c r="AB30" i="5"/>
  <c r="AI84" i="5"/>
  <c r="AL57" i="5"/>
  <c r="AL30" i="5"/>
  <c r="R27" i="3"/>
  <c r="O31" i="3"/>
  <c r="F16" i="2"/>
  <c r="F16" i="7" s="1"/>
  <c r="C78" i="5"/>
  <c r="C79" i="5" s="1"/>
  <c r="AF84" i="5"/>
  <c r="R20" i="1"/>
  <c r="D16" i="2"/>
  <c r="O24" i="1"/>
  <c r="AE57" i="5"/>
  <c r="H107" i="8"/>
  <c r="R43" i="3"/>
  <c r="R44" i="3" s="1"/>
  <c r="F19" i="2"/>
  <c r="F19" i="7" s="1"/>
  <c r="E35" i="7"/>
  <c r="H35" i="7" s="1"/>
  <c r="M35" i="7" s="1"/>
  <c r="P35" i="7" s="1"/>
  <c r="R65" i="1"/>
  <c r="R66" i="1" s="1"/>
  <c r="E35" i="2"/>
  <c r="D28" i="7"/>
  <c r="D40" i="2"/>
  <c r="P50" i="3"/>
  <c r="P25" i="2"/>
  <c r="E36" i="7"/>
  <c r="H36" i="7" s="1"/>
  <c r="M36" i="7" s="1"/>
  <c r="P36" i="7" s="1"/>
  <c r="H36" i="2"/>
  <c r="M36" i="2" s="1"/>
  <c r="P36" i="2" s="1"/>
  <c r="R23" i="4"/>
  <c r="Q23" i="3"/>
  <c r="R75" i="1"/>
  <c r="R44" i="1"/>
  <c r="H14" i="3"/>
  <c r="AN21" i="5"/>
  <c r="AO21" i="5" s="1"/>
  <c r="AP21" i="5" s="1"/>
  <c r="AQ21" i="5" s="1"/>
  <c r="AR21" i="5" s="1"/>
  <c r="AS21" i="5" s="1"/>
  <c r="AT21" i="5" s="1"/>
  <c r="AU21" i="5" s="1"/>
  <c r="AV21" i="5" s="1"/>
  <c r="AW21" i="5" s="1"/>
  <c r="AX21" i="5" s="1"/>
  <c r="AY21" i="5" s="1"/>
  <c r="D27" i="7"/>
  <c r="Q25" i="7" l="1"/>
  <c r="S21" i="8"/>
  <c r="G109" i="8"/>
  <c r="R60" i="3"/>
  <c r="Q35" i="6"/>
  <c r="P27" i="2"/>
  <c r="P28" i="2"/>
  <c r="R24" i="1"/>
  <c r="R84" i="3"/>
  <c r="P19" i="8"/>
  <c r="R60" i="1"/>
  <c r="Q17" i="6"/>
  <c r="Q26" i="6"/>
  <c r="H38" i="7"/>
  <c r="M38" i="7" s="1"/>
  <c r="T32" i="2"/>
  <c r="Q44" i="6"/>
  <c r="AU30" i="5"/>
  <c r="R66" i="3"/>
  <c r="AV30" i="5"/>
  <c r="AA82" i="5"/>
  <c r="O77" i="5"/>
  <c r="AP57" i="5"/>
  <c r="AN48" i="5"/>
  <c r="AO48" i="5" s="1"/>
  <c r="AP48" i="5" s="1"/>
  <c r="AQ48" i="5" s="1"/>
  <c r="AR48" i="5" s="1"/>
  <c r="AS48" i="5" s="1"/>
  <c r="AT48" i="5" s="1"/>
  <c r="AU48" i="5" s="1"/>
  <c r="AV48" i="5" s="1"/>
  <c r="AW48" i="5" s="1"/>
  <c r="AX48" i="5" s="1"/>
  <c r="AY48" i="5" s="1"/>
  <c r="P103" i="8"/>
  <c r="P28" i="7"/>
  <c r="D16" i="7"/>
  <c r="P16" i="2"/>
  <c r="AR57" i="5"/>
  <c r="AT57" i="5"/>
  <c r="E17" i="7"/>
  <c r="E40" i="2"/>
  <c r="AT84" i="5"/>
  <c r="P107" i="6"/>
  <c r="AM57" i="5"/>
  <c r="R77" i="6"/>
  <c r="P30" i="8"/>
  <c r="S30" i="8" s="1"/>
  <c r="AZ21" i="5"/>
  <c r="BA21" i="5" s="1"/>
  <c r="BB21" i="5" s="1"/>
  <c r="BC21" i="5" s="1"/>
  <c r="BD21" i="5" s="1"/>
  <c r="BE21" i="5" s="1"/>
  <c r="BF21" i="5" s="1"/>
  <c r="BG21" i="5" s="1"/>
  <c r="BH21" i="5" s="1"/>
  <c r="BI21" i="5" s="1"/>
  <c r="BJ21" i="5" s="1"/>
  <c r="BK21" i="5" s="1"/>
  <c r="AQ57" i="5"/>
  <c r="AX30" i="5"/>
  <c r="AW30" i="5"/>
  <c r="AP84" i="5"/>
  <c r="H19" i="2"/>
  <c r="M19" i="2" s="1"/>
  <c r="P19" i="2" s="1"/>
  <c r="J15" i="7"/>
  <c r="S32" i="2"/>
  <c r="Q35" i="1"/>
  <c r="R35" i="1" s="1"/>
  <c r="R28" i="1"/>
  <c r="AW57" i="5"/>
  <c r="E55" i="5"/>
  <c r="P55" i="5"/>
  <c r="D50" i="5"/>
  <c r="D51" i="5" s="1"/>
  <c r="D52" i="5" s="1"/>
  <c r="Q30" i="3"/>
  <c r="R23" i="3"/>
  <c r="Q27" i="7"/>
  <c r="P27" i="7"/>
  <c r="AU84" i="5"/>
  <c r="AO84" i="5"/>
  <c r="AM84" i="5"/>
  <c r="R87" i="6"/>
  <c r="R15" i="3"/>
  <c r="F18" i="2"/>
  <c r="T21" i="2"/>
  <c r="Q26" i="7"/>
  <c r="P26" i="7"/>
  <c r="P114" i="8"/>
  <c r="AQ30" i="5"/>
  <c r="Q28" i="3"/>
  <c r="R21" i="3"/>
  <c r="AN57" i="5"/>
  <c r="F22" i="7"/>
  <c r="H22" i="7" s="1"/>
  <c r="M22" i="7" s="1"/>
  <c r="P22" i="7" s="1"/>
  <c r="H22" i="2"/>
  <c r="M22" i="2" s="1"/>
  <c r="P22" i="2" s="1"/>
  <c r="P30" i="6"/>
  <c r="S30" i="6" s="1"/>
  <c r="E28" i="5"/>
  <c r="P28" i="5"/>
  <c r="D23" i="5"/>
  <c r="D24" i="5" s="1"/>
  <c r="D25" i="5" s="1"/>
  <c r="U37" i="2"/>
  <c r="U42" i="2" s="1"/>
  <c r="U32" i="2"/>
  <c r="P109" i="8"/>
  <c r="AS84" i="5"/>
  <c r="P17" i="2"/>
  <c r="E82" i="5"/>
  <c r="P82" i="5"/>
  <c r="D77" i="5"/>
  <c r="D78" i="5" s="1"/>
  <c r="D79" i="5" s="1"/>
  <c r="AN84" i="5"/>
  <c r="AT30" i="5"/>
  <c r="AS30" i="5"/>
  <c r="P103" i="6"/>
  <c r="Q35" i="8"/>
  <c r="Q36" i="1"/>
  <c r="R36" i="1" s="1"/>
  <c r="R38" i="1" s="1"/>
  <c r="R29" i="1"/>
  <c r="AA55" i="5"/>
  <c r="O50" i="5"/>
  <c r="R67" i="6"/>
  <c r="R72" i="6" s="1"/>
  <c r="S67" i="6"/>
  <c r="P56" i="6"/>
  <c r="E31" i="7"/>
  <c r="H31" i="7" s="1"/>
  <c r="M31" i="7" s="1"/>
  <c r="P31" i="7" s="1"/>
  <c r="H31" i="2"/>
  <c r="M31" i="2" s="1"/>
  <c r="P31" i="2" s="1"/>
  <c r="H17" i="3"/>
  <c r="P14" i="3"/>
  <c r="H35" i="2"/>
  <c r="M35" i="2" s="1"/>
  <c r="P35" i="2" s="1"/>
  <c r="AR84" i="5"/>
  <c r="AX57" i="5"/>
  <c r="AN30" i="5"/>
  <c r="AX84" i="5"/>
  <c r="H19" i="7"/>
  <c r="M19" i="7" s="1"/>
  <c r="P19" i="7" s="1"/>
  <c r="S21" i="6"/>
  <c r="S66" i="6"/>
  <c r="AP30" i="5"/>
  <c r="AZ75" i="5"/>
  <c r="BA75" i="5" s="1"/>
  <c r="BB75" i="5" s="1"/>
  <c r="BC75" i="5" s="1"/>
  <c r="BD75" i="5" s="1"/>
  <c r="BE75" i="5" s="1"/>
  <c r="BF75" i="5" s="1"/>
  <c r="BG75" i="5" s="1"/>
  <c r="BH75" i="5" s="1"/>
  <c r="BI75" i="5" s="1"/>
  <c r="BJ75" i="5" s="1"/>
  <c r="BK75" i="5" s="1"/>
  <c r="AM30" i="5"/>
  <c r="R17" i="1"/>
  <c r="AV57" i="5"/>
  <c r="P26" i="2"/>
  <c r="S12" i="8"/>
  <c r="AQ84" i="5"/>
  <c r="O39" i="6"/>
  <c r="O108" i="6" s="1"/>
  <c r="O102" i="6" s="1"/>
  <c r="O104" i="6" s="1"/>
  <c r="K39" i="6"/>
  <c r="G39" i="6"/>
  <c r="N39" i="6"/>
  <c r="N108" i="6" s="1"/>
  <c r="N102" i="6" s="1"/>
  <c r="N104" i="6" s="1"/>
  <c r="J39" i="6"/>
  <c r="J108" i="6" s="1"/>
  <c r="J102" i="6" s="1"/>
  <c r="J104" i="6" s="1"/>
  <c r="F39" i="6"/>
  <c r="F108" i="6" s="1"/>
  <c r="F102" i="6" s="1"/>
  <c r="F104" i="6" s="1"/>
  <c r="D39" i="6"/>
  <c r="L39" i="6"/>
  <c r="L108" i="6" s="1"/>
  <c r="L102" i="6" s="1"/>
  <c r="L104" i="6" s="1"/>
  <c r="H39" i="6"/>
  <c r="H108" i="6" s="1"/>
  <c r="H102" i="6" s="1"/>
  <c r="H104" i="6" s="1"/>
  <c r="I39" i="6"/>
  <c r="I108" i="6" s="1"/>
  <c r="I102" i="6" s="1"/>
  <c r="I104" i="6" s="1"/>
  <c r="M39" i="6"/>
  <c r="M108" i="6" s="1"/>
  <c r="M102" i="6" s="1"/>
  <c r="M104" i="6" s="1"/>
  <c r="E39" i="6"/>
  <c r="E108" i="6" s="1"/>
  <c r="E102" i="6" s="1"/>
  <c r="E104" i="6" s="1"/>
  <c r="G108" i="6"/>
  <c r="G102" i="6" s="1"/>
  <c r="G104" i="6" s="1"/>
  <c r="Q72" i="6"/>
  <c r="R22" i="3"/>
  <c r="Q29" i="3"/>
  <c r="O23" i="5"/>
  <c r="AA28" i="5"/>
  <c r="AO30" i="5"/>
  <c r="H38" i="2"/>
  <c r="M38" i="2" s="1"/>
  <c r="AU57" i="5"/>
  <c r="O109" i="6"/>
  <c r="O39" i="8"/>
  <c r="K39" i="8"/>
  <c r="G39" i="8"/>
  <c r="L39" i="8"/>
  <c r="H39" i="8"/>
  <c r="D39" i="8"/>
  <c r="Q40" i="8"/>
  <c r="Q44" i="8" s="1"/>
  <c r="I39" i="8"/>
  <c r="F39" i="8"/>
  <c r="N39" i="8"/>
  <c r="E39" i="8"/>
  <c r="M39" i="8"/>
  <c r="J39" i="8"/>
  <c r="P109" i="6"/>
  <c r="H10" i="5"/>
  <c r="G9" i="4"/>
  <c r="G9" i="3"/>
  <c r="G9" i="1"/>
  <c r="AW84" i="5"/>
  <c r="Q78" i="6"/>
  <c r="R78" i="6" s="1"/>
  <c r="R75" i="6"/>
  <c r="P107" i="8"/>
  <c r="AR30" i="5"/>
  <c r="AO57" i="5"/>
  <c r="K108" i="6"/>
  <c r="K102" i="6" s="1"/>
  <c r="K104" i="6" s="1"/>
  <c r="D15" i="7"/>
  <c r="P15" i="2"/>
  <c r="S68" i="6"/>
  <c r="AS57" i="5"/>
  <c r="AV84" i="5"/>
  <c r="R24" i="3" l="1"/>
  <c r="BA57" i="5"/>
  <c r="BH84" i="5"/>
  <c r="Q15" i="7"/>
  <c r="P15" i="7"/>
  <c r="J112" i="8"/>
  <c r="J108" i="8"/>
  <c r="F112" i="8"/>
  <c r="F108" i="8"/>
  <c r="H108" i="8"/>
  <c r="H112" i="8"/>
  <c r="O108" i="8"/>
  <c r="O112" i="8"/>
  <c r="Q36" i="3"/>
  <c r="R36" i="3" s="1"/>
  <c r="R29" i="3"/>
  <c r="BH57" i="5"/>
  <c r="BB30" i="5"/>
  <c r="BJ57" i="5"/>
  <c r="F28" i="5"/>
  <c r="Q28" i="5"/>
  <c r="E23" i="5"/>
  <c r="E24" i="5" s="1"/>
  <c r="E25" i="5" s="1"/>
  <c r="BC30" i="5"/>
  <c r="T37" i="2"/>
  <c r="BA84" i="5"/>
  <c r="BB84" i="5"/>
  <c r="BJ30" i="5"/>
  <c r="BC57" i="5"/>
  <c r="BL21" i="5"/>
  <c r="BM21" i="5" s="1"/>
  <c r="BN21" i="5" s="1"/>
  <c r="BO21" i="5" s="1"/>
  <c r="BP21" i="5" s="1"/>
  <c r="BQ21" i="5" s="1"/>
  <c r="BR21" i="5" s="1"/>
  <c r="BS21" i="5" s="1"/>
  <c r="BT21" i="5" s="1"/>
  <c r="BU21" i="5" s="1"/>
  <c r="BV21" i="5" s="1"/>
  <c r="BW21" i="5" s="1"/>
  <c r="BD57" i="5"/>
  <c r="BD30" i="5"/>
  <c r="M112" i="8"/>
  <c r="M108" i="8"/>
  <c r="I108" i="8"/>
  <c r="I112" i="8"/>
  <c r="L108" i="8"/>
  <c r="L112" i="8"/>
  <c r="AA23" i="5"/>
  <c r="AM28" i="5"/>
  <c r="P39" i="6"/>
  <c r="D108" i="6"/>
  <c r="D102" i="6" s="1"/>
  <c r="AY30" i="5"/>
  <c r="AZ30" i="5"/>
  <c r="AM55" i="5"/>
  <c r="AA50" i="5"/>
  <c r="AZ84" i="5"/>
  <c r="AB82" i="5"/>
  <c r="P77" i="5"/>
  <c r="AZ57" i="5"/>
  <c r="Q35" i="3"/>
  <c r="R35" i="3" s="1"/>
  <c r="R28" i="3"/>
  <c r="F18" i="7"/>
  <c r="AY84" i="5"/>
  <c r="Q37" i="3"/>
  <c r="R37" i="3" s="1"/>
  <c r="R30" i="3"/>
  <c r="Q55" i="5"/>
  <c r="E50" i="5"/>
  <c r="E51" i="5" s="1"/>
  <c r="E52" i="5" s="1"/>
  <c r="F55" i="5"/>
  <c r="BI30" i="5"/>
  <c r="AY57" i="5"/>
  <c r="Q16" i="7"/>
  <c r="P16" i="7"/>
  <c r="AZ48" i="5"/>
  <c r="BA48" i="5" s="1"/>
  <c r="BB48" i="5" s="1"/>
  <c r="BC48" i="5" s="1"/>
  <c r="BD48" i="5" s="1"/>
  <c r="BE48" i="5" s="1"/>
  <c r="BF48" i="5" s="1"/>
  <c r="BG48" i="5" s="1"/>
  <c r="BH48" i="5" s="1"/>
  <c r="BI48" i="5" s="1"/>
  <c r="BJ48" i="5" s="1"/>
  <c r="BK48" i="5" s="1"/>
  <c r="BB57" i="5"/>
  <c r="BH30" i="5"/>
  <c r="BG30" i="5"/>
  <c r="H9" i="1"/>
  <c r="I10" i="5"/>
  <c r="H9" i="4"/>
  <c r="H9" i="3"/>
  <c r="E112" i="8"/>
  <c r="E108" i="8"/>
  <c r="E102" i="8" s="1"/>
  <c r="E104" i="8" s="1"/>
  <c r="G112" i="8"/>
  <c r="G108" i="8"/>
  <c r="BG57" i="5"/>
  <c r="BA30" i="5"/>
  <c r="BC84" i="5"/>
  <c r="BL75" i="5"/>
  <c r="BM75" i="5" s="1"/>
  <c r="BN75" i="5" s="1"/>
  <c r="BO75" i="5" s="1"/>
  <c r="BP75" i="5" s="1"/>
  <c r="BQ75" i="5" s="1"/>
  <c r="BR75" i="5" s="1"/>
  <c r="BS75" i="5" s="1"/>
  <c r="BT75" i="5" s="1"/>
  <c r="BU75" i="5" s="1"/>
  <c r="BV75" i="5" s="1"/>
  <c r="BW75" i="5" s="1"/>
  <c r="BJ84" i="5"/>
  <c r="P46" i="7"/>
  <c r="P46" i="2"/>
  <c r="BF30" i="5"/>
  <c r="AB28" i="5"/>
  <c r="P23" i="5"/>
  <c r="BI57" i="5"/>
  <c r="R31" i="1"/>
  <c r="E40" i="7"/>
  <c r="BE57" i="5"/>
  <c r="BI84" i="5"/>
  <c r="N108" i="8"/>
  <c r="N112" i="8"/>
  <c r="P39" i="8"/>
  <c r="D108" i="8"/>
  <c r="D112" i="8"/>
  <c r="K112" i="8"/>
  <c r="K108" i="8"/>
  <c r="BD84" i="5"/>
  <c r="P17" i="3"/>
  <c r="R14" i="3"/>
  <c r="R17" i="3" s="1"/>
  <c r="F17" i="2"/>
  <c r="BE30" i="5"/>
  <c r="Q82" i="5"/>
  <c r="E77" i="5"/>
  <c r="E78" i="5" s="1"/>
  <c r="E79" i="5" s="1"/>
  <c r="F82" i="5"/>
  <c r="BE84" i="5"/>
  <c r="BG84" i="5"/>
  <c r="AB55" i="5"/>
  <c r="P50" i="5"/>
  <c r="BF84" i="5"/>
  <c r="BF57" i="5"/>
  <c r="D40" i="7"/>
  <c r="AM82" i="5"/>
  <c r="AA77" i="5"/>
  <c r="L102" i="8" l="1"/>
  <c r="L104" i="8" s="1"/>
  <c r="BP84" i="5"/>
  <c r="BM30" i="5"/>
  <c r="J10" i="5"/>
  <c r="I9" i="4"/>
  <c r="I9" i="1"/>
  <c r="I9" i="3"/>
  <c r="BS30" i="5"/>
  <c r="BK84" i="5"/>
  <c r="AY28" i="5"/>
  <c r="AM23" i="5"/>
  <c r="BP57" i="5"/>
  <c r="BX21" i="5"/>
  <c r="BY21" i="5" s="1"/>
  <c r="BZ21" i="5" s="1"/>
  <c r="CA21" i="5" s="1"/>
  <c r="CB21" i="5" s="1"/>
  <c r="CC21" i="5" s="1"/>
  <c r="CD21" i="5" s="1"/>
  <c r="CE21" i="5" s="1"/>
  <c r="CF21" i="5" s="1"/>
  <c r="CG21" i="5" s="1"/>
  <c r="CH21" i="5" s="1"/>
  <c r="BV30" i="5"/>
  <c r="BM84" i="5"/>
  <c r="BV57" i="5"/>
  <c r="O102" i="8"/>
  <c r="O104" i="8" s="1"/>
  <c r="Q40" i="7"/>
  <c r="Q41" i="7" s="1"/>
  <c r="BM57" i="5"/>
  <c r="BR57" i="5"/>
  <c r="AN55" i="5"/>
  <c r="AB50" i="5"/>
  <c r="G82" i="5"/>
  <c r="R82" i="5"/>
  <c r="F77" i="5"/>
  <c r="F78" i="5" s="1"/>
  <c r="F79" i="5" s="1"/>
  <c r="BQ30" i="5"/>
  <c r="F17" i="7"/>
  <c r="F40" i="2"/>
  <c r="P100" i="8"/>
  <c r="P43" i="7" s="1"/>
  <c r="N102" i="8"/>
  <c r="N104" i="8" s="1"/>
  <c r="BU57" i="5"/>
  <c r="AN28" i="5"/>
  <c r="AB23" i="5"/>
  <c r="BO84" i="5"/>
  <c r="BT30" i="5"/>
  <c r="G55" i="5"/>
  <c r="R55" i="5"/>
  <c r="F50" i="5"/>
  <c r="F51" i="5" s="1"/>
  <c r="F52" i="5" s="1"/>
  <c r="R31" i="3"/>
  <c r="BL84" i="5"/>
  <c r="AY55" i="5"/>
  <c r="AM50" i="5"/>
  <c r="BP30" i="5"/>
  <c r="BO57" i="5"/>
  <c r="AC28" i="5"/>
  <c r="Q23" i="5"/>
  <c r="J102" i="8"/>
  <c r="J104" i="8" s="1"/>
  <c r="BT84" i="5"/>
  <c r="BQ84" i="5"/>
  <c r="D102" i="8"/>
  <c r="BU84" i="5"/>
  <c r="BQ57" i="5"/>
  <c r="BV84" i="5"/>
  <c r="G102" i="8"/>
  <c r="G104" i="8" s="1"/>
  <c r="BN57" i="5"/>
  <c r="BU30" i="5"/>
  <c r="R38" i="3"/>
  <c r="D104" i="6"/>
  <c r="P104" i="6" s="1"/>
  <c r="P102" i="6"/>
  <c r="I102" i="8"/>
  <c r="I104" i="8" s="1"/>
  <c r="BT57" i="5"/>
  <c r="H102" i="8"/>
  <c r="H104" i="8" s="1"/>
  <c r="AY82" i="5"/>
  <c r="AM77" i="5"/>
  <c r="BR84" i="5"/>
  <c r="BS84" i="5"/>
  <c r="AC82" i="5"/>
  <c r="Q77" i="5"/>
  <c r="K102" i="8"/>
  <c r="K104" i="8" s="1"/>
  <c r="S39" i="8"/>
  <c r="P108" i="8"/>
  <c r="BR30" i="5"/>
  <c r="BX75" i="5"/>
  <c r="BY75" i="5" s="1"/>
  <c r="BZ75" i="5" s="1"/>
  <c r="CA75" i="5" s="1"/>
  <c r="CB75" i="5" s="1"/>
  <c r="CC75" i="5" s="1"/>
  <c r="CD75" i="5" s="1"/>
  <c r="CE75" i="5" s="1"/>
  <c r="CF75" i="5" s="1"/>
  <c r="CG75" i="5" s="1"/>
  <c r="CH75" i="5" s="1"/>
  <c r="BS57" i="5"/>
  <c r="BL48" i="5"/>
  <c r="BM48" i="5" s="1"/>
  <c r="BN48" i="5" s="1"/>
  <c r="BO48" i="5" s="1"/>
  <c r="BP48" i="5" s="1"/>
  <c r="BQ48" i="5" s="1"/>
  <c r="BR48" i="5" s="1"/>
  <c r="BS48" i="5" s="1"/>
  <c r="BT48" i="5" s="1"/>
  <c r="BU48" i="5" s="1"/>
  <c r="BV48" i="5" s="1"/>
  <c r="BW48" i="5" s="1"/>
  <c r="BK57" i="5"/>
  <c r="AC55" i="5"/>
  <c r="Q50" i="5"/>
  <c r="BL57" i="5"/>
  <c r="AN82" i="5"/>
  <c r="AB77" i="5"/>
  <c r="BL30" i="5"/>
  <c r="BK30" i="5"/>
  <c r="S39" i="6"/>
  <c r="P108" i="6"/>
  <c r="M102" i="8"/>
  <c r="M104" i="8" s="1"/>
  <c r="BN84" i="5"/>
  <c r="BO30" i="5"/>
  <c r="R28" i="5"/>
  <c r="F23" i="5"/>
  <c r="F24" i="5" s="1"/>
  <c r="F25" i="5" s="1"/>
  <c r="G28" i="5"/>
  <c r="BN30" i="5"/>
  <c r="F102" i="8"/>
  <c r="F104" i="8" s="1"/>
  <c r="CE57" i="5" l="1"/>
  <c r="AO82" i="5"/>
  <c r="AC77" i="5"/>
  <c r="H28" i="5"/>
  <c r="S28" i="5"/>
  <c r="G23" i="5"/>
  <c r="G24" i="5" s="1"/>
  <c r="G25" i="5" s="1"/>
  <c r="CA30" i="5"/>
  <c r="BZ84" i="5"/>
  <c r="BX57" i="5"/>
  <c r="AO55" i="5"/>
  <c r="AC50" i="5"/>
  <c r="CD30" i="5"/>
  <c r="CD84" i="5"/>
  <c r="BK82" i="5"/>
  <c r="AY77" i="5"/>
  <c r="CH84" i="5"/>
  <c r="CG84" i="5"/>
  <c r="CC84" i="5"/>
  <c r="AO28" i="5"/>
  <c r="AC23" i="5"/>
  <c r="CG57" i="5"/>
  <c r="CC30" i="5"/>
  <c r="AZ55" i="5"/>
  <c r="AN50" i="5"/>
  <c r="CD57" i="5"/>
  <c r="CH57" i="5"/>
  <c r="BY30" i="5"/>
  <c r="BZ30" i="5"/>
  <c r="BX48" i="5"/>
  <c r="BY48" i="5" s="1"/>
  <c r="BZ48" i="5" s="1"/>
  <c r="CA48" i="5" s="1"/>
  <c r="CB48" i="5" s="1"/>
  <c r="CC48" i="5" s="1"/>
  <c r="CD48" i="5" s="1"/>
  <c r="CE48" i="5" s="1"/>
  <c r="CF48" i="5" s="1"/>
  <c r="CG48" i="5" s="1"/>
  <c r="CH48" i="5" s="1"/>
  <c r="CE84" i="5"/>
  <c r="CC57" i="5"/>
  <c r="CB30" i="5"/>
  <c r="BK55" i="5"/>
  <c r="AY50" i="5"/>
  <c r="R50" i="5"/>
  <c r="AD55" i="5"/>
  <c r="AD82" i="5"/>
  <c r="R77" i="5"/>
  <c r="BY57" i="5"/>
  <c r="CH30" i="5"/>
  <c r="BW30" i="5"/>
  <c r="AD28" i="5"/>
  <c r="R23" i="5"/>
  <c r="BX30" i="5"/>
  <c r="AZ82" i="5"/>
  <c r="AN77" i="5"/>
  <c r="BW57" i="5"/>
  <c r="BZ57" i="5"/>
  <c r="CA57" i="5"/>
  <c r="H55" i="5"/>
  <c r="S55" i="5"/>
  <c r="G50" i="5"/>
  <c r="G51" i="5" s="1"/>
  <c r="G52" i="5" s="1"/>
  <c r="CA84" i="5"/>
  <c r="AZ28" i="5"/>
  <c r="AN23" i="5"/>
  <c r="H82" i="5"/>
  <c r="S82" i="5"/>
  <c r="G77" i="5"/>
  <c r="G78" i="5" s="1"/>
  <c r="G79" i="5" s="1"/>
  <c r="BY84" i="5"/>
  <c r="CB57" i="5"/>
  <c r="BW84" i="5"/>
  <c r="CF57" i="5"/>
  <c r="CG30" i="5"/>
  <c r="D104" i="8"/>
  <c r="P104" i="8" s="1"/>
  <c r="P102" i="8"/>
  <c r="CF84" i="5"/>
  <c r="BX84" i="5"/>
  <c r="CF30" i="5"/>
  <c r="F40" i="7"/>
  <c r="BK28" i="5"/>
  <c r="AY23" i="5"/>
  <c r="CE30" i="5"/>
  <c r="K10" i="5"/>
  <c r="J9" i="4"/>
  <c r="J9" i="3"/>
  <c r="J9" i="1"/>
  <c r="CB84" i="5"/>
  <c r="L10" i="5" l="1"/>
  <c r="K9" i="4"/>
  <c r="K9" i="3"/>
  <c r="K9" i="1"/>
  <c r="AP82" i="5"/>
  <c r="AD77" i="5"/>
  <c r="BL55" i="5"/>
  <c r="AZ50" i="5"/>
  <c r="I28" i="5"/>
  <c r="T28" i="5"/>
  <c r="H23" i="5"/>
  <c r="H24" i="5" s="1"/>
  <c r="H25" i="5" s="1"/>
  <c r="AE82" i="5"/>
  <c r="S77" i="5"/>
  <c r="BL28" i="5"/>
  <c r="AZ23" i="5"/>
  <c r="I55" i="5"/>
  <c r="T55" i="5"/>
  <c r="H50" i="5"/>
  <c r="H51" i="5" s="1"/>
  <c r="H52" i="5" s="1"/>
  <c r="BA28" i="5"/>
  <c r="AO23" i="5"/>
  <c r="BK23" i="5"/>
  <c r="BW28" i="5"/>
  <c r="BL82" i="5"/>
  <c r="AZ77" i="5"/>
  <c r="BW55" i="5"/>
  <c r="BK50" i="5"/>
  <c r="BW82" i="5"/>
  <c r="BK77" i="5"/>
  <c r="BA55" i="5"/>
  <c r="AO50" i="5"/>
  <c r="BA82" i="5"/>
  <c r="AO77" i="5"/>
  <c r="I82" i="5"/>
  <c r="T82" i="5"/>
  <c r="H77" i="5"/>
  <c r="H78" i="5" s="1"/>
  <c r="H79" i="5" s="1"/>
  <c r="AE55" i="5"/>
  <c r="S50" i="5"/>
  <c r="AP28" i="5"/>
  <c r="AD23" i="5"/>
  <c r="AD50" i="5"/>
  <c r="AP55" i="5"/>
  <c r="AE28" i="5"/>
  <c r="S23" i="5"/>
  <c r="BB28" i="5" l="1"/>
  <c r="AP23" i="5"/>
  <c r="BW77" i="5"/>
  <c r="BW50" i="5"/>
  <c r="BX82" i="5"/>
  <c r="BL77" i="5"/>
  <c r="U55" i="5"/>
  <c r="I50" i="5"/>
  <c r="I51" i="5" s="1"/>
  <c r="I52" i="5" s="1"/>
  <c r="J55" i="5"/>
  <c r="AF28" i="5"/>
  <c r="T23" i="5"/>
  <c r="BM55" i="5"/>
  <c r="BA50" i="5"/>
  <c r="AF82" i="5"/>
  <c r="T77" i="5"/>
  <c r="BB82" i="5"/>
  <c r="AP77" i="5"/>
  <c r="AP50" i="5"/>
  <c r="BB55" i="5"/>
  <c r="U82" i="5"/>
  <c r="I77" i="5"/>
  <c r="I78" i="5" s="1"/>
  <c r="I79" i="5" s="1"/>
  <c r="J82" i="5"/>
  <c r="AE23" i="5"/>
  <c r="AQ28" i="5"/>
  <c r="AQ55" i="5"/>
  <c r="AE50" i="5"/>
  <c r="BM82" i="5"/>
  <c r="BA77" i="5"/>
  <c r="AF55" i="5"/>
  <c r="T50" i="5"/>
  <c r="BX28" i="5"/>
  <c r="BL23" i="5"/>
  <c r="AQ82" i="5"/>
  <c r="AE77" i="5"/>
  <c r="J28" i="5"/>
  <c r="U28" i="5"/>
  <c r="I23" i="5"/>
  <c r="I24" i="5" s="1"/>
  <c r="I25" i="5" s="1"/>
  <c r="BX55" i="5"/>
  <c r="BL50" i="5"/>
  <c r="BW23" i="5"/>
  <c r="BM28" i="5"/>
  <c r="BA23" i="5"/>
  <c r="M10" i="5"/>
  <c r="L9" i="1"/>
  <c r="L9" i="4"/>
  <c r="L9" i="3"/>
  <c r="N10" i="5" l="1"/>
  <c r="M9" i="4"/>
  <c r="M9" i="1"/>
  <c r="M9" i="3"/>
  <c r="V28" i="5"/>
  <c r="K28" i="5"/>
  <c r="J23" i="5"/>
  <c r="J24" i="5" s="1"/>
  <c r="J25" i="5" s="1"/>
  <c r="AR55" i="5"/>
  <c r="AF50" i="5"/>
  <c r="AQ23" i="5"/>
  <c r="BC28" i="5"/>
  <c r="AR28" i="5"/>
  <c r="AF23" i="5"/>
  <c r="AG55" i="5"/>
  <c r="U50" i="5"/>
  <c r="BX77" i="5"/>
  <c r="BX23" i="5"/>
  <c r="AG82" i="5"/>
  <c r="U77" i="5"/>
  <c r="BY55" i="5"/>
  <c r="BM50" i="5"/>
  <c r="BY28" i="5"/>
  <c r="BM23" i="5"/>
  <c r="AG28" i="5"/>
  <c r="U23" i="5"/>
  <c r="BC82" i="5"/>
  <c r="AQ77" i="5"/>
  <c r="BC55" i="5"/>
  <c r="AQ50" i="5"/>
  <c r="K55" i="5"/>
  <c r="J50" i="5"/>
  <c r="J51" i="5" s="1"/>
  <c r="J52" i="5" s="1"/>
  <c r="V55" i="5"/>
  <c r="BN28" i="5"/>
  <c r="BB23" i="5"/>
  <c r="BX50" i="5"/>
  <c r="BY82" i="5"/>
  <c r="BM77" i="5"/>
  <c r="K82" i="5"/>
  <c r="J77" i="5"/>
  <c r="J78" i="5" s="1"/>
  <c r="J79" i="5" s="1"/>
  <c r="V82" i="5"/>
  <c r="BN55" i="5"/>
  <c r="BB50" i="5"/>
  <c r="BN82" i="5"/>
  <c r="BB77" i="5"/>
  <c r="AR82" i="5"/>
  <c r="AF77" i="5"/>
  <c r="BZ28" i="5" l="1"/>
  <c r="BN23" i="5"/>
  <c r="BY23" i="5"/>
  <c r="BD28" i="5"/>
  <c r="AR23" i="5"/>
  <c r="BO55" i="5"/>
  <c r="BC50" i="5"/>
  <c r="BN50" i="5"/>
  <c r="BZ55" i="5"/>
  <c r="L55" i="5"/>
  <c r="W55" i="5"/>
  <c r="K50" i="5"/>
  <c r="K51" i="5" s="1"/>
  <c r="K52" i="5" s="1"/>
  <c r="L28" i="5"/>
  <c r="K23" i="5"/>
  <c r="K24" i="5" s="1"/>
  <c r="K25" i="5" s="1"/>
  <c r="W28" i="5"/>
  <c r="BY77" i="5"/>
  <c r="BY50" i="5"/>
  <c r="BZ82" i="5"/>
  <c r="BN77" i="5"/>
  <c r="L82" i="5"/>
  <c r="W82" i="5"/>
  <c r="K77" i="5"/>
  <c r="K78" i="5" s="1"/>
  <c r="K79" i="5" s="1"/>
  <c r="AS28" i="5"/>
  <c r="AG23" i="5"/>
  <c r="AS55" i="5"/>
  <c r="AG50" i="5"/>
  <c r="BD82" i="5"/>
  <c r="AR77" i="5"/>
  <c r="AH82" i="5"/>
  <c r="V77" i="5"/>
  <c r="AH55" i="5"/>
  <c r="V50" i="5"/>
  <c r="BO82" i="5"/>
  <c r="BC77" i="5"/>
  <c r="AS82" i="5"/>
  <c r="AG77" i="5"/>
  <c r="BO28" i="5"/>
  <c r="BC23" i="5"/>
  <c r="BD55" i="5"/>
  <c r="AR50" i="5"/>
  <c r="AH28" i="5"/>
  <c r="V23" i="5"/>
  <c r="O10" i="5"/>
  <c r="P10" i="5" s="1"/>
  <c r="Q10" i="5" s="1"/>
  <c r="R10" i="5" s="1"/>
  <c r="S10" i="5" s="1"/>
  <c r="T10" i="5" s="1"/>
  <c r="U10" i="5" s="1"/>
  <c r="V10" i="5" s="1"/>
  <c r="W10" i="5" s="1"/>
  <c r="X10" i="5" s="1"/>
  <c r="Y10" i="5" s="1"/>
  <c r="Z10" i="5" s="1"/>
  <c r="AA10" i="5" s="1"/>
  <c r="AB10" i="5" s="1"/>
  <c r="AC10" i="5" s="1"/>
  <c r="AD10" i="5" s="1"/>
  <c r="AE10" i="5" s="1"/>
  <c r="AF10" i="5" s="1"/>
  <c r="AG10" i="5" s="1"/>
  <c r="AH10" i="5" s="1"/>
  <c r="AI10" i="5" s="1"/>
  <c r="AJ10" i="5" s="1"/>
  <c r="AK10" i="5" s="1"/>
  <c r="AL10" i="5" s="1"/>
  <c r="AM10" i="5" s="1"/>
  <c r="AN10" i="5" s="1"/>
  <c r="AO10" i="5" s="1"/>
  <c r="AP10" i="5" s="1"/>
  <c r="AQ10" i="5" s="1"/>
  <c r="AR10" i="5" s="1"/>
  <c r="AS10" i="5" s="1"/>
  <c r="AT10" i="5" s="1"/>
  <c r="AU10" i="5" s="1"/>
  <c r="AV10" i="5" s="1"/>
  <c r="AW10" i="5" s="1"/>
  <c r="AX10" i="5" s="1"/>
  <c r="AY10" i="5" s="1"/>
  <c r="AZ10" i="5" s="1"/>
  <c r="BA10" i="5" s="1"/>
  <c r="BB10" i="5" s="1"/>
  <c r="BC10" i="5" s="1"/>
  <c r="BD10" i="5" s="1"/>
  <c r="BE10" i="5" s="1"/>
  <c r="BF10" i="5" s="1"/>
  <c r="BG10" i="5" s="1"/>
  <c r="BH10" i="5" s="1"/>
  <c r="BI10" i="5" s="1"/>
  <c r="BJ10" i="5" s="1"/>
  <c r="BK10" i="5" s="1"/>
  <c r="BL10" i="5" s="1"/>
  <c r="BM10" i="5" s="1"/>
  <c r="BN10" i="5" s="1"/>
  <c r="BO10" i="5" s="1"/>
  <c r="BP10" i="5" s="1"/>
  <c r="BQ10" i="5" s="1"/>
  <c r="BR10" i="5" s="1"/>
  <c r="BS10" i="5" s="1"/>
  <c r="BT10" i="5" s="1"/>
  <c r="BU10" i="5" s="1"/>
  <c r="BV10" i="5" s="1"/>
  <c r="BW10" i="5" s="1"/>
  <c r="BX10" i="5" s="1"/>
  <c r="BY10" i="5" s="1"/>
  <c r="BZ10" i="5" s="1"/>
  <c r="CA10" i="5" s="1"/>
  <c r="CB10" i="5" s="1"/>
  <c r="CC10" i="5" s="1"/>
  <c r="CD10" i="5" s="1"/>
  <c r="CE10" i="5" s="1"/>
  <c r="CF10" i="5" s="1"/>
  <c r="CG10" i="5" s="1"/>
  <c r="CH10" i="5" s="1"/>
  <c r="N9" i="4"/>
  <c r="N9" i="3"/>
  <c r="N9" i="1"/>
  <c r="AT82" i="5" l="1"/>
  <c r="AH77" i="5"/>
  <c r="AI82" i="5"/>
  <c r="W77" i="5"/>
  <c r="BZ77" i="5"/>
  <c r="BP55" i="5"/>
  <c r="BD50" i="5"/>
  <c r="CA28" i="5"/>
  <c r="BO23" i="5"/>
  <c r="BE28" i="5"/>
  <c r="AS23" i="5"/>
  <c r="M28" i="5"/>
  <c r="X28" i="5"/>
  <c r="L23" i="5"/>
  <c r="L24" i="5" s="1"/>
  <c r="L25" i="5" s="1"/>
  <c r="M55" i="5"/>
  <c r="X55" i="5"/>
  <c r="L50" i="5"/>
  <c r="L51" i="5" s="1"/>
  <c r="L52" i="5" s="1"/>
  <c r="BP28" i="5"/>
  <c r="BD23" i="5"/>
  <c r="AT28" i="5"/>
  <c r="AH23" i="5"/>
  <c r="CA82" i="5"/>
  <c r="BO77" i="5"/>
  <c r="AH50" i="5"/>
  <c r="AT55" i="5"/>
  <c r="BE55" i="5"/>
  <c r="AS50" i="5"/>
  <c r="M82" i="5"/>
  <c r="X82" i="5"/>
  <c r="L77" i="5"/>
  <c r="L78" i="5" s="1"/>
  <c r="L79" i="5" s="1"/>
  <c r="AI28" i="5"/>
  <c r="W23" i="5"/>
  <c r="CA55" i="5"/>
  <c r="BO50" i="5"/>
  <c r="BZ23" i="5"/>
  <c r="BE82" i="5"/>
  <c r="AS77" i="5"/>
  <c r="BP82" i="5"/>
  <c r="BD77" i="5"/>
  <c r="AI55" i="5"/>
  <c r="W50" i="5"/>
  <c r="BZ50" i="5"/>
  <c r="AT50" i="5" l="1"/>
  <c r="BF55" i="5"/>
  <c r="AJ55" i="5"/>
  <c r="X50" i="5"/>
  <c r="AJ28" i="5"/>
  <c r="X23" i="5"/>
  <c r="BQ28" i="5"/>
  <c r="BE23" i="5"/>
  <c r="CA23" i="5"/>
  <c r="AJ82" i="5"/>
  <c r="X77" i="5"/>
  <c r="BQ55" i="5"/>
  <c r="BE50" i="5"/>
  <c r="CB28" i="5"/>
  <c r="BP23" i="5"/>
  <c r="AU55" i="5"/>
  <c r="AI50" i="5"/>
  <c r="BQ82" i="5"/>
  <c r="BE77" i="5"/>
  <c r="BF28" i="5"/>
  <c r="AT23" i="5"/>
  <c r="Y55" i="5"/>
  <c r="N55" i="5"/>
  <c r="M50" i="5"/>
  <c r="M51" i="5" s="1"/>
  <c r="M52" i="5" s="1"/>
  <c r="N28" i="5"/>
  <c r="Y28" i="5"/>
  <c r="M23" i="5"/>
  <c r="M24" i="5" s="1"/>
  <c r="M25" i="5" s="1"/>
  <c r="CB55" i="5"/>
  <c r="BP50" i="5"/>
  <c r="AT77" i="5"/>
  <c r="BF82" i="5"/>
  <c r="CB82" i="5"/>
  <c r="BP77" i="5"/>
  <c r="CA50" i="5"/>
  <c r="AU28" i="5"/>
  <c r="AI23" i="5"/>
  <c r="Y82" i="5"/>
  <c r="M77" i="5"/>
  <c r="M78" i="5" s="1"/>
  <c r="M79" i="5" s="1"/>
  <c r="N82" i="5"/>
  <c r="CA77" i="5"/>
  <c r="AU82" i="5"/>
  <c r="AI77" i="5"/>
  <c r="AK82" i="5" l="1"/>
  <c r="Y77" i="5"/>
  <c r="CC82" i="5"/>
  <c r="BQ77" i="5"/>
  <c r="AV28" i="5"/>
  <c r="AJ23" i="5"/>
  <c r="AU23" i="5"/>
  <c r="BG28" i="5"/>
  <c r="AK28" i="5"/>
  <c r="Y23" i="5"/>
  <c r="N50" i="5"/>
  <c r="N51" i="5" s="1"/>
  <c r="N52" i="5" s="1"/>
  <c r="C53" i="5" s="1"/>
  <c r="Z55" i="5"/>
  <c r="BR28" i="5"/>
  <c r="BF23" i="5"/>
  <c r="CC55" i="5"/>
  <c r="BQ50" i="5"/>
  <c r="AV82" i="5"/>
  <c r="AJ77" i="5"/>
  <c r="CC28" i="5"/>
  <c r="BQ23" i="5"/>
  <c r="BF50" i="5"/>
  <c r="BR55" i="5"/>
  <c r="CB77" i="5"/>
  <c r="Z82" i="5"/>
  <c r="N77" i="5"/>
  <c r="N78" i="5" s="1"/>
  <c r="N79" i="5" s="1"/>
  <c r="C80" i="5" s="1"/>
  <c r="BR82" i="5"/>
  <c r="BF77" i="5"/>
  <c r="CB50" i="5"/>
  <c r="AK55" i="5"/>
  <c r="Y50" i="5"/>
  <c r="CB23" i="5"/>
  <c r="BG82" i="5"/>
  <c r="AU77" i="5"/>
  <c r="Z28" i="5"/>
  <c r="N23" i="5"/>
  <c r="N24" i="5" s="1"/>
  <c r="N25" i="5" s="1"/>
  <c r="C26" i="5" s="1"/>
  <c r="BG55" i="5"/>
  <c r="AU50" i="5"/>
  <c r="AV55" i="5"/>
  <c r="AJ50" i="5"/>
  <c r="CD82" i="5" l="1"/>
  <c r="BR77" i="5"/>
  <c r="CD28" i="5"/>
  <c r="BR23" i="5"/>
  <c r="BG23" i="5"/>
  <c r="BS28" i="5"/>
  <c r="BH28" i="5"/>
  <c r="AV23" i="5"/>
  <c r="BS55" i="5"/>
  <c r="BG50" i="5"/>
  <c r="BH55" i="5"/>
  <c r="AV50" i="5"/>
  <c r="CC50" i="5"/>
  <c r="BS82" i="5"/>
  <c r="BG77" i="5"/>
  <c r="D80" i="5"/>
  <c r="C81" i="5"/>
  <c r="C83" i="5" s="1"/>
  <c r="C85" i="5" s="1"/>
  <c r="C87" i="5"/>
  <c r="Z50" i="5"/>
  <c r="AL55" i="5"/>
  <c r="AW28" i="5"/>
  <c r="AK23" i="5"/>
  <c r="AW82" i="5"/>
  <c r="AK77" i="5"/>
  <c r="D26" i="5"/>
  <c r="C27" i="5"/>
  <c r="C29" i="5" s="1"/>
  <c r="C31" i="5" s="1"/>
  <c r="C33" i="5"/>
  <c r="AL28" i="5"/>
  <c r="Z23" i="5"/>
  <c r="AW55" i="5"/>
  <c r="AK50" i="5"/>
  <c r="AL82" i="5"/>
  <c r="Z77" i="5"/>
  <c r="CD55" i="5"/>
  <c r="BR50" i="5"/>
  <c r="CC23" i="5"/>
  <c r="BH82" i="5"/>
  <c r="AV77" i="5"/>
  <c r="D53" i="5"/>
  <c r="C54" i="5"/>
  <c r="C56" i="5" s="1"/>
  <c r="C58" i="5" s="1"/>
  <c r="C60" i="5"/>
  <c r="CC77" i="5"/>
  <c r="E53" i="5" l="1"/>
  <c r="D54" i="5"/>
  <c r="D56" i="5" s="1"/>
  <c r="D58" i="5" s="1"/>
  <c r="D63" i="5" s="1"/>
  <c r="D60" i="5"/>
  <c r="CD50" i="5"/>
  <c r="AX28" i="5"/>
  <c r="AL23" i="5"/>
  <c r="D27" i="5"/>
  <c r="D29" i="5" s="1"/>
  <c r="D31" i="5" s="1"/>
  <c r="D36" i="5" s="1"/>
  <c r="D38" i="5" s="1"/>
  <c r="E26" i="5"/>
  <c r="D33" i="5"/>
  <c r="D81" i="5"/>
  <c r="D83" i="5" s="1"/>
  <c r="D85" i="5" s="1"/>
  <c r="D90" i="5" s="1"/>
  <c r="E80" i="5"/>
  <c r="D87" i="5"/>
  <c r="BI55" i="5"/>
  <c r="AW50" i="5"/>
  <c r="BI28" i="5"/>
  <c r="AW23" i="5"/>
  <c r="BT28" i="5"/>
  <c r="BH23" i="5"/>
  <c r="BT82" i="5"/>
  <c r="BH77" i="5"/>
  <c r="AX82" i="5"/>
  <c r="AL77" i="5"/>
  <c r="BI82" i="5"/>
  <c r="AW77" i="5"/>
  <c r="CE82" i="5"/>
  <c r="BS77" i="5"/>
  <c r="CE55" i="5"/>
  <c r="BS50" i="5"/>
  <c r="CD77" i="5"/>
  <c r="C63" i="5"/>
  <c r="C36" i="5"/>
  <c r="C38" i="5" s="1"/>
  <c r="AX55" i="5"/>
  <c r="AL50" i="5"/>
  <c r="C90" i="5"/>
  <c r="BT55" i="5"/>
  <c r="BH50" i="5"/>
  <c r="CE28" i="5"/>
  <c r="BS23" i="5"/>
  <c r="CD23" i="5"/>
  <c r="AX50" i="5" l="1"/>
  <c r="BJ55" i="5"/>
  <c r="C67" i="5"/>
  <c r="C66" i="5"/>
  <c r="C22" i="4" s="1"/>
  <c r="C65" i="5"/>
  <c r="CE50" i="5"/>
  <c r="BU55" i="5"/>
  <c r="BI50" i="5"/>
  <c r="D94" i="5"/>
  <c r="D93" i="5"/>
  <c r="D29" i="4" s="1"/>
  <c r="D92" i="5"/>
  <c r="C94" i="5"/>
  <c r="C93" i="5"/>
  <c r="C29" i="4" s="1"/>
  <c r="C92" i="5"/>
  <c r="BU28" i="5"/>
  <c r="BI23" i="5"/>
  <c r="BJ28" i="5"/>
  <c r="AX23" i="5"/>
  <c r="CE23" i="5"/>
  <c r="CF55" i="5"/>
  <c r="BT50" i="5"/>
  <c r="C41" i="5"/>
  <c r="C14" i="4"/>
  <c r="CF82" i="5"/>
  <c r="BT77" i="5"/>
  <c r="CF28" i="5"/>
  <c r="BT23" i="5"/>
  <c r="F26" i="5"/>
  <c r="E27" i="5"/>
  <c r="E29" i="5" s="1"/>
  <c r="E31" i="5" s="1"/>
  <c r="E33" i="5"/>
  <c r="D67" i="5"/>
  <c r="D66" i="5"/>
  <c r="D22" i="4" s="1"/>
  <c r="D65" i="5"/>
  <c r="CE77" i="5"/>
  <c r="BU82" i="5"/>
  <c r="BI77" i="5"/>
  <c r="BJ82" i="5"/>
  <c r="AX77" i="5"/>
  <c r="E81" i="5"/>
  <c r="E83" i="5" s="1"/>
  <c r="E85" i="5" s="1"/>
  <c r="E90" i="5" s="1"/>
  <c r="F80" i="5"/>
  <c r="E87" i="5"/>
  <c r="D41" i="5"/>
  <c r="D14" i="4"/>
  <c r="D17" i="4" s="1"/>
  <c r="E54" i="5"/>
  <c r="E56" i="5" s="1"/>
  <c r="E58" i="5" s="1"/>
  <c r="F53" i="5"/>
  <c r="E60" i="5"/>
  <c r="D68" i="5" l="1"/>
  <c r="D21" i="4"/>
  <c r="D24" i="4" s="1"/>
  <c r="CF23" i="5"/>
  <c r="CF50" i="5"/>
  <c r="C95" i="5"/>
  <c r="C28" i="4"/>
  <c r="G53" i="5"/>
  <c r="F54" i="5"/>
  <c r="F56" i="5" s="1"/>
  <c r="F58" i="5" s="1"/>
  <c r="F63" i="5" s="1"/>
  <c r="F60" i="5"/>
  <c r="BJ77" i="5"/>
  <c r="BV82" i="5"/>
  <c r="G26" i="5"/>
  <c r="F27" i="5"/>
  <c r="F29" i="5" s="1"/>
  <c r="F31" i="5" s="1"/>
  <c r="F36" i="5" s="1"/>
  <c r="F38" i="5" s="1"/>
  <c r="F33" i="5"/>
  <c r="C17" i="4"/>
  <c r="CG82" i="5"/>
  <c r="BU77" i="5"/>
  <c r="G80" i="5"/>
  <c r="F81" i="5"/>
  <c r="F83" i="5" s="1"/>
  <c r="F85" i="5" s="1"/>
  <c r="F90" i="5" s="1"/>
  <c r="F87" i="5"/>
  <c r="BV28" i="5"/>
  <c r="BJ23" i="5"/>
  <c r="CG28" i="5"/>
  <c r="BU23" i="5"/>
  <c r="E63" i="5"/>
  <c r="E94" i="5"/>
  <c r="E93" i="5"/>
  <c r="E29" i="4" s="1"/>
  <c r="E92" i="5"/>
  <c r="D95" i="5"/>
  <c r="D28" i="4"/>
  <c r="D31" i="4" s="1"/>
  <c r="CG55" i="5"/>
  <c r="BU50" i="5"/>
  <c r="C68" i="5"/>
  <c r="C21" i="4"/>
  <c r="BJ50" i="5"/>
  <c r="BV55" i="5"/>
  <c r="E36" i="5"/>
  <c r="E38" i="5" s="1"/>
  <c r="CF77" i="5"/>
  <c r="CG77" i="5" l="1"/>
  <c r="BV77" i="5"/>
  <c r="CH82" i="5"/>
  <c r="C31" i="4"/>
  <c r="CG50" i="5"/>
  <c r="F92" i="5"/>
  <c r="F93" i="5"/>
  <c r="F29" i="4" s="1"/>
  <c r="F94" i="5"/>
  <c r="C24" i="4"/>
  <c r="CH28" i="5"/>
  <c r="BV23" i="5"/>
  <c r="H80" i="5"/>
  <c r="G81" i="5"/>
  <c r="G83" i="5" s="1"/>
  <c r="G85" i="5" s="1"/>
  <c r="G90" i="5" s="1"/>
  <c r="G87" i="5"/>
  <c r="F41" i="5"/>
  <c r="F14" i="4"/>
  <c r="F17" i="4" s="1"/>
  <c r="F66" i="5"/>
  <c r="F22" i="4" s="1"/>
  <c r="F67" i="5"/>
  <c r="F65" i="5"/>
  <c r="E41" i="5"/>
  <c r="E14" i="4"/>
  <c r="BV50" i="5"/>
  <c r="CH55" i="5"/>
  <c r="E95" i="5"/>
  <c r="E28" i="4"/>
  <c r="E31" i="4" s="1"/>
  <c r="E67" i="5"/>
  <c r="E66" i="5"/>
  <c r="E22" i="4" s="1"/>
  <c r="E65" i="5"/>
  <c r="CG23" i="5"/>
  <c r="H26" i="5"/>
  <c r="G27" i="5"/>
  <c r="G29" i="5" s="1"/>
  <c r="G31" i="5" s="1"/>
  <c r="G33" i="5"/>
  <c r="H53" i="5"/>
  <c r="G54" i="5"/>
  <c r="G56" i="5" s="1"/>
  <c r="G58" i="5" s="1"/>
  <c r="G60" i="5"/>
  <c r="F68" i="5" l="1"/>
  <c r="F21" i="4"/>
  <c r="F24" i="4" s="1"/>
  <c r="CH77" i="5"/>
  <c r="CH23" i="5"/>
  <c r="G36" i="5"/>
  <c r="G38" i="5" s="1"/>
  <c r="E68" i="5"/>
  <c r="E21" i="4"/>
  <c r="E17" i="4"/>
  <c r="G94" i="5"/>
  <c r="G93" i="5"/>
  <c r="G29" i="4" s="1"/>
  <c r="G92" i="5"/>
  <c r="F95" i="5"/>
  <c r="F28" i="4"/>
  <c r="F31" i="4" s="1"/>
  <c r="G63" i="5"/>
  <c r="I53" i="5"/>
  <c r="H54" i="5"/>
  <c r="H56" i="5" s="1"/>
  <c r="H58" i="5" s="1"/>
  <c r="H63" i="5" s="1"/>
  <c r="H60" i="5"/>
  <c r="H27" i="5"/>
  <c r="H29" i="5" s="1"/>
  <c r="H31" i="5" s="1"/>
  <c r="H36" i="5" s="1"/>
  <c r="H38" i="5" s="1"/>
  <c r="I26" i="5"/>
  <c r="H33" i="5"/>
  <c r="CH50" i="5"/>
  <c r="H81" i="5"/>
  <c r="H83" i="5" s="1"/>
  <c r="H85" i="5" s="1"/>
  <c r="H90" i="5" s="1"/>
  <c r="I80" i="5"/>
  <c r="H87" i="5"/>
  <c r="H41" i="5" l="1"/>
  <c r="H14" i="4"/>
  <c r="H17" i="4" s="1"/>
  <c r="I81" i="5"/>
  <c r="I83" i="5" s="1"/>
  <c r="I85" i="5" s="1"/>
  <c r="I90" i="5" s="1"/>
  <c r="J80" i="5"/>
  <c r="I87" i="5"/>
  <c r="G67" i="5"/>
  <c r="G66" i="5"/>
  <c r="G22" i="4" s="1"/>
  <c r="G65" i="5"/>
  <c r="H94" i="5"/>
  <c r="H93" i="5"/>
  <c r="H29" i="4" s="1"/>
  <c r="H92" i="5"/>
  <c r="H67" i="5"/>
  <c r="H66" i="5"/>
  <c r="H22" i="4" s="1"/>
  <c r="H65" i="5"/>
  <c r="I27" i="5"/>
  <c r="I29" i="5" s="1"/>
  <c r="I31" i="5" s="1"/>
  <c r="I36" i="5" s="1"/>
  <c r="I38" i="5" s="1"/>
  <c r="J26" i="5"/>
  <c r="I33" i="5"/>
  <c r="I54" i="5"/>
  <c r="I56" i="5" s="1"/>
  <c r="I58" i="5" s="1"/>
  <c r="I63" i="5" s="1"/>
  <c r="J53" i="5"/>
  <c r="I60" i="5"/>
  <c r="G95" i="5"/>
  <c r="G28" i="4"/>
  <c r="G31" i="4" s="1"/>
  <c r="G41" i="5"/>
  <c r="G14" i="4"/>
  <c r="E24" i="4"/>
  <c r="G68" i="5" l="1"/>
  <c r="G21" i="4"/>
  <c r="K26" i="5"/>
  <c r="J27" i="5"/>
  <c r="J29" i="5" s="1"/>
  <c r="J31" i="5" s="1"/>
  <c r="J36" i="5" s="1"/>
  <c r="J38" i="5" s="1"/>
  <c r="J33" i="5"/>
  <c r="K80" i="5"/>
  <c r="J81" i="5"/>
  <c r="J83" i="5" s="1"/>
  <c r="J85" i="5" s="1"/>
  <c r="J90" i="5" s="1"/>
  <c r="J87" i="5"/>
  <c r="I41" i="5"/>
  <c r="I14" i="4"/>
  <c r="I17" i="4" s="1"/>
  <c r="H68" i="5"/>
  <c r="H21" i="4"/>
  <c r="H24" i="4" s="1"/>
  <c r="H95" i="5"/>
  <c r="H28" i="4"/>
  <c r="I94" i="5"/>
  <c r="I93" i="5"/>
  <c r="I29" i="4" s="1"/>
  <c r="I92" i="5"/>
  <c r="G17" i="4"/>
  <c r="K53" i="5"/>
  <c r="J54" i="5"/>
  <c r="J56" i="5" s="1"/>
  <c r="J58" i="5" s="1"/>
  <c r="J63" i="5" s="1"/>
  <c r="J60" i="5"/>
  <c r="I67" i="5"/>
  <c r="I66" i="5"/>
  <c r="I22" i="4" s="1"/>
  <c r="I65" i="5"/>
  <c r="I95" i="5" l="1"/>
  <c r="I28" i="4"/>
  <c r="I31" i="4" s="1"/>
  <c r="J93" i="5"/>
  <c r="J29" i="4" s="1"/>
  <c r="J94" i="5"/>
  <c r="J92" i="5"/>
  <c r="H31" i="4"/>
  <c r="L80" i="5"/>
  <c r="K81" i="5"/>
  <c r="K83" i="5" s="1"/>
  <c r="K85" i="5" s="1"/>
  <c r="K90" i="5" s="1"/>
  <c r="K87" i="5"/>
  <c r="J41" i="5"/>
  <c r="J14" i="4"/>
  <c r="J17" i="4" s="1"/>
  <c r="G24" i="4"/>
  <c r="L26" i="5"/>
  <c r="K27" i="5"/>
  <c r="K29" i="5" s="1"/>
  <c r="K31" i="5" s="1"/>
  <c r="K36" i="5" s="1"/>
  <c r="K38" i="5" s="1"/>
  <c r="K33" i="5"/>
  <c r="L53" i="5"/>
  <c r="K54" i="5"/>
  <c r="K56" i="5" s="1"/>
  <c r="K58" i="5" s="1"/>
  <c r="K63" i="5" s="1"/>
  <c r="K60" i="5"/>
  <c r="I68" i="5"/>
  <c r="I21" i="4"/>
  <c r="I24" i="4" s="1"/>
  <c r="J67" i="5"/>
  <c r="J65" i="5"/>
  <c r="J66" i="5"/>
  <c r="J22" i="4" s="1"/>
  <c r="K14" i="4" l="1"/>
  <c r="K41" i="5"/>
  <c r="K67" i="5"/>
  <c r="K66" i="5"/>
  <c r="K22" i="4" s="1"/>
  <c r="K65" i="5"/>
  <c r="L27" i="5"/>
  <c r="L29" i="5" s="1"/>
  <c r="L31" i="5" s="1"/>
  <c r="L36" i="5" s="1"/>
  <c r="L38" i="5" s="1"/>
  <c r="M26" i="5"/>
  <c r="L33" i="5"/>
  <c r="K94" i="5"/>
  <c r="K93" i="5"/>
  <c r="K29" i="4" s="1"/>
  <c r="K92" i="5"/>
  <c r="M53" i="5"/>
  <c r="L54" i="5"/>
  <c r="L56" i="5" s="1"/>
  <c r="L58" i="5" s="1"/>
  <c r="L63" i="5" s="1"/>
  <c r="L60" i="5"/>
  <c r="J68" i="5"/>
  <c r="J21" i="4"/>
  <c r="J24" i="4" s="1"/>
  <c r="L81" i="5"/>
  <c r="L83" i="5" s="1"/>
  <c r="L85" i="5" s="1"/>
  <c r="L90" i="5" s="1"/>
  <c r="M80" i="5"/>
  <c r="L87" i="5"/>
  <c r="J95" i="5"/>
  <c r="J28" i="4"/>
  <c r="J31" i="4" l="1"/>
  <c r="M27" i="5"/>
  <c r="M29" i="5" s="1"/>
  <c r="M31" i="5" s="1"/>
  <c r="M36" i="5" s="1"/>
  <c r="M38" i="5" s="1"/>
  <c r="N26" i="5"/>
  <c r="M33" i="5"/>
  <c r="L67" i="5"/>
  <c r="L66" i="5"/>
  <c r="L22" i="4" s="1"/>
  <c r="L65" i="5"/>
  <c r="L41" i="5"/>
  <c r="L14" i="4"/>
  <c r="L17" i="4" s="1"/>
  <c r="M81" i="5"/>
  <c r="M83" i="5" s="1"/>
  <c r="M85" i="5" s="1"/>
  <c r="M90" i="5" s="1"/>
  <c r="N80" i="5"/>
  <c r="M87" i="5"/>
  <c r="M54" i="5"/>
  <c r="M56" i="5" s="1"/>
  <c r="M58" i="5" s="1"/>
  <c r="M63" i="5" s="1"/>
  <c r="N53" i="5"/>
  <c r="M60" i="5"/>
  <c r="K68" i="5"/>
  <c r="K21" i="4"/>
  <c r="K24" i="4" s="1"/>
  <c r="K17" i="4"/>
  <c r="L94" i="5"/>
  <c r="L93" i="5"/>
  <c r="L29" i="4" s="1"/>
  <c r="L92" i="5"/>
  <c r="K95" i="5"/>
  <c r="K28" i="4"/>
  <c r="K31" i="4" s="1"/>
  <c r="L95" i="5" l="1"/>
  <c r="L28" i="4"/>
  <c r="L31" i="4" s="1"/>
  <c r="M88" i="5"/>
  <c r="N27" i="5"/>
  <c r="N29" i="5" s="1"/>
  <c r="N31" i="5" s="1"/>
  <c r="N33" i="5"/>
  <c r="M34" i="5" s="1"/>
  <c r="N54" i="5"/>
  <c r="N56" i="5" s="1"/>
  <c r="N58" i="5" s="1"/>
  <c r="N60" i="5"/>
  <c r="N81" i="5"/>
  <c r="N83" i="5" s="1"/>
  <c r="N85" i="5" s="1"/>
  <c r="N87" i="5"/>
  <c r="H88" i="5" s="1"/>
  <c r="L68" i="5"/>
  <c r="L21" i="4"/>
  <c r="L24" i="4" s="1"/>
  <c r="M41" i="5"/>
  <c r="M14" i="4"/>
  <c r="M17" i="4" s="1"/>
  <c r="M67" i="5"/>
  <c r="M66" i="5"/>
  <c r="M22" i="4" s="1"/>
  <c r="M65" i="5"/>
  <c r="M93" i="5"/>
  <c r="M29" i="4" s="1"/>
  <c r="M92" i="5"/>
  <c r="M94" i="5"/>
  <c r="I88" i="5"/>
  <c r="K88" i="5"/>
  <c r="L88" i="5" l="1"/>
  <c r="N61" i="5"/>
  <c r="C61" i="5"/>
  <c r="D61" i="5"/>
  <c r="F61" i="5"/>
  <c r="E61" i="5"/>
  <c r="H61" i="5"/>
  <c r="G61" i="5"/>
  <c r="M95" i="5"/>
  <c r="M28" i="4"/>
  <c r="M31" i="4" s="1"/>
  <c r="N63" i="5"/>
  <c r="O53" i="5"/>
  <c r="J61" i="5"/>
  <c r="N88" i="5"/>
  <c r="D88" i="5"/>
  <c r="C88" i="5"/>
  <c r="G88" i="5"/>
  <c r="E88" i="5"/>
  <c r="F88" i="5"/>
  <c r="J88" i="5"/>
  <c r="N34" i="5"/>
  <c r="C34" i="5"/>
  <c r="D34" i="5"/>
  <c r="G34" i="5"/>
  <c r="F34" i="5"/>
  <c r="E34" i="5"/>
  <c r="H34" i="5"/>
  <c r="L34" i="5"/>
  <c r="I34" i="5"/>
  <c r="J34" i="5"/>
  <c r="I61" i="5"/>
  <c r="M61" i="5"/>
  <c r="M68" i="5"/>
  <c r="M21" i="4"/>
  <c r="M24" i="4" s="1"/>
  <c r="N90" i="5"/>
  <c r="O80" i="5"/>
  <c r="N36" i="5"/>
  <c r="N38" i="5" s="1"/>
  <c r="O26" i="5"/>
  <c r="K61" i="5"/>
  <c r="K34" i="5"/>
  <c r="L61" i="5"/>
  <c r="N41" i="5" l="1"/>
  <c r="N14" i="4"/>
  <c r="P53" i="5"/>
  <c r="O54" i="5"/>
  <c r="O56" i="5" s="1"/>
  <c r="O58" i="5" s="1"/>
  <c r="O51" i="5"/>
  <c r="O52" i="5" s="1"/>
  <c r="O60" i="5"/>
  <c r="P80" i="5"/>
  <c r="O81" i="5"/>
  <c r="O83" i="5" s="1"/>
  <c r="O85" i="5" s="1"/>
  <c r="O78" i="5"/>
  <c r="O79" i="5" s="1"/>
  <c r="O87" i="5"/>
  <c r="N94" i="5"/>
  <c r="N92" i="5"/>
  <c r="N93" i="5"/>
  <c r="N29" i="4" s="1"/>
  <c r="P29" i="4" s="1"/>
  <c r="N65" i="5"/>
  <c r="N66" i="5"/>
  <c r="N22" i="4" s="1"/>
  <c r="P22" i="4" s="1"/>
  <c r="N67" i="5"/>
  <c r="P26" i="5"/>
  <c r="O24" i="5"/>
  <c r="O25" i="5" s="1"/>
  <c r="O27" i="5"/>
  <c r="O29" i="5" s="1"/>
  <c r="O31" i="5" s="1"/>
  <c r="O33" i="5"/>
  <c r="R29" i="4" l="1"/>
  <c r="T24" i="2"/>
  <c r="T41" i="2" s="1"/>
  <c r="N95" i="5"/>
  <c r="N28" i="4"/>
  <c r="P81" i="5"/>
  <c r="P83" i="5" s="1"/>
  <c r="P85" i="5" s="1"/>
  <c r="P78" i="5"/>
  <c r="P79" i="5" s="1"/>
  <c r="Q80" i="5"/>
  <c r="P87" i="5"/>
  <c r="R22" i="4"/>
  <c r="G18" i="2"/>
  <c r="T22" i="2"/>
  <c r="Q53" i="5"/>
  <c r="P54" i="5"/>
  <c r="P56" i="5" s="1"/>
  <c r="P58" i="5" s="1"/>
  <c r="P51" i="5"/>
  <c r="P52" i="5" s="1"/>
  <c r="P60" i="5"/>
  <c r="N68" i="5"/>
  <c r="N21" i="4"/>
  <c r="N17" i="4"/>
  <c r="P14" i="4"/>
  <c r="P27" i="5"/>
  <c r="P29" i="5" s="1"/>
  <c r="P31" i="5" s="1"/>
  <c r="P24" i="5"/>
  <c r="P25" i="5" s="1"/>
  <c r="Q26" i="5"/>
  <c r="P33" i="5"/>
  <c r="P17" i="4" l="1"/>
  <c r="R14" i="4"/>
  <c r="R17" i="4" s="1"/>
  <c r="S21" i="2"/>
  <c r="N24" i="4"/>
  <c r="P21" i="4"/>
  <c r="N31" i="4"/>
  <c r="P28" i="4"/>
  <c r="G17" i="2" s="1"/>
  <c r="R26" i="5"/>
  <c r="Q27" i="5"/>
  <c r="Q29" i="5" s="1"/>
  <c r="Q31" i="5" s="1"/>
  <c r="Q24" i="5"/>
  <c r="Q25" i="5" s="1"/>
  <c r="Q33" i="5"/>
  <c r="Q54" i="5"/>
  <c r="Q56" i="5" s="1"/>
  <c r="Q58" i="5" s="1"/>
  <c r="Q51" i="5"/>
  <c r="Q52" i="5" s="1"/>
  <c r="R53" i="5"/>
  <c r="Q60" i="5"/>
  <c r="T38" i="2"/>
  <c r="T42" i="2" s="1"/>
  <c r="T25" i="2"/>
  <c r="Q81" i="5"/>
  <c r="Q83" i="5" s="1"/>
  <c r="Q85" i="5" s="1"/>
  <c r="R80" i="5"/>
  <c r="Q78" i="5"/>
  <c r="Q79" i="5" s="1"/>
  <c r="Q87" i="5"/>
  <c r="G18" i="7"/>
  <c r="H18" i="7" s="1"/>
  <c r="M18" i="7" s="1"/>
  <c r="P18" i="7" s="1"/>
  <c r="H18" i="2"/>
  <c r="M18" i="2" s="1"/>
  <c r="S80" i="5" l="1"/>
  <c r="R81" i="5"/>
  <c r="R83" i="5" s="1"/>
  <c r="R85" i="5" s="1"/>
  <c r="R78" i="5"/>
  <c r="R79" i="5" s="1"/>
  <c r="R87" i="5"/>
  <c r="P31" i="4"/>
  <c r="R28" i="4"/>
  <c r="R31" i="4" s="1"/>
  <c r="S24" i="2"/>
  <c r="S41" i="2" s="1"/>
  <c r="S37" i="2"/>
  <c r="S53" i="5"/>
  <c r="R51" i="5"/>
  <c r="R52" i="5" s="1"/>
  <c r="R54" i="5"/>
  <c r="R56" i="5" s="1"/>
  <c r="R58" i="5" s="1"/>
  <c r="R60" i="5"/>
  <c r="G17" i="7"/>
  <c r="G40" i="2"/>
  <c r="H17" i="2"/>
  <c r="P18" i="2"/>
  <c r="P40" i="2" s="1"/>
  <c r="M40" i="2"/>
  <c r="P24" i="4"/>
  <c r="R21" i="4"/>
  <c r="R24" i="4" s="1"/>
  <c r="S22" i="2"/>
  <c r="S38" i="2" s="1"/>
  <c r="R27" i="5"/>
  <c r="R29" i="5" s="1"/>
  <c r="R31" i="5" s="1"/>
  <c r="R24" i="5"/>
  <c r="R25" i="5" s="1"/>
  <c r="S26" i="5"/>
  <c r="R33" i="5"/>
  <c r="P44" i="2" l="1"/>
  <c r="P48" i="2"/>
  <c r="H40" i="2"/>
  <c r="J17" i="2"/>
  <c r="S42" i="2"/>
  <c r="T26" i="5"/>
  <c r="S27" i="5"/>
  <c r="S29" i="5" s="1"/>
  <c r="S31" i="5" s="1"/>
  <c r="S24" i="5"/>
  <c r="S25" i="5" s="1"/>
  <c r="S33" i="5"/>
  <c r="S25" i="2"/>
  <c r="G40" i="7"/>
  <c r="H17" i="7"/>
  <c r="T53" i="5"/>
  <c r="S54" i="5"/>
  <c r="S56" i="5" s="1"/>
  <c r="S58" i="5" s="1"/>
  <c r="S51" i="5"/>
  <c r="S52" i="5" s="1"/>
  <c r="S60" i="5"/>
  <c r="T80" i="5"/>
  <c r="S81" i="5"/>
  <c r="S83" i="5" s="1"/>
  <c r="S85" i="5" s="1"/>
  <c r="S78" i="5"/>
  <c r="S79" i="5" s="1"/>
  <c r="S87" i="5"/>
  <c r="U53" i="5" l="1"/>
  <c r="T54" i="5"/>
  <c r="T56" i="5" s="1"/>
  <c r="T58" i="5" s="1"/>
  <c r="T51" i="5"/>
  <c r="T52" i="5" s="1"/>
  <c r="T60" i="5"/>
  <c r="T27" i="5"/>
  <c r="T29" i="5" s="1"/>
  <c r="T31" i="5" s="1"/>
  <c r="T24" i="5"/>
  <c r="T25" i="5" s="1"/>
  <c r="U26" i="5"/>
  <c r="T33" i="5"/>
  <c r="H40" i="7"/>
  <c r="J17" i="7"/>
  <c r="J40" i="2"/>
  <c r="T81" i="5"/>
  <c r="T83" i="5" s="1"/>
  <c r="T85" i="5" s="1"/>
  <c r="T78" i="5"/>
  <c r="T79" i="5" s="1"/>
  <c r="U80" i="5"/>
  <c r="T87" i="5"/>
  <c r="U54" i="5" l="1"/>
  <c r="U56" i="5" s="1"/>
  <c r="U58" i="5" s="1"/>
  <c r="V53" i="5"/>
  <c r="U51" i="5"/>
  <c r="U52" i="5" s="1"/>
  <c r="U60" i="5"/>
  <c r="U81" i="5"/>
  <c r="U83" i="5" s="1"/>
  <c r="U85" i="5" s="1"/>
  <c r="V80" i="5"/>
  <c r="U78" i="5"/>
  <c r="U79" i="5" s="1"/>
  <c r="U87" i="5"/>
  <c r="S28" i="7"/>
  <c r="J40" i="7"/>
  <c r="M17" i="7"/>
  <c r="V26" i="5"/>
  <c r="U27" i="5"/>
  <c r="U29" i="5" s="1"/>
  <c r="U31" i="5" s="1"/>
  <c r="U24" i="5"/>
  <c r="U25" i="5" s="1"/>
  <c r="U33" i="5"/>
  <c r="M40" i="7" l="1"/>
  <c r="P17" i="7"/>
  <c r="P40" i="7" s="1"/>
  <c r="W80" i="5"/>
  <c r="V81" i="5"/>
  <c r="V83" i="5" s="1"/>
  <c r="V85" i="5" s="1"/>
  <c r="V78" i="5"/>
  <c r="V79" i="5" s="1"/>
  <c r="V87" i="5"/>
  <c r="W53" i="5"/>
  <c r="V54" i="5"/>
  <c r="V56" i="5" s="1"/>
  <c r="V58" i="5" s="1"/>
  <c r="V51" i="5"/>
  <c r="V52" i="5" s="1"/>
  <c r="V60" i="5"/>
  <c r="W26" i="5"/>
  <c r="V27" i="5"/>
  <c r="V29" i="5" s="1"/>
  <c r="V31" i="5" s="1"/>
  <c r="V24" i="5"/>
  <c r="V25" i="5" s="1"/>
  <c r="V33" i="5"/>
  <c r="X53" i="5" l="1"/>
  <c r="W54" i="5"/>
  <c r="W56" i="5" s="1"/>
  <c r="W58" i="5" s="1"/>
  <c r="W51" i="5"/>
  <c r="W52" i="5" s="1"/>
  <c r="W60" i="5"/>
  <c r="P48" i="7"/>
  <c r="P44" i="7"/>
  <c r="R102" i="8" s="1"/>
  <c r="X80" i="5"/>
  <c r="W81" i="5"/>
  <c r="W83" i="5" s="1"/>
  <c r="W85" i="5" s="1"/>
  <c r="W78" i="5"/>
  <c r="W79" i="5" s="1"/>
  <c r="W87" i="5"/>
  <c r="X26" i="5"/>
  <c r="W27" i="5"/>
  <c r="W29" i="5" s="1"/>
  <c r="W31" i="5" s="1"/>
  <c r="W24" i="5"/>
  <c r="W25" i="5" s="1"/>
  <c r="W33" i="5"/>
  <c r="X27" i="5" l="1"/>
  <c r="X29" i="5" s="1"/>
  <c r="X31" i="5" s="1"/>
  <c r="X24" i="5"/>
  <c r="X25" i="5" s="1"/>
  <c r="Y26" i="5"/>
  <c r="X33" i="5"/>
  <c r="Y53" i="5"/>
  <c r="X54" i="5"/>
  <c r="X56" i="5" s="1"/>
  <c r="X58" i="5" s="1"/>
  <c r="X51" i="5"/>
  <c r="X52" i="5" s="1"/>
  <c r="X60" i="5"/>
  <c r="X81" i="5"/>
  <c r="X83" i="5" s="1"/>
  <c r="X85" i="5" s="1"/>
  <c r="X78" i="5"/>
  <c r="X79" i="5" s="1"/>
  <c r="Y80" i="5"/>
  <c r="X87" i="5"/>
  <c r="Y54" i="5" l="1"/>
  <c r="Y56" i="5" s="1"/>
  <c r="Y58" i="5" s="1"/>
  <c r="Z53" i="5"/>
  <c r="Y51" i="5"/>
  <c r="Y52" i="5" s="1"/>
  <c r="Y60" i="5"/>
  <c r="Y81" i="5"/>
  <c r="Y83" i="5" s="1"/>
  <c r="Y85" i="5" s="1"/>
  <c r="Z80" i="5"/>
  <c r="Y78" i="5"/>
  <c r="Y79" i="5" s="1"/>
  <c r="Y87" i="5"/>
  <c r="Y27" i="5"/>
  <c r="Y29" i="5" s="1"/>
  <c r="Y31" i="5" s="1"/>
  <c r="Z26" i="5"/>
  <c r="Y24" i="5"/>
  <c r="Y25" i="5" s="1"/>
  <c r="Y33" i="5"/>
  <c r="Z78" i="5" l="1"/>
  <c r="Z79" i="5" s="1"/>
  <c r="Z81" i="5"/>
  <c r="Z83" i="5" s="1"/>
  <c r="Z85" i="5" s="1"/>
  <c r="AA80" i="5" s="1"/>
  <c r="Z87" i="5"/>
  <c r="U88" i="5" s="1"/>
  <c r="V88" i="5"/>
  <c r="Z24" i="5"/>
  <c r="Z25" i="5" s="1"/>
  <c r="Z27" i="5"/>
  <c r="Z29" i="5" s="1"/>
  <c r="Z31" i="5" s="1"/>
  <c r="AA26" i="5" s="1"/>
  <c r="Z33" i="5"/>
  <c r="X34" i="5" s="1"/>
  <c r="Z51" i="5"/>
  <c r="Z52" i="5" s="1"/>
  <c r="Z54" i="5"/>
  <c r="Z56" i="5" s="1"/>
  <c r="Z58" i="5" s="1"/>
  <c r="AA53" i="5" s="1"/>
  <c r="Z60" i="5"/>
  <c r="W61" i="5" s="1"/>
  <c r="Y88" i="5"/>
  <c r="W88" i="5"/>
  <c r="V34" i="5" l="1"/>
  <c r="W34" i="5"/>
  <c r="AB53" i="5"/>
  <c r="AA54" i="5"/>
  <c r="AA56" i="5" s="1"/>
  <c r="AA58" i="5" s="1"/>
  <c r="AA51" i="5"/>
  <c r="AA52" i="5" s="1"/>
  <c r="AA60" i="5"/>
  <c r="Z61" i="5"/>
  <c r="P61" i="5"/>
  <c r="O61" i="5"/>
  <c r="Q61" i="5"/>
  <c r="S61" i="5"/>
  <c r="R61" i="5"/>
  <c r="V61" i="5"/>
  <c r="T61" i="5"/>
  <c r="U61" i="5"/>
  <c r="Y34" i="5"/>
  <c r="X61" i="5"/>
  <c r="Z34" i="5"/>
  <c r="O34" i="5"/>
  <c r="P34" i="5"/>
  <c r="Q34" i="5"/>
  <c r="R34" i="5"/>
  <c r="T34" i="5"/>
  <c r="S34" i="5"/>
  <c r="U34" i="5"/>
  <c r="Z88" i="5"/>
  <c r="P88" i="5"/>
  <c r="O88" i="5"/>
  <c r="R88" i="5"/>
  <c r="T88" i="5"/>
  <c r="Q88" i="5"/>
  <c r="S88" i="5"/>
  <c r="Y61" i="5"/>
  <c r="AB26" i="5"/>
  <c r="AA24" i="5"/>
  <c r="AA25" i="5" s="1"/>
  <c r="AA27" i="5"/>
  <c r="AA29" i="5" s="1"/>
  <c r="AA31" i="5" s="1"/>
  <c r="AA33" i="5"/>
  <c r="AB80" i="5"/>
  <c r="AA81" i="5"/>
  <c r="AA83" i="5" s="1"/>
  <c r="AA85" i="5" s="1"/>
  <c r="AA78" i="5"/>
  <c r="AA79" i="5" s="1"/>
  <c r="AA87" i="5"/>
  <c r="X88" i="5"/>
  <c r="AC53" i="5" l="1"/>
  <c r="AB54" i="5"/>
  <c r="AB56" i="5" s="1"/>
  <c r="AB58" i="5" s="1"/>
  <c r="AB51" i="5"/>
  <c r="AB52" i="5" s="1"/>
  <c r="AB60" i="5"/>
  <c r="AB81" i="5"/>
  <c r="AB83" i="5" s="1"/>
  <c r="AB85" i="5" s="1"/>
  <c r="AB78" i="5"/>
  <c r="AB79" i="5" s="1"/>
  <c r="AC80" i="5"/>
  <c r="AB87" i="5"/>
  <c r="AB27" i="5"/>
  <c r="AB29" i="5" s="1"/>
  <c r="AB31" i="5" s="1"/>
  <c r="AC26" i="5"/>
  <c r="AB24" i="5"/>
  <c r="AB25" i="5" s="1"/>
  <c r="AB33" i="5"/>
  <c r="AC54" i="5" l="1"/>
  <c r="AC56" i="5" s="1"/>
  <c r="AC58" i="5" s="1"/>
  <c r="AC51" i="5"/>
  <c r="AC52" i="5" s="1"/>
  <c r="AD53" i="5"/>
  <c r="AC60" i="5"/>
  <c r="AC81" i="5"/>
  <c r="AC83" i="5" s="1"/>
  <c r="AC85" i="5" s="1"/>
  <c r="AD80" i="5"/>
  <c r="AC78" i="5"/>
  <c r="AC79" i="5" s="1"/>
  <c r="AC87" i="5"/>
  <c r="AC27" i="5"/>
  <c r="AC29" i="5" s="1"/>
  <c r="AC31" i="5" s="1"/>
  <c r="AD26" i="5"/>
  <c r="AC24" i="5"/>
  <c r="AC25" i="5" s="1"/>
  <c r="AC33" i="5"/>
  <c r="AD27" i="5" l="1"/>
  <c r="AD29" i="5" s="1"/>
  <c r="AD31" i="5" s="1"/>
  <c r="AE26" i="5"/>
  <c r="AD24" i="5"/>
  <c r="AD25" i="5" s="1"/>
  <c r="AD33" i="5"/>
  <c r="AE80" i="5"/>
  <c r="AD78" i="5"/>
  <c r="AD79" i="5" s="1"/>
  <c r="AD81" i="5"/>
  <c r="AD83" i="5" s="1"/>
  <c r="AD85" i="5" s="1"/>
  <c r="AD87" i="5"/>
  <c r="AE53" i="5"/>
  <c r="AD51" i="5"/>
  <c r="AD52" i="5" s="1"/>
  <c r="AD54" i="5"/>
  <c r="AD56" i="5" s="1"/>
  <c r="AD58" i="5" s="1"/>
  <c r="AD60" i="5"/>
  <c r="AF53" i="5" l="1"/>
  <c r="AE54" i="5"/>
  <c r="AE56" i="5" s="1"/>
  <c r="AE58" i="5" s="1"/>
  <c r="AE51" i="5"/>
  <c r="AE52" i="5" s="1"/>
  <c r="AE60" i="5"/>
  <c r="AF80" i="5"/>
  <c r="AE81" i="5"/>
  <c r="AE83" i="5" s="1"/>
  <c r="AE85" i="5" s="1"/>
  <c r="AE78" i="5"/>
  <c r="AE79" i="5" s="1"/>
  <c r="AE87" i="5"/>
  <c r="AF26" i="5"/>
  <c r="AE24" i="5"/>
  <c r="AE25" i="5" s="1"/>
  <c r="AE27" i="5"/>
  <c r="AE29" i="5" s="1"/>
  <c r="AE31" i="5" s="1"/>
  <c r="AE33" i="5"/>
  <c r="AF27" i="5" l="1"/>
  <c r="AF29" i="5" s="1"/>
  <c r="AF31" i="5" s="1"/>
  <c r="AF24" i="5"/>
  <c r="AF25" i="5" s="1"/>
  <c r="AG26" i="5"/>
  <c r="AF33" i="5"/>
  <c r="AF81" i="5"/>
  <c r="AF83" i="5" s="1"/>
  <c r="AF85" i="5" s="1"/>
  <c r="AF78" i="5"/>
  <c r="AF79" i="5" s="1"/>
  <c r="AG80" i="5"/>
  <c r="AF87" i="5"/>
  <c r="AG53" i="5"/>
  <c r="AF54" i="5"/>
  <c r="AF56" i="5" s="1"/>
  <c r="AF58" i="5" s="1"/>
  <c r="AF51" i="5"/>
  <c r="AF52" i="5" s="1"/>
  <c r="AF60" i="5"/>
  <c r="AG81" i="5" l="1"/>
  <c r="AG83" i="5" s="1"/>
  <c r="AG85" i="5" s="1"/>
  <c r="AH80" i="5"/>
  <c r="AG78" i="5"/>
  <c r="AG79" i="5" s="1"/>
  <c r="AG87" i="5"/>
  <c r="AH26" i="5"/>
  <c r="AG27" i="5"/>
  <c r="AG29" i="5" s="1"/>
  <c r="AG31" i="5" s="1"/>
  <c r="AG24" i="5"/>
  <c r="AG25" i="5" s="1"/>
  <c r="AG33" i="5"/>
  <c r="AG54" i="5"/>
  <c r="AG56" i="5" s="1"/>
  <c r="AG58" i="5" s="1"/>
  <c r="AG51" i="5"/>
  <c r="AG52" i="5" s="1"/>
  <c r="AH53" i="5"/>
  <c r="AG60" i="5"/>
  <c r="AH27" i="5" l="1"/>
  <c r="AH29" i="5" s="1"/>
  <c r="AH31" i="5" s="1"/>
  <c r="AH24" i="5"/>
  <c r="AH25" i="5" s="1"/>
  <c r="AI26" i="5"/>
  <c r="AH33" i="5"/>
  <c r="AI53" i="5"/>
  <c r="AH51" i="5"/>
  <c r="AH52" i="5" s="1"/>
  <c r="AH54" i="5"/>
  <c r="AH56" i="5" s="1"/>
  <c r="AH58" i="5" s="1"/>
  <c r="AH60" i="5"/>
  <c r="AI80" i="5"/>
  <c r="AH81" i="5"/>
  <c r="AH83" i="5" s="1"/>
  <c r="AH85" i="5" s="1"/>
  <c r="AH78" i="5"/>
  <c r="AH79" i="5" s="1"/>
  <c r="AH87" i="5"/>
  <c r="AJ80" i="5" l="1"/>
  <c r="AI81" i="5"/>
  <c r="AI83" i="5" s="1"/>
  <c r="AI85" i="5" s="1"/>
  <c r="AI78" i="5"/>
  <c r="AI79" i="5" s="1"/>
  <c r="AI87" i="5"/>
  <c r="AJ53" i="5"/>
  <c r="AI54" i="5"/>
  <c r="AI56" i="5" s="1"/>
  <c r="AI58" i="5" s="1"/>
  <c r="AI51" i="5"/>
  <c r="AI52" i="5" s="1"/>
  <c r="AI60" i="5"/>
  <c r="AJ26" i="5"/>
  <c r="AI27" i="5"/>
  <c r="AI29" i="5" s="1"/>
  <c r="AI31" i="5" s="1"/>
  <c r="AI24" i="5"/>
  <c r="AI25" i="5" s="1"/>
  <c r="AI33" i="5"/>
  <c r="AJ27" i="5" l="1"/>
  <c r="AJ29" i="5" s="1"/>
  <c r="AJ31" i="5" s="1"/>
  <c r="AJ24" i="5"/>
  <c r="AJ25" i="5" s="1"/>
  <c r="AK26" i="5"/>
  <c r="AJ33" i="5"/>
  <c r="AJ81" i="5"/>
  <c r="AJ83" i="5" s="1"/>
  <c r="AJ85" i="5" s="1"/>
  <c r="AJ78" i="5"/>
  <c r="AJ79" i="5" s="1"/>
  <c r="AK80" i="5"/>
  <c r="AJ87" i="5"/>
  <c r="AK53" i="5"/>
  <c r="AJ54" i="5"/>
  <c r="AJ56" i="5" s="1"/>
  <c r="AJ58" i="5" s="1"/>
  <c r="AJ51" i="5"/>
  <c r="AJ52" i="5" s="1"/>
  <c r="AJ60" i="5"/>
  <c r="AK24" i="5" l="1"/>
  <c r="AK25" i="5" s="1"/>
  <c r="AL26" i="5"/>
  <c r="AK27" i="5"/>
  <c r="AK29" i="5" s="1"/>
  <c r="AK31" i="5" s="1"/>
  <c r="AK33" i="5"/>
  <c r="AK54" i="5"/>
  <c r="AK56" i="5" s="1"/>
  <c r="AK58" i="5" s="1"/>
  <c r="AL53" i="5"/>
  <c r="AK51" i="5"/>
  <c r="AK52" i="5" s="1"/>
  <c r="AK60" i="5"/>
  <c r="AK81" i="5"/>
  <c r="AK83" i="5" s="1"/>
  <c r="AK85" i="5" s="1"/>
  <c r="AL80" i="5"/>
  <c r="AK78" i="5"/>
  <c r="AK79" i="5" s="1"/>
  <c r="AK87" i="5"/>
  <c r="AL81" i="5" l="1"/>
  <c r="AL83" i="5" s="1"/>
  <c r="AL85" i="5" s="1"/>
  <c r="AM80" i="5" s="1"/>
  <c r="AL78" i="5"/>
  <c r="AL79" i="5" s="1"/>
  <c r="AL87" i="5"/>
  <c r="AL54" i="5"/>
  <c r="AL56" i="5" s="1"/>
  <c r="AL58" i="5" s="1"/>
  <c r="AM53" i="5" s="1"/>
  <c r="AL51" i="5"/>
  <c r="AL52" i="5" s="1"/>
  <c r="AL60" i="5"/>
  <c r="AJ61" i="5" s="1"/>
  <c r="AL27" i="5"/>
  <c r="AL29" i="5" s="1"/>
  <c r="AL31" i="5" s="1"/>
  <c r="AM26" i="5" s="1"/>
  <c r="AL24" i="5"/>
  <c r="AL25" i="5" s="1"/>
  <c r="AL33" i="5"/>
  <c r="AI88" i="5" l="1"/>
  <c r="AK88" i="5"/>
  <c r="AE88" i="5"/>
  <c r="AG61" i="5"/>
  <c r="AF88" i="5"/>
  <c r="AF34" i="5"/>
  <c r="AN26" i="5"/>
  <c r="AM27" i="5"/>
  <c r="AM29" i="5" s="1"/>
  <c r="AM31" i="5" s="1"/>
  <c r="AM24" i="5"/>
  <c r="AM25" i="5" s="1"/>
  <c r="AM33" i="5"/>
  <c r="AH88" i="5"/>
  <c r="AL61" i="5"/>
  <c r="AC61" i="5"/>
  <c r="AA61" i="5"/>
  <c r="AB61" i="5"/>
  <c r="AD61" i="5"/>
  <c r="AE61" i="5"/>
  <c r="AJ34" i="5"/>
  <c r="AG34" i="5"/>
  <c r="AH61" i="5"/>
  <c r="AL34" i="5"/>
  <c r="AA34" i="5"/>
  <c r="AD34" i="5"/>
  <c r="AC34" i="5"/>
  <c r="AB34" i="5"/>
  <c r="AL88" i="5"/>
  <c r="AA88" i="5"/>
  <c r="AB88" i="5"/>
  <c r="AC88" i="5"/>
  <c r="AD88" i="5"/>
  <c r="AE34" i="5"/>
  <c r="AK34" i="5"/>
  <c r="AK61" i="5"/>
  <c r="AN53" i="5"/>
  <c r="AM54" i="5"/>
  <c r="AM56" i="5" s="1"/>
  <c r="AM58" i="5" s="1"/>
  <c r="AM51" i="5"/>
  <c r="AM52" i="5" s="1"/>
  <c r="AM60" i="5"/>
  <c r="AH34" i="5"/>
  <c r="AF61" i="5"/>
  <c r="AG88" i="5"/>
  <c r="AN80" i="5"/>
  <c r="AM81" i="5"/>
  <c r="AM83" i="5" s="1"/>
  <c r="AM85" i="5" s="1"/>
  <c r="AM78" i="5"/>
  <c r="AM79" i="5" s="1"/>
  <c r="AM87" i="5"/>
  <c r="AI34" i="5"/>
  <c r="AI61" i="5"/>
  <c r="AJ88" i="5"/>
  <c r="AO53" i="5" l="1"/>
  <c r="AN54" i="5"/>
  <c r="AN56" i="5" s="1"/>
  <c r="AN58" i="5" s="1"/>
  <c r="AN51" i="5"/>
  <c r="AN52" i="5" s="1"/>
  <c r="AN60" i="5"/>
  <c r="AN81" i="5"/>
  <c r="AN83" i="5" s="1"/>
  <c r="AN85" i="5" s="1"/>
  <c r="AN78" i="5"/>
  <c r="AN79" i="5" s="1"/>
  <c r="AO80" i="5"/>
  <c r="AN87" i="5"/>
  <c r="AN27" i="5"/>
  <c r="AN29" i="5" s="1"/>
  <c r="AN31" i="5" s="1"/>
  <c r="AN24" i="5"/>
  <c r="AN25" i="5" s="1"/>
  <c r="AO26" i="5"/>
  <c r="AN33" i="5"/>
  <c r="AO81" i="5" l="1"/>
  <c r="AO83" i="5" s="1"/>
  <c r="AO85" i="5" s="1"/>
  <c r="AP80" i="5"/>
  <c r="AO78" i="5"/>
  <c r="AO79" i="5" s="1"/>
  <c r="AO87" i="5"/>
  <c r="AO54" i="5"/>
  <c r="AO56" i="5" s="1"/>
  <c r="AO58" i="5" s="1"/>
  <c r="AP53" i="5"/>
  <c r="AO51" i="5"/>
  <c r="AO52" i="5" s="1"/>
  <c r="AO60" i="5"/>
  <c r="AO27" i="5"/>
  <c r="AO29" i="5" s="1"/>
  <c r="AO31" i="5" s="1"/>
  <c r="AO24" i="5"/>
  <c r="AO25" i="5" s="1"/>
  <c r="AP26" i="5"/>
  <c r="AO33" i="5"/>
  <c r="AP24" i="5" l="1"/>
  <c r="AP25" i="5" s="1"/>
  <c r="AQ26" i="5"/>
  <c r="AP27" i="5"/>
  <c r="AP29" i="5" s="1"/>
  <c r="AP31" i="5" s="1"/>
  <c r="AP33" i="5"/>
  <c r="AQ80" i="5"/>
  <c r="AP78" i="5"/>
  <c r="AP79" i="5" s="1"/>
  <c r="AP81" i="5"/>
  <c r="AP83" i="5" s="1"/>
  <c r="AP85" i="5" s="1"/>
  <c r="AP87" i="5"/>
  <c r="AQ53" i="5"/>
  <c r="AP51" i="5"/>
  <c r="AP52" i="5" s="1"/>
  <c r="AP54" i="5"/>
  <c r="AP56" i="5" s="1"/>
  <c r="AP58" i="5" s="1"/>
  <c r="AP60" i="5"/>
  <c r="AR26" i="5" l="1"/>
  <c r="AQ27" i="5"/>
  <c r="AQ29" i="5" s="1"/>
  <c r="AQ31" i="5" s="1"/>
  <c r="AQ24" i="5"/>
  <c r="AQ25" i="5" s="1"/>
  <c r="AQ33" i="5"/>
  <c r="AR53" i="5"/>
  <c r="AQ54" i="5"/>
  <c r="AQ56" i="5" s="1"/>
  <c r="AQ58" i="5" s="1"/>
  <c r="AQ51" i="5"/>
  <c r="AQ52" i="5" s="1"/>
  <c r="AQ60" i="5"/>
  <c r="AR80" i="5"/>
  <c r="AQ81" i="5"/>
  <c r="AQ83" i="5" s="1"/>
  <c r="AQ85" i="5" s="1"/>
  <c r="AQ78" i="5"/>
  <c r="AQ79" i="5" s="1"/>
  <c r="AQ87" i="5"/>
  <c r="AR81" i="5" l="1"/>
  <c r="AR83" i="5" s="1"/>
  <c r="AR85" i="5" s="1"/>
  <c r="AR78" i="5"/>
  <c r="AR79" i="5" s="1"/>
  <c r="AS80" i="5"/>
  <c r="AR87" i="5"/>
  <c r="AS53" i="5"/>
  <c r="AR54" i="5"/>
  <c r="AR56" i="5" s="1"/>
  <c r="AR58" i="5" s="1"/>
  <c r="AR51" i="5"/>
  <c r="AR52" i="5" s="1"/>
  <c r="AR60" i="5"/>
  <c r="AR27" i="5"/>
  <c r="AR29" i="5" s="1"/>
  <c r="AR31" i="5" s="1"/>
  <c r="AR24" i="5"/>
  <c r="AR25" i="5" s="1"/>
  <c r="AS26" i="5"/>
  <c r="AR33" i="5"/>
  <c r="AS27" i="5" l="1"/>
  <c r="AS29" i="5" s="1"/>
  <c r="AS31" i="5" s="1"/>
  <c r="AS24" i="5"/>
  <c r="AS25" i="5" s="1"/>
  <c r="AT26" i="5"/>
  <c r="AS33" i="5"/>
  <c r="AS81" i="5"/>
  <c r="AS83" i="5" s="1"/>
  <c r="AS85" i="5" s="1"/>
  <c r="AT80" i="5"/>
  <c r="AS78" i="5"/>
  <c r="AS79" i="5" s="1"/>
  <c r="AS87" i="5"/>
  <c r="AS54" i="5"/>
  <c r="AS56" i="5" s="1"/>
  <c r="AS58" i="5" s="1"/>
  <c r="AS51" i="5"/>
  <c r="AS52" i="5" s="1"/>
  <c r="AT53" i="5"/>
  <c r="AS60" i="5"/>
  <c r="AU80" i="5" l="1"/>
  <c r="AT78" i="5"/>
  <c r="AT79" i="5" s="1"/>
  <c r="AT81" i="5"/>
  <c r="AT83" i="5" s="1"/>
  <c r="AT85" i="5" s="1"/>
  <c r="AT87" i="5"/>
  <c r="AU53" i="5"/>
  <c r="AT51" i="5"/>
  <c r="AT52" i="5" s="1"/>
  <c r="AT54" i="5"/>
  <c r="AT56" i="5" s="1"/>
  <c r="AT58" i="5" s="1"/>
  <c r="AT60" i="5"/>
  <c r="AT27" i="5"/>
  <c r="AT29" i="5" s="1"/>
  <c r="AT31" i="5" s="1"/>
  <c r="AT24" i="5"/>
  <c r="AT25" i="5" s="1"/>
  <c r="AU26" i="5"/>
  <c r="AT33" i="5"/>
  <c r="AV26" i="5" l="1"/>
  <c r="AU24" i="5"/>
  <c r="AU25" i="5" s="1"/>
  <c r="AU27" i="5"/>
  <c r="AU29" i="5" s="1"/>
  <c r="AU31" i="5" s="1"/>
  <c r="AU33" i="5"/>
  <c r="AV53" i="5"/>
  <c r="AU54" i="5"/>
  <c r="AU56" i="5" s="1"/>
  <c r="AU58" i="5" s="1"/>
  <c r="AU51" i="5"/>
  <c r="AU52" i="5" s="1"/>
  <c r="AU60" i="5"/>
  <c r="AV80" i="5"/>
  <c r="AU81" i="5"/>
  <c r="AU83" i="5" s="1"/>
  <c r="AU85" i="5" s="1"/>
  <c r="AU78" i="5"/>
  <c r="AU79" i="5" s="1"/>
  <c r="AU87" i="5"/>
  <c r="AV81" i="5" l="1"/>
  <c r="AV83" i="5" s="1"/>
  <c r="AV85" i="5" s="1"/>
  <c r="AV78" i="5"/>
  <c r="AV79" i="5" s="1"/>
  <c r="AW80" i="5"/>
  <c r="AV87" i="5"/>
  <c r="AW53" i="5"/>
  <c r="AV54" i="5"/>
  <c r="AV56" i="5" s="1"/>
  <c r="AV58" i="5" s="1"/>
  <c r="AV51" i="5"/>
  <c r="AV52" i="5" s="1"/>
  <c r="AV60" i="5"/>
  <c r="AV27" i="5"/>
  <c r="AV29" i="5" s="1"/>
  <c r="AV31" i="5" s="1"/>
  <c r="AV24" i="5"/>
  <c r="AV25" i="5" s="1"/>
  <c r="AW26" i="5"/>
  <c r="AV33" i="5"/>
  <c r="AX26" i="5" l="1"/>
  <c r="AW27" i="5"/>
  <c r="AW29" i="5" s="1"/>
  <c r="AW31" i="5" s="1"/>
  <c r="AW24" i="5"/>
  <c r="AW25" i="5" s="1"/>
  <c r="AW33" i="5"/>
  <c r="AW81" i="5"/>
  <c r="AW83" i="5" s="1"/>
  <c r="AW85" i="5" s="1"/>
  <c r="AX80" i="5"/>
  <c r="AW78" i="5"/>
  <c r="AW79" i="5" s="1"/>
  <c r="AW87" i="5"/>
  <c r="AW54" i="5"/>
  <c r="AW56" i="5" s="1"/>
  <c r="AW58" i="5" s="1"/>
  <c r="AX53" i="5"/>
  <c r="AW51" i="5"/>
  <c r="AW52" i="5" s="1"/>
  <c r="AW60" i="5"/>
  <c r="AX27" i="5" l="1"/>
  <c r="AX29" i="5" s="1"/>
  <c r="AX31" i="5" s="1"/>
  <c r="AY26" i="5" s="1"/>
  <c r="AX24" i="5"/>
  <c r="AX25" i="5" s="1"/>
  <c r="AX33" i="5"/>
  <c r="AX54" i="5"/>
  <c r="AX56" i="5" s="1"/>
  <c r="AX58" i="5" s="1"/>
  <c r="AY53" i="5" s="1"/>
  <c r="AX51" i="5"/>
  <c r="AX52" i="5" s="1"/>
  <c r="AX60" i="5"/>
  <c r="AV61" i="5" s="1"/>
  <c r="AX81" i="5"/>
  <c r="AX83" i="5" s="1"/>
  <c r="AX85" i="5" s="1"/>
  <c r="AY80" i="5" s="1"/>
  <c r="AX78" i="5"/>
  <c r="AX79" i="5" s="1"/>
  <c r="AX87" i="5"/>
  <c r="AV88" i="5" s="1"/>
  <c r="AQ88" i="5"/>
  <c r="AT34" i="5" l="1"/>
  <c r="AW88" i="5"/>
  <c r="AQ34" i="5"/>
  <c r="AU34" i="5"/>
  <c r="AZ53" i="5"/>
  <c r="AY54" i="5"/>
  <c r="AY56" i="5" s="1"/>
  <c r="AY58" i="5" s="1"/>
  <c r="AY51" i="5"/>
  <c r="AY52" i="5" s="1"/>
  <c r="AY60" i="5"/>
  <c r="AX34" i="5"/>
  <c r="AN34" i="5"/>
  <c r="AM34" i="5"/>
  <c r="AO34" i="5"/>
  <c r="AP34" i="5"/>
  <c r="AS34" i="5"/>
  <c r="AR34" i="5"/>
  <c r="AU61" i="5"/>
  <c r="AX88" i="5"/>
  <c r="AN88" i="5"/>
  <c r="AM88" i="5"/>
  <c r="AP88" i="5"/>
  <c r="AR88" i="5"/>
  <c r="AU88" i="5"/>
  <c r="AT88" i="5"/>
  <c r="AS88" i="5"/>
  <c r="AO88" i="5"/>
  <c r="AW34" i="5"/>
  <c r="AZ26" i="5"/>
  <c r="AY27" i="5"/>
  <c r="AY29" i="5" s="1"/>
  <c r="AY31" i="5" s="1"/>
  <c r="AY24" i="5"/>
  <c r="AY25" i="5" s="1"/>
  <c r="AY33" i="5"/>
  <c r="AX61" i="5"/>
  <c r="AN61" i="5"/>
  <c r="AM61" i="5"/>
  <c r="AP61" i="5"/>
  <c r="AO61" i="5"/>
  <c r="AR61" i="5"/>
  <c r="AS61" i="5"/>
  <c r="AQ61" i="5"/>
  <c r="AZ80" i="5"/>
  <c r="AY81" i="5"/>
  <c r="AY83" i="5" s="1"/>
  <c r="AY85" i="5" s="1"/>
  <c r="AY78" i="5"/>
  <c r="AY79" i="5" s="1"/>
  <c r="AY87" i="5"/>
  <c r="AV34" i="5"/>
  <c r="AW61" i="5"/>
  <c r="AT61" i="5"/>
  <c r="BA80" i="5" l="1"/>
  <c r="AZ81" i="5"/>
  <c r="AZ83" i="5" s="1"/>
  <c r="AZ85" i="5" s="1"/>
  <c r="AZ78" i="5"/>
  <c r="AZ79" i="5" s="1"/>
  <c r="AZ87" i="5"/>
  <c r="AZ27" i="5"/>
  <c r="AZ29" i="5" s="1"/>
  <c r="AZ31" i="5" s="1"/>
  <c r="AZ24" i="5"/>
  <c r="AZ25" i="5" s="1"/>
  <c r="BA26" i="5"/>
  <c r="AZ33" i="5"/>
  <c r="BA53" i="5"/>
  <c r="AZ54" i="5"/>
  <c r="AZ56" i="5" s="1"/>
  <c r="AZ58" i="5" s="1"/>
  <c r="AZ51" i="5"/>
  <c r="AZ52" i="5" s="1"/>
  <c r="AZ60" i="5"/>
  <c r="BA81" i="5" l="1"/>
  <c r="BA83" i="5" s="1"/>
  <c r="BA85" i="5" s="1"/>
  <c r="BB80" i="5"/>
  <c r="BA78" i="5"/>
  <c r="BA79" i="5" s="1"/>
  <c r="BA87" i="5"/>
  <c r="BA54" i="5"/>
  <c r="BA56" i="5" s="1"/>
  <c r="BA58" i="5" s="1"/>
  <c r="BA51" i="5"/>
  <c r="BA52" i="5" s="1"/>
  <c r="BB53" i="5"/>
  <c r="BA60" i="5"/>
  <c r="BA24" i="5"/>
  <c r="BA25" i="5" s="1"/>
  <c r="BB26" i="5"/>
  <c r="BA27" i="5"/>
  <c r="BA29" i="5" s="1"/>
  <c r="BA31" i="5" s="1"/>
  <c r="BA33" i="5"/>
  <c r="BC80" i="5" l="1"/>
  <c r="BB81" i="5"/>
  <c r="BB83" i="5" s="1"/>
  <c r="BB85" i="5" s="1"/>
  <c r="BB78" i="5"/>
  <c r="BB79" i="5" s="1"/>
  <c r="BB87" i="5"/>
  <c r="BC26" i="5"/>
  <c r="BB27" i="5"/>
  <c r="BB29" i="5" s="1"/>
  <c r="BB31" i="5" s="1"/>
  <c r="BB24" i="5"/>
  <c r="BB25" i="5" s="1"/>
  <c r="BB33" i="5"/>
  <c r="BC53" i="5"/>
  <c r="BB54" i="5"/>
  <c r="BB56" i="5" s="1"/>
  <c r="BB58" i="5" s="1"/>
  <c r="BB51" i="5"/>
  <c r="BB52" i="5" s="1"/>
  <c r="BB60" i="5"/>
  <c r="BD53" i="5" l="1"/>
  <c r="BC54" i="5"/>
  <c r="BC56" i="5" s="1"/>
  <c r="BC58" i="5" s="1"/>
  <c r="BC51" i="5"/>
  <c r="BC52" i="5" s="1"/>
  <c r="BC60" i="5"/>
  <c r="BD26" i="5"/>
  <c r="BC27" i="5"/>
  <c r="BC29" i="5" s="1"/>
  <c r="BC31" i="5" s="1"/>
  <c r="BC24" i="5"/>
  <c r="BC25" i="5" s="1"/>
  <c r="BC33" i="5"/>
  <c r="BD80" i="5"/>
  <c r="BC81" i="5"/>
  <c r="BC83" i="5" s="1"/>
  <c r="BC85" i="5" s="1"/>
  <c r="BC78" i="5"/>
  <c r="BC79" i="5" s="1"/>
  <c r="BC87" i="5"/>
  <c r="BE80" i="5" l="1"/>
  <c r="BD81" i="5"/>
  <c r="BD83" i="5" s="1"/>
  <c r="BD85" i="5" s="1"/>
  <c r="BD78" i="5"/>
  <c r="BD79" i="5" s="1"/>
  <c r="BD87" i="5"/>
  <c r="BD27" i="5"/>
  <c r="BD29" i="5" s="1"/>
  <c r="BD31" i="5" s="1"/>
  <c r="BD24" i="5"/>
  <c r="BD25" i="5" s="1"/>
  <c r="BE26" i="5"/>
  <c r="BD33" i="5"/>
  <c r="BE53" i="5"/>
  <c r="BD54" i="5"/>
  <c r="BD56" i="5" s="1"/>
  <c r="BD58" i="5" s="1"/>
  <c r="BD51" i="5"/>
  <c r="BD52" i="5" s="1"/>
  <c r="BD60" i="5"/>
  <c r="BE27" i="5" l="1"/>
  <c r="BE29" i="5" s="1"/>
  <c r="BE31" i="5" s="1"/>
  <c r="BE24" i="5"/>
  <c r="BE25" i="5" s="1"/>
  <c r="BF26" i="5"/>
  <c r="BE33" i="5"/>
  <c r="BE54" i="5"/>
  <c r="BE56" i="5" s="1"/>
  <c r="BE58" i="5" s="1"/>
  <c r="BF53" i="5"/>
  <c r="BE51" i="5"/>
  <c r="BE52" i="5" s="1"/>
  <c r="BE60" i="5"/>
  <c r="BE81" i="5"/>
  <c r="BE83" i="5" s="1"/>
  <c r="BE85" i="5" s="1"/>
  <c r="BF80" i="5"/>
  <c r="BE78" i="5"/>
  <c r="BE79" i="5" s="1"/>
  <c r="BE87" i="5"/>
  <c r="BF27" i="5" l="1"/>
  <c r="BF29" i="5" s="1"/>
  <c r="BF31" i="5" s="1"/>
  <c r="BF24" i="5"/>
  <c r="BF25" i="5" s="1"/>
  <c r="BG26" i="5"/>
  <c r="BF33" i="5"/>
  <c r="BG80" i="5"/>
  <c r="BF78" i="5"/>
  <c r="BF79" i="5" s="1"/>
  <c r="BF81" i="5"/>
  <c r="BF83" i="5" s="1"/>
  <c r="BF85" i="5" s="1"/>
  <c r="BF87" i="5"/>
  <c r="BG53" i="5"/>
  <c r="BF51" i="5"/>
  <c r="BF52" i="5" s="1"/>
  <c r="BF54" i="5"/>
  <c r="BF56" i="5" s="1"/>
  <c r="BF58" i="5" s="1"/>
  <c r="BF60" i="5"/>
  <c r="BH53" i="5" l="1"/>
  <c r="BG54" i="5"/>
  <c r="BG56" i="5" s="1"/>
  <c r="BG58" i="5" s="1"/>
  <c r="BG51" i="5"/>
  <c r="BG52" i="5" s="1"/>
  <c r="BG60" i="5"/>
  <c r="BH80" i="5"/>
  <c r="BG81" i="5"/>
  <c r="BG83" i="5" s="1"/>
  <c r="BG85" i="5" s="1"/>
  <c r="BG78" i="5"/>
  <c r="BG79" i="5" s="1"/>
  <c r="BG87" i="5"/>
  <c r="BH26" i="5"/>
  <c r="BG24" i="5"/>
  <c r="BG25" i="5" s="1"/>
  <c r="BG27" i="5"/>
  <c r="BG29" i="5" s="1"/>
  <c r="BG31" i="5" s="1"/>
  <c r="BG33" i="5"/>
  <c r="BH27" i="5" l="1"/>
  <c r="BH29" i="5" s="1"/>
  <c r="BH31" i="5" s="1"/>
  <c r="BH24" i="5"/>
  <c r="BH25" i="5" s="1"/>
  <c r="BI26" i="5"/>
  <c r="BH33" i="5"/>
  <c r="BI80" i="5"/>
  <c r="BH81" i="5"/>
  <c r="BH83" i="5" s="1"/>
  <c r="BH85" i="5" s="1"/>
  <c r="BH78" i="5"/>
  <c r="BH79" i="5" s="1"/>
  <c r="BH87" i="5"/>
  <c r="BI53" i="5"/>
  <c r="BH54" i="5"/>
  <c r="BH56" i="5" s="1"/>
  <c r="BH58" i="5" s="1"/>
  <c r="BH51" i="5"/>
  <c r="BH52" i="5" s="1"/>
  <c r="BH60" i="5"/>
  <c r="BI54" i="5" l="1"/>
  <c r="BI56" i="5" s="1"/>
  <c r="BI58" i="5" s="1"/>
  <c r="BI51" i="5"/>
  <c r="BI52" i="5" s="1"/>
  <c r="BJ53" i="5"/>
  <c r="BI60" i="5"/>
  <c r="BI81" i="5"/>
  <c r="BI83" i="5" s="1"/>
  <c r="BI85" i="5" s="1"/>
  <c r="BI78" i="5"/>
  <c r="BI79" i="5" s="1"/>
  <c r="BJ80" i="5"/>
  <c r="BI87" i="5"/>
  <c r="BI27" i="5"/>
  <c r="BI29" i="5" s="1"/>
  <c r="BI31" i="5" s="1"/>
  <c r="BI24" i="5"/>
  <c r="BI25" i="5" s="1"/>
  <c r="BJ26" i="5"/>
  <c r="BI33" i="5"/>
  <c r="BJ78" i="5" l="1"/>
  <c r="BJ79" i="5" s="1"/>
  <c r="BJ81" i="5"/>
  <c r="BJ83" i="5" s="1"/>
  <c r="BJ85" i="5" s="1"/>
  <c r="BK80" i="5" s="1"/>
  <c r="BJ87" i="5"/>
  <c r="BH88" i="5" s="1"/>
  <c r="BJ27" i="5"/>
  <c r="BJ29" i="5" s="1"/>
  <c r="BJ31" i="5" s="1"/>
  <c r="BK26" i="5" s="1"/>
  <c r="BJ24" i="5"/>
  <c r="BJ25" i="5" s="1"/>
  <c r="BJ33" i="5"/>
  <c r="BI88" i="5"/>
  <c r="BJ51" i="5"/>
  <c r="BJ52" i="5" s="1"/>
  <c r="BJ54" i="5"/>
  <c r="BJ56" i="5" s="1"/>
  <c r="BJ58" i="5" s="1"/>
  <c r="BK53" i="5" s="1"/>
  <c r="BJ60" i="5"/>
  <c r="BG61" i="5" l="1"/>
  <c r="BL80" i="5"/>
  <c r="BK81" i="5"/>
  <c r="BK83" i="5" s="1"/>
  <c r="BK85" i="5" s="1"/>
  <c r="BK78" i="5"/>
  <c r="BK79" i="5" s="1"/>
  <c r="BK87" i="5"/>
  <c r="BI61" i="5"/>
  <c r="BD34" i="5"/>
  <c r="BA34" i="5"/>
  <c r="BL26" i="5"/>
  <c r="BK24" i="5"/>
  <c r="BK25" i="5" s="1"/>
  <c r="BK27" i="5"/>
  <c r="BK29" i="5" s="1"/>
  <c r="BK31" i="5" s="1"/>
  <c r="BK33" i="5"/>
  <c r="BF34" i="5"/>
  <c r="BF61" i="5"/>
  <c r="BJ61" i="5"/>
  <c r="AY61" i="5"/>
  <c r="AZ61" i="5"/>
  <c r="BA61" i="5"/>
  <c r="BC61" i="5"/>
  <c r="BB61" i="5"/>
  <c r="BH61" i="5"/>
  <c r="BE61" i="5"/>
  <c r="BD61" i="5"/>
  <c r="BG88" i="5"/>
  <c r="BJ34" i="5"/>
  <c r="AY34" i="5"/>
  <c r="AZ34" i="5"/>
  <c r="BB34" i="5"/>
  <c r="BE34" i="5"/>
  <c r="BC34" i="5"/>
  <c r="BI34" i="5"/>
  <c r="BL53" i="5"/>
  <c r="BK54" i="5"/>
  <c r="BK56" i="5" s="1"/>
  <c r="BK58" i="5" s="1"/>
  <c r="BK51" i="5"/>
  <c r="BK52" i="5" s="1"/>
  <c r="BK60" i="5"/>
  <c r="BE88" i="5"/>
  <c r="BG34" i="5"/>
  <c r="BJ88" i="5"/>
  <c r="AY88" i="5"/>
  <c r="AZ88" i="5"/>
  <c r="BA88" i="5"/>
  <c r="BB88" i="5"/>
  <c r="BD88" i="5"/>
  <c r="BF88" i="5"/>
  <c r="BC88" i="5"/>
  <c r="BH34" i="5"/>
  <c r="BL27" i="5" l="1"/>
  <c r="BL29" i="5" s="1"/>
  <c r="BL31" i="5" s="1"/>
  <c r="BL24" i="5"/>
  <c r="BL25" i="5" s="1"/>
  <c r="BM26" i="5"/>
  <c r="BL33" i="5"/>
  <c r="BM53" i="5"/>
  <c r="BL54" i="5"/>
  <c r="BL56" i="5" s="1"/>
  <c r="BL58" i="5" s="1"/>
  <c r="BL51" i="5"/>
  <c r="BL52" i="5" s="1"/>
  <c r="BL60" i="5"/>
  <c r="BM80" i="5"/>
  <c r="BL81" i="5"/>
  <c r="BL83" i="5" s="1"/>
  <c r="BL85" i="5" s="1"/>
  <c r="BL78" i="5"/>
  <c r="BL79" i="5" s="1"/>
  <c r="BL87" i="5"/>
  <c r="BM54" i="5" l="1"/>
  <c r="BM56" i="5" s="1"/>
  <c r="BM58" i="5" s="1"/>
  <c r="BN53" i="5"/>
  <c r="BM51" i="5"/>
  <c r="BM52" i="5" s="1"/>
  <c r="BM60" i="5"/>
  <c r="BM27" i="5"/>
  <c r="BM29" i="5" s="1"/>
  <c r="BM31" i="5" s="1"/>
  <c r="BN26" i="5"/>
  <c r="BM24" i="5"/>
  <c r="BM25" i="5" s="1"/>
  <c r="BM33" i="5"/>
  <c r="BM81" i="5"/>
  <c r="BM83" i="5" s="1"/>
  <c r="BM85" i="5" s="1"/>
  <c r="BN80" i="5"/>
  <c r="BM78" i="5"/>
  <c r="BM79" i="5" s="1"/>
  <c r="BM87" i="5"/>
  <c r="BO80" i="5" l="1"/>
  <c r="BN81" i="5"/>
  <c r="BN83" i="5" s="1"/>
  <c r="BN85" i="5" s="1"/>
  <c r="BN78" i="5"/>
  <c r="BN79" i="5" s="1"/>
  <c r="BN87" i="5"/>
  <c r="BN27" i="5"/>
  <c r="BN29" i="5" s="1"/>
  <c r="BN31" i="5" s="1"/>
  <c r="BN24" i="5"/>
  <c r="BN25" i="5" s="1"/>
  <c r="BO26" i="5"/>
  <c r="BN33" i="5"/>
  <c r="BO53" i="5"/>
  <c r="BN54" i="5"/>
  <c r="BN56" i="5" s="1"/>
  <c r="BN58" i="5" s="1"/>
  <c r="BN51" i="5"/>
  <c r="BN52" i="5" s="1"/>
  <c r="BN60" i="5"/>
  <c r="BP26" i="5" l="1"/>
  <c r="BO27" i="5"/>
  <c r="BO29" i="5" s="1"/>
  <c r="BO31" i="5" s="1"/>
  <c r="BO24" i="5"/>
  <c r="BO25" i="5" s="1"/>
  <c r="BO33" i="5"/>
  <c r="BP53" i="5"/>
  <c r="BO54" i="5"/>
  <c r="BO56" i="5" s="1"/>
  <c r="BO58" i="5" s="1"/>
  <c r="BO51" i="5"/>
  <c r="BO52" i="5" s="1"/>
  <c r="BO60" i="5"/>
  <c r="BP80" i="5"/>
  <c r="BO81" i="5"/>
  <c r="BO83" i="5" s="1"/>
  <c r="BO85" i="5" s="1"/>
  <c r="BO78" i="5"/>
  <c r="BO79" i="5" s="1"/>
  <c r="BO87" i="5"/>
  <c r="BQ80" i="5" l="1"/>
  <c r="BP81" i="5"/>
  <c r="BP83" i="5" s="1"/>
  <c r="BP85" i="5" s="1"/>
  <c r="BP78" i="5"/>
  <c r="BP79" i="5" s="1"/>
  <c r="BP87" i="5"/>
  <c r="BQ53" i="5"/>
  <c r="BP54" i="5"/>
  <c r="BP56" i="5" s="1"/>
  <c r="BP58" i="5" s="1"/>
  <c r="BP51" i="5"/>
  <c r="BP52" i="5" s="1"/>
  <c r="BP60" i="5"/>
  <c r="BP27" i="5"/>
  <c r="BP29" i="5" s="1"/>
  <c r="BP31" i="5" s="1"/>
  <c r="BP24" i="5"/>
  <c r="BP25" i="5" s="1"/>
  <c r="BQ26" i="5"/>
  <c r="BP33" i="5"/>
  <c r="BQ27" i="5" l="1"/>
  <c r="BQ29" i="5" s="1"/>
  <c r="BQ31" i="5" s="1"/>
  <c r="BQ24" i="5"/>
  <c r="BQ25" i="5" s="1"/>
  <c r="BR26" i="5"/>
  <c r="BQ33" i="5"/>
  <c r="BQ54" i="5"/>
  <c r="BQ56" i="5" s="1"/>
  <c r="BQ58" i="5" s="1"/>
  <c r="BQ51" i="5"/>
  <c r="BQ52" i="5" s="1"/>
  <c r="BR53" i="5"/>
  <c r="BQ60" i="5"/>
  <c r="BQ81" i="5"/>
  <c r="BQ83" i="5" s="1"/>
  <c r="BQ85" i="5" s="1"/>
  <c r="BR80" i="5"/>
  <c r="BQ78" i="5"/>
  <c r="BQ79" i="5" s="1"/>
  <c r="BQ87" i="5"/>
  <c r="BS53" i="5" l="1"/>
  <c r="BR54" i="5"/>
  <c r="BR56" i="5" s="1"/>
  <c r="BR58" i="5" s="1"/>
  <c r="BR51" i="5"/>
  <c r="BR52" i="5" s="1"/>
  <c r="BR60" i="5"/>
  <c r="BR27" i="5"/>
  <c r="BR29" i="5" s="1"/>
  <c r="BR31" i="5" s="1"/>
  <c r="BS26" i="5"/>
  <c r="BR24" i="5"/>
  <c r="BR25" i="5" s="1"/>
  <c r="BR33" i="5"/>
  <c r="BS80" i="5"/>
  <c r="BR81" i="5"/>
  <c r="BR83" i="5" s="1"/>
  <c r="BR85" i="5" s="1"/>
  <c r="BR78" i="5"/>
  <c r="BR79" i="5" s="1"/>
  <c r="BR87" i="5"/>
  <c r="BT26" i="5" l="1"/>
  <c r="BS27" i="5"/>
  <c r="BS29" i="5" s="1"/>
  <c r="BS31" i="5" s="1"/>
  <c r="BS24" i="5"/>
  <c r="BS25" i="5" s="1"/>
  <c r="BS33" i="5"/>
  <c r="BT80" i="5"/>
  <c r="BS81" i="5"/>
  <c r="BS83" i="5" s="1"/>
  <c r="BS85" i="5" s="1"/>
  <c r="BS78" i="5"/>
  <c r="BS79" i="5" s="1"/>
  <c r="BS87" i="5"/>
  <c r="BT53" i="5"/>
  <c r="BS54" i="5"/>
  <c r="BS56" i="5" s="1"/>
  <c r="BS58" i="5" s="1"/>
  <c r="BS51" i="5"/>
  <c r="BS52" i="5" s="1"/>
  <c r="BS60" i="5"/>
  <c r="BU53" i="5" l="1"/>
  <c r="BT54" i="5"/>
  <c r="BT56" i="5" s="1"/>
  <c r="BT58" i="5" s="1"/>
  <c r="BT51" i="5"/>
  <c r="BT52" i="5" s="1"/>
  <c r="BT60" i="5"/>
  <c r="BU80" i="5"/>
  <c r="BT81" i="5"/>
  <c r="BT83" i="5" s="1"/>
  <c r="BT85" i="5" s="1"/>
  <c r="BT78" i="5"/>
  <c r="BT79" i="5" s="1"/>
  <c r="BT87" i="5"/>
  <c r="BT27" i="5"/>
  <c r="BT29" i="5" s="1"/>
  <c r="BT31" i="5" s="1"/>
  <c r="BT24" i="5"/>
  <c r="BT25" i="5" s="1"/>
  <c r="BU26" i="5"/>
  <c r="BT33" i="5"/>
  <c r="BU27" i="5" l="1"/>
  <c r="BU29" i="5" s="1"/>
  <c r="BU31" i="5" s="1"/>
  <c r="BU24" i="5"/>
  <c r="BU25" i="5" s="1"/>
  <c r="BV26" i="5"/>
  <c r="BU33" i="5"/>
  <c r="BU81" i="5"/>
  <c r="BU83" i="5" s="1"/>
  <c r="BU85" i="5" s="1"/>
  <c r="BV80" i="5"/>
  <c r="BU78" i="5"/>
  <c r="BU79" i="5" s="1"/>
  <c r="BU87" i="5"/>
  <c r="BU54" i="5"/>
  <c r="BU56" i="5" s="1"/>
  <c r="BU58" i="5" s="1"/>
  <c r="BV53" i="5"/>
  <c r="BU51" i="5"/>
  <c r="BU52" i="5" s="1"/>
  <c r="BU60" i="5"/>
  <c r="BV27" i="5" l="1"/>
  <c r="BV29" i="5" s="1"/>
  <c r="BV31" i="5" s="1"/>
  <c r="BW26" i="5" s="1"/>
  <c r="BV24" i="5"/>
  <c r="BV25" i="5" s="1"/>
  <c r="BV33" i="5"/>
  <c r="BV51" i="5"/>
  <c r="BV52" i="5" s="1"/>
  <c r="BV54" i="5"/>
  <c r="BV56" i="5" s="1"/>
  <c r="BV58" i="5" s="1"/>
  <c r="BW53" i="5" s="1"/>
  <c r="BV60" i="5"/>
  <c r="BV78" i="5"/>
  <c r="BV79" i="5" s="1"/>
  <c r="BV81" i="5"/>
  <c r="BV83" i="5" s="1"/>
  <c r="BV85" i="5" s="1"/>
  <c r="BW80" i="5" s="1"/>
  <c r="BV87" i="5"/>
  <c r="BQ88" i="5" s="1"/>
  <c r="BP34" i="5" l="1"/>
  <c r="BT34" i="5"/>
  <c r="BQ61" i="5"/>
  <c r="BX80" i="5"/>
  <c r="BW81" i="5"/>
  <c r="BW83" i="5" s="1"/>
  <c r="BW85" i="5" s="1"/>
  <c r="BW78" i="5"/>
  <c r="BW79" i="5" s="1"/>
  <c r="BW87" i="5"/>
  <c r="BP88" i="5"/>
  <c r="BN61" i="5"/>
  <c r="BX26" i="5"/>
  <c r="BW27" i="5"/>
  <c r="BW29" i="5" s="1"/>
  <c r="BW31" i="5" s="1"/>
  <c r="BW24" i="5"/>
  <c r="BW25" i="5" s="1"/>
  <c r="BW33" i="5"/>
  <c r="BV88" i="5"/>
  <c r="BK88" i="5"/>
  <c r="BL88" i="5"/>
  <c r="BM88" i="5"/>
  <c r="BN88" i="5"/>
  <c r="BR88" i="5"/>
  <c r="BO88" i="5"/>
  <c r="BT88" i="5"/>
  <c r="BO34" i="5"/>
  <c r="BV61" i="5"/>
  <c r="BK61" i="5"/>
  <c r="BM61" i="5"/>
  <c r="BL61" i="5"/>
  <c r="BO61" i="5"/>
  <c r="BP61" i="5"/>
  <c r="BR61" i="5"/>
  <c r="BT61" i="5"/>
  <c r="BR34" i="5"/>
  <c r="BS88" i="5"/>
  <c r="BS61" i="5"/>
  <c r="BX53" i="5"/>
  <c r="BW54" i="5"/>
  <c r="BW56" i="5" s="1"/>
  <c r="BW58" i="5" s="1"/>
  <c r="BW51" i="5"/>
  <c r="BW52" i="5" s="1"/>
  <c r="BW60" i="5"/>
  <c r="BV34" i="5"/>
  <c r="BL34" i="5"/>
  <c r="BM34" i="5"/>
  <c r="BK34" i="5"/>
  <c r="BN34" i="5"/>
  <c r="BS34" i="5"/>
  <c r="BQ34" i="5"/>
  <c r="BU34" i="5"/>
  <c r="BU88" i="5"/>
  <c r="BU61" i="5"/>
  <c r="BY53" i="5" l="1"/>
  <c r="BX54" i="5"/>
  <c r="BX56" i="5" s="1"/>
  <c r="BX58" i="5" s="1"/>
  <c r="BX51" i="5"/>
  <c r="BX52" i="5" s="1"/>
  <c r="BX60" i="5"/>
  <c r="BX27" i="5"/>
  <c r="BX29" i="5" s="1"/>
  <c r="BX31" i="5" s="1"/>
  <c r="BX24" i="5"/>
  <c r="BX25" i="5" s="1"/>
  <c r="BY26" i="5"/>
  <c r="BX33" i="5"/>
  <c r="BY80" i="5"/>
  <c r="BX81" i="5"/>
  <c r="BX83" i="5" s="1"/>
  <c r="BX85" i="5" s="1"/>
  <c r="BX78" i="5"/>
  <c r="BX79" i="5" s="1"/>
  <c r="BX87" i="5"/>
  <c r="BY81" i="5" l="1"/>
  <c r="BY83" i="5" s="1"/>
  <c r="BY85" i="5" s="1"/>
  <c r="BY78" i="5"/>
  <c r="BY79" i="5" s="1"/>
  <c r="BZ80" i="5"/>
  <c r="BY87" i="5"/>
  <c r="BY27" i="5"/>
  <c r="BY29" i="5" s="1"/>
  <c r="BY31" i="5" s="1"/>
  <c r="BY24" i="5"/>
  <c r="BY25" i="5" s="1"/>
  <c r="BZ26" i="5"/>
  <c r="BY33" i="5"/>
  <c r="BY54" i="5"/>
  <c r="BY56" i="5" s="1"/>
  <c r="BY58" i="5" s="1"/>
  <c r="BY51" i="5"/>
  <c r="BY52" i="5" s="1"/>
  <c r="BZ53" i="5"/>
  <c r="BY60" i="5"/>
  <c r="CA80" i="5" l="1"/>
  <c r="BZ78" i="5"/>
  <c r="BZ79" i="5" s="1"/>
  <c r="BZ81" i="5"/>
  <c r="BZ83" i="5" s="1"/>
  <c r="BZ85" i="5" s="1"/>
  <c r="BZ87" i="5"/>
  <c r="CA53" i="5"/>
  <c r="BZ51" i="5"/>
  <c r="BZ52" i="5" s="1"/>
  <c r="BZ54" i="5"/>
  <c r="BZ56" i="5" s="1"/>
  <c r="BZ58" i="5" s="1"/>
  <c r="BZ60" i="5"/>
  <c r="BZ27" i="5"/>
  <c r="BZ29" i="5" s="1"/>
  <c r="BZ31" i="5" s="1"/>
  <c r="BZ24" i="5"/>
  <c r="BZ25" i="5" s="1"/>
  <c r="CA26" i="5"/>
  <c r="BZ33" i="5"/>
  <c r="CB53" i="5" l="1"/>
  <c r="CA54" i="5"/>
  <c r="CA56" i="5" s="1"/>
  <c r="CA58" i="5" s="1"/>
  <c r="CA51" i="5"/>
  <c r="CA52" i="5" s="1"/>
  <c r="CA60" i="5"/>
  <c r="CB80" i="5"/>
  <c r="CA81" i="5"/>
  <c r="CA83" i="5" s="1"/>
  <c r="CA85" i="5" s="1"/>
  <c r="CA78" i="5"/>
  <c r="CA79" i="5" s="1"/>
  <c r="CA87" i="5"/>
  <c r="CB26" i="5"/>
  <c r="CA24" i="5"/>
  <c r="CA25" i="5" s="1"/>
  <c r="CA27" i="5"/>
  <c r="CA29" i="5" s="1"/>
  <c r="CA31" i="5" s="1"/>
  <c r="CA33" i="5"/>
  <c r="CC80" i="5" l="1"/>
  <c r="CB81" i="5"/>
  <c r="CB83" i="5" s="1"/>
  <c r="CB85" i="5" s="1"/>
  <c r="CB78" i="5"/>
  <c r="CB79" i="5" s="1"/>
  <c r="CB87" i="5"/>
  <c r="CC53" i="5"/>
  <c r="CB54" i="5"/>
  <c r="CB56" i="5" s="1"/>
  <c r="CB58" i="5" s="1"/>
  <c r="CB51" i="5"/>
  <c r="CB52" i="5" s="1"/>
  <c r="CB60" i="5"/>
  <c r="CB27" i="5"/>
  <c r="CB29" i="5" s="1"/>
  <c r="CB31" i="5" s="1"/>
  <c r="CB24" i="5"/>
  <c r="CB25" i="5" s="1"/>
  <c r="CC26" i="5"/>
  <c r="CB33" i="5"/>
  <c r="CC54" i="5" l="1"/>
  <c r="CC56" i="5" s="1"/>
  <c r="CC58" i="5" s="1"/>
  <c r="CD53" i="5"/>
  <c r="CC51" i="5"/>
  <c r="CC52" i="5" s="1"/>
  <c r="CC60" i="5"/>
  <c r="CC81" i="5"/>
  <c r="CC83" i="5" s="1"/>
  <c r="CC85" i="5" s="1"/>
  <c r="CD80" i="5"/>
  <c r="CC78" i="5"/>
  <c r="CC79" i="5" s="1"/>
  <c r="CC87" i="5"/>
  <c r="CC27" i="5"/>
  <c r="CC29" i="5" s="1"/>
  <c r="CC31" i="5" s="1"/>
  <c r="CD26" i="5"/>
  <c r="CC24" i="5"/>
  <c r="CC25" i="5" s="1"/>
  <c r="CC33" i="5"/>
  <c r="CD27" i="5" l="1"/>
  <c r="CD29" i="5" s="1"/>
  <c r="CD31" i="5" s="1"/>
  <c r="CD24" i="5"/>
  <c r="CD25" i="5" s="1"/>
  <c r="CE26" i="5"/>
  <c r="CD33" i="5"/>
  <c r="CE80" i="5"/>
  <c r="CD81" i="5"/>
  <c r="CD83" i="5" s="1"/>
  <c r="CD85" i="5" s="1"/>
  <c r="CD78" i="5"/>
  <c r="CD79" i="5" s="1"/>
  <c r="CD87" i="5"/>
  <c r="CE53" i="5"/>
  <c r="CD54" i="5"/>
  <c r="CD56" i="5" s="1"/>
  <c r="CD58" i="5" s="1"/>
  <c r="CD51" i="5"/>
  <c r="CD52" i="5" s="1"/>
  <c r="CD60" i="5"/>
  <c r="CF26" i="5" l="1"/>
  <c r="CE27" i="5"/>
  <c r="CE29" i="5" s="1"/>
  <c r="CE31" i="5" s="1"/>
  <c r="CE24" i="5"/>
  <c r="CE25" i="5" s="1"/>
  <c r="CE33" i="5"/>
  <c r="CF53" i="5"/>
  <c r="CE54" i="5"/>
  <c r="CE56" i="5" s="1"/>
  <c r="CE58" i="5" s="1"/>
  <c r="CE51" i="5"/>
  <c r="CE52" i="5" s="1"/>
  <c r="CE60" i="5"/>
  <c r="CF80" i="5"/>
  <c r="CE81" i="5"/>
  <c r="CE83" i="5" s="1"/>
  <c r="CE85" i="5" s="1"/>
  <c r="CE78" i="5"/>
  <c r="CE79" i="5" s="1"/>
  <c r="CE87" i="5"/>
  <c r="CG80" i="5" l="1"/>
  <c r="CF81" i="5"/>
  <c r="CF83" i="5" s="1"/>
  <c r="CF85" i="5" s="1"/>
  <c r="CF78" i="5"/>
  <c r="CF79" i="5" s="1"/>
  <c r="CF87" i="5"/>
  <c r="CG53" i="5"/>
  <c r="CF54" i="5"/>
  <c r="CF56" i="5" s="1"/>
  <c r="CF58" i="5" s="1"/>
  <c r="CF51" i="5"/>
  <c r="CF52" i="5" s="1"/>
  <c r="CF60" i="5"/>
  <c r="CF27" i="5"/>
  <c r="CF29" i="5" s="1"/>
  <c r="CF31" i="5" s="1"/>
  <c r="CF24" i="5"/>
  <c r="CF25" i="5" s="1"/>
  <c r="CG26" i="5"/>
  <c r="CF33" i="5"/>
  <c r="CG54" i="5" l="1"/>
  <c r="CG56" i="5" s="1"/>
  <c r="CG58" i="5" s="1"/>
  <c r="CG51" i="5"/>
  <c r="CG52" i="5" s="1"/>
  <c r="CH53" i="5"/>
  <c r="CG60" i="5"/>
  <c r="CG81" i="5"/>
  <c r="CG83" i="5" s="1"/>
  <c r="CG85" i="5" s="1"/>
  <c r="CH80" i="5"/>
  <c r="CG78" i="5"/>
  <c r="CG79" i="5" s="1"/>
  <c r="CG87" i="5"/>
  <c r="CG27" i="5"/>
  <c r="CG29" i="5" s="1"/>
  <c r="CG31" i="5" s="1"/>
  <c r="CG24" i="5"/>
  <c r="CG25" i="5" s="1"/>
  <c r="CH26" i="5"/>
  <c r="CG33" i="5"/>
  <c r="CC34" i="5" l="1"/>
  <c r="CH54" i="5"/>
  <c r="CH56" i="5" s="1"/>
  <c r="CH58" i="5" s="1"/>
  <c r="CH51" i="5"/>
  <c r="CH52" i="5" s="1"/>
  <c r="CH60" i="5"/>
  <c r="CH27" i="5"/>
  <c r="CH29" i="5" s="1"/>
  <c r="CH31" i="5" s="1"/>
  <c r="CB34" i="5" s="1"/>
  <c r="CH24" i="5"/>
  <c r="CH25" i="5" s="1"/>
  <c r="CH33" i="5"/>
  <c r="CH81" i="5"/>
  <c r="CH83" i="5" s="1"/>
  <c r="CH85" i="5" s="1"/>
  <c r="CC88" i="5" s="1"/>
  <c r="CH78" i="5"/>
  <c r="CH79" i="5" s="1"/>
  <c r="CH87" i="5"/>
  <c r="CF34" i="5" l="1"/>
  <c r="CD88" i="5"/>
  <c r="CH61" i="5"/>
  <c r="BW61" i="5"/>
  <c r="BY61" i="5"/>
  <c r="BX61" i="5"/>
  <c r="BZ61" i="5"/>
  <c r="CC61" i="5"/>
  <c r="CF61" i="5"/>
  <c r="CB61" i="5"/>
  <c r="BZ88" i="5"/>
  <c r="CG34" i="5"/>
  <c r="CE61" i="5"/>
  <c r="CB88" i="5"/>
  <c r="CF88" i="5"/>
  <c r="CA61" i="5"/>
  <c r="CG61" i="5"/>
  <c r="CH88" i="5"/>
  <c r="BW88" i="5"/>
  <c r="BX88" i="5"/>
  <c r="BY88" i="5"/>
  <c r="CA88" i="5"/>
  <c r="CH34" i="5"/>
  <c r="BX34" i="5"/>
  <c r="BW34" i="5"/>
  <c r="BY34" i="5"/>
  <c r="BZ34" i="5"/>
  <c r="CA34" i="5"/>
  <c r="CD34" i="5"/>
  <c r="CE34" i="5"/>
  <c r="CD61" i="5"/>
  <c r="CE88" i="5"/>
  <c r="CG88" i="5"/>
</calcChain>
</file>

<file path=xl/comments1.xml><?xml version="1.0" encoding="utf-8"?>
<comments xmlns="http://schemas.openxmlformats.org/spreadsheetml/2006/main">
  <authors>
    <author>gsmith</author>
  </authors>
  <commentList>
    <comment ref="B69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0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1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</commentList>
</comments>
</file>

<file path=xl/comments2.xml><?xml version="1.0" encoding="utf-8"?>
<comments xmlns="http://schemas.openxmlformats.org/spreadsheetml/2006/main">
  <authors>
    <author>ldcotten</author>
  </authors>
  <commentList>
    <comment ref="R130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5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6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R162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sharedStrings.xml><?xml version="1.0" encoding="utf-8"?>
<sst xmlns="http://schemas.openxmlformats.org/spreadsheetml/2006/main" count="1103" uniqueCount="279">
  <si>
    <t xml:space="preserve">EXHIBIT GLS-1  </t>
  </si>
  <si>
    <t>ATMOS ENERGY CORPORATION - KENTUCKY</t>
  </si>
  <si>
    <t>BILL FREQUENCY DATA</t>
  </si>
  <si>
    <t>Line</t>
  </si>
  <si>
    <t>Number Of</t>
  </si>
  <si>
    <t>Total</t>
  </si>
  <si>
    <t>No.</t>
  </si>
  <si>
    <t>Class of Customers</t>
  </si>
  <si>
    <t>Bills</t>
  </si>
  <si>
    <t>Mcf</t>
  </si>
  <si>
    <t>Rate</t>
  </si>
  <si>
    <t>Revenue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</si>
  <si>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</si>
  <si>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</si>
  <si>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</si>
  <si>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</si>
  <si>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</si>
  <si>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</si>
  <si>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</si>
  <si>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</si>
  <si>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</si>
  <si>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</si>
  <si>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</si>
  <si>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</si>
  <si>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</si>
  <si>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</si>
  <si>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</si>
  <si>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(p)</t>
  </si>
  <si>
    <t>RESIDENTIAL (Rate G-1)</t>
  </si>
  <si>
    <t>FIRM BILLS</t>
  </si>
  <si>
    <t>Sales: 1-300</t>
  </si>
  <si>
    <t>Sales: 301-15000</t>
  </si>
  <si>
    <t>Sales: Over 15000</t>
  </si>
  <si>
    <t>CLASS TOTAL (Mcf/month)</t>
  </si>
  <si>
    <t>FIRM COMMERCIAL (Rate G-1)</t>
  </si>
  <si>
    <t>FIRM INDUSTRIAL (Rate G-1)</t>
  </si>
  <si>
    <t>FIRM PUBLIC AUTHORITY (Rate G-1)</t>
  </si>
  <si>
    <t>INTERRUPTIBLE COMMERCIAL (G-2)</t>
  </si>
  <si>
    <t>INT BILLS</t>
  </si>
  <si>
    <t>Sales: 1-15000</t>
  </si>
  <si>
    <t>INTERRUPTIBLE INDUSTRIAL (G-2)</t>
  </si>
  <si>
    <t>TRANSPORTATION (T-4)</t>
  </si>
  <si>
    <t>TRANSPORTATION BILLS</t>
  </si>
  <si>
    <t>Trans Admin Fee</t>
  </si>
  <si>
    <t>EFM Fee</t>
  </si>
  <si>
    <t>Parking Fee</t>
  </si>
  <si>
    <t>Firm Transport: 1-300</t>
  </si>
  <si>
    <t>Firm Transport: 301-15000</t>
  </si>
  <si>
    <t>Firm Transport: Over 15000</t>
  </si>
  <si>
    <t>ECONOMIC DEV RIDER (EDR)</t>
  </si>
  <si>
    <t>TRANSPORTATION (T-3)</t>
  </si>
  <si>
    <t>Interrupt Transport:  1-15000</t>
  </si>
  <si>
    <t>Interrupt Transport:  Over 15000</t>
  </si>
  <si>
    <t>SPECIAL CONTRACTS</t>
  </si>
  <si>
    <t>Parking / Pooling Fees</t>
  </si>
  <si>
    <t>Transported Volumes</t>
  </si>
  <si>
    <t>Various</t>
  </si>
  <si>
    <t>Charges for Transport Volumes</t>
  </si>
  <si>
    <t xml:space="preserve">EXHIBIT GLS-2  </t>
  </si>
  <si>
    <t>SUMMARY OF REVENUE AT PRESENT RATES</t>
  </si>
  <si>
    <t>Forward-looking Adjustments</t>
  </si>
  <si>
    <t>To Test Year</t>
  </si>
  <si>
    <t>Contract Adj.</t>
  </si>
  <si>
    <t>Weather Adj.</t>
  </si>
  <si>
    <t>Customer</t>
  </si>
  <si>
    <t>Conservation</t>
  </si>
  <si>
    <t>Number</t>
  </si>
  <si>
    <t>Volumes</t>
  </si>
  <si>
    <t>Bills and</t>
  </si>
  <si>
    <t>Growth</t>
  </si>
  <si>
    <t>&amp; Efficiency</t>
  </si>
  <si>
    <t>Test Year</t>
  </si>
  <si>
    <t>Present</t>
  </si>
  <si>
    <t>Description</t>
  </si>
  <si>
    <t>Block (Mcf)</t>
  </si>
  <si>
    <t>of Bills, Units</t>
  </si>
  <si>
    <t>As Metered</t>
  </si>
  <si>
    <t>(NOAA 2005-2015)</t>
  </si>
  <si>
    <t>Forecast</t>
  </si>
  <si>
    <t>Adjustments</t>
  </si>
  <si>
    <t>Margin</t>
  </si>
  <si>
    <t>Sales</t>
  </si>
  <si>
    <t>Firm Sales (G-1)</t>
  </si>
  <si>
    <t>Customer Chrg</t>
  </si>
  <si>
    <t>0 - 300</t>
  </si>
  <si>
    <t>301 - 15,000</t>
  </si>
  <si>
    <t>Over 15,000</t>
  </si>
  <si>
    <t>Interruptible Sales (G-2)</t>
  </si>
  <si>
    <t>Normal Adj.</t>
  </si>
  <si>
    <t>0-300</t>
  </si>
  <si>
    <t>301-15,000</t>
  </si>
  <si>
    <t>0 - 15,000</t>
  </si>
  <si>
    <t>Residential</t>
  </si>
  <si>
    <t>Commercial</t>
  </si>
  <si>
    <t>Industrial</t>
  </si>
  <si>
    <t>Transportation</t>
  </si>
  <si>
    <t>Public Authority</t>
  </si>
  <si>
    <t>Customer Charges (T-4)</t>
  </si>
  <si>
    <t>Customer Charges (T-3)</t>
  </si>
  <si>
    <t>Customer Charges (SpK)</t>
  </si>
  <si>
    <t>After Conservation/Eff.</t>
  </si>
  <si>
    <t>Transp. Adm. Fee</t>
  </si>
  <si>
    <t>Parked Volumes [1]</t>
  </si>
  <si>
    <t>EFM Charges</t>
  </si>
  <si>
    <t>Firm Transportation (T-4)</t>
  </si>
  <si>
    <t>Economic Dev Rider (EDR)</t>
  </si>
  <si>
    <t>Interruptible Transportation (T-3)</t>
  </si>
  <si>
    <t>Difference</t>
  </si>
  <si>
    <t>Total Special Contracts [2]</t>
  </si>
  <si>
    <t>Special Contract Reformations</t>
  </si>
  <si>
    <t>Total Tariff</t>
  </si>
  <si>
    <t>Other Revenues</t>
  </si>
  <si>
    <t>Late Payment Fees</t>
  </si>
  <si>
    <t>Total Gross Profit</t>
  </si>
  <si>
    <t>Gas Costs</t>
  </si>
  <si>
    <t>Total Revenue</t>
  </si>
  <si>
    <t>[1] Parked Volumes not included in Total Deliveries.</t>
  </si>
  <si>
    <t>[2] Based on confidential information.</t>
  </si>
  <si>
    <t xml:space="preserve">EXHIBIT GLS-3  </t>
  </si>
  <si>
    <t>VOLUME AND CONTRACT ADJUSTMENTS</t>
  </si>
  <si>
    <t>Firm Transport: Over 1500</t>
  </si>
  <si>
    <t>EXHIBIT GLS-4 (A)</t>
  </si>
  <si>
    <t>WEATHER ADJUSTMENT - BASE NOAA 2005-2015</t>
  </si>
  <si>
    <t xml:space="preserve">INTERRUPTIBLE CUSTOMERS </t>
  </si>
  <si>
    <t>Firm Sales: 1-300</t>
  </si>
  <si>
    <t>Firm Sales: 301-15000</t>
  </si>
  <si>
    <t>Firm Sales: Over 1500</t>
  </si>
  <si>
    <t>Firm LVS: 1-300</t>
  </si>
  <si>
    <t>Firm LVS: 301-15000</t>
  </si>
  <si>
    <t>Firm LVS: Over 1500</t>
  </si>
  <si>
    <t>T-4 Firm Carriage: 1-300</t>
  </si>
  <si>
    <t>T-4 Firm Carriage: 301-15000</t>
  </si>
  <si>
    <t>T-4 Firm Carriage: Over 1500</t>
  </si>
  <si>
    <t>Interrupt Sales:  1-15000</t>
  </si>
  <si>
    <t>Interrupt Sales:  Over 15000</t>
  </si>
  <si>
    <t>Interrupt LVS:  1-15000</t>
  </si>
  <si>
    <t>Interrupt LVS:  Over 15000</t>
  </si>
  <si>
    <t>T-3 Interr Carriage:  1-15000</t>
  </si>
  <si>
    <t>T-3 Interr Carriage:  Over 15000</t>
  </si>
  <si>
    <t>T-4 Overrun: 1-300</t>
  </si>
  <si>
    <t>Why No Overrun??</t>
  </si>
  <si>
    <t>T-4 Overrun: 301-15000</t>
  </si>
  <si>
    <t>T-4 Over Run: Over 1500</t>
  </si>
  <si>
    <t>Special Contracts</t>
  </si>
  <si>
    <t>CLASS TOTAL</t>
  </si>
  <si>
    <t xml:space="preserve">LARGE INTERRUPTIBLE CUSTOMERS </t>
  </si>
  <si>
    <t>&lt;&lt; EFM Fees in Other Revenue?</t>
  </si>
  <si>
    <t>T-4: 1-300</t>
  </si>
  <si>
    <t>T-4: 301-15000</t>
  </si>
  <si>
    <t>T-4: Over 1500</t>
  </si>
  <si>
    <t>T-4 OVerrun: 1-300</t>
  </si>
  <si>
    <t>TOTAL REVENUES</t>
  </si>
  <si>
    <t>Add WNA</t>
  </si>
  <si>
    <t>&lt;&lt; This includes EFM Fees which may actually be shown in Other Revenue</t>
  </si>
  <si>
    <t xml:space="preserve"> Mcf from Financial Stats &gt;&gt;</t>
  </si>
  <si>
    <t>Billed Sales Margin</t>
  </si>
  <si>
    <t>&lt;&lt; This includes $650,933 for Banner Adj and Oracle Additions</t>
  </si>
  <si>
    <t>Unbilled Sales Margin</t>
  </si>
  <si>
    <t>Total Sales Margin</t>
  </si>
  <si>
    <t xml:space="preserve"> Total Sales/Tr Margin</t>
  </si>
  <si>
    <t>Other Revenue</t>
  </si>
  <si>
    <t xml:space="preserve"> Total Gross Profit</t>
  </si>
  <si>
    <t xml:space="preserve">EXHIBIT GLS-4 (B)  </t>
  </si>
  <si>
    <t>Atmos Energy - Kentucky</t>
  </si>
  <si>
    <t>Normalization Of Volumes For Weather</t>
  </si>
  <si>
    <t>(Weather Basis: 10-years ending 2015)</t>
  </si>
  <si>
    <t>Month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</si>
  <si>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</si>
  <si>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</si>
  <si>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</si>
  <si>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</si>
  <si>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</si>
  <si>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</si>
  <si>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</si>
  <si>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</si>
  <si>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</si>
  <si>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</si>
  <si>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(aa)</t>
  </si>
  <si>
    <t>(ab)</t>
  </si>
  <si>
    <t>(ac)</t>
  </si>
  <si>
    <t>(ad)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</si>
  <si>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</si>
  <si>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</si>
  <si>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</si>
  <si>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</si>
  <si>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</si>
  <si>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</si>
  <si>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</si>
  <si>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</si>
  <si>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</si>
  <si>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(an)</t>
  </si>
  <si>
    <t>(ao)</t>
  </si>
  <si>
    <t>(ap)</t>
  </si>
  <si>
    <t>(aq)</t>
  </si>
  <si>
    <t>(ar)</t>
  </si>
  <si>
    <t>(as)</t>
  </si>
  <si>
    <t>(at)</t>
  </si>
  <si>
    <t>(au)</t>
  </si>
  <si>
    <t>(av)</t>
  </si>
  <si>
    <t>(aw)</t>
  </si>
  <si>
    <t>(ax)</t>
  </si>
  <si>
    <t>(ay)</t>
  </si>
  <si>
    <t>(az)</t>
  </si>
  <si>
    <t>(ba)</t>
  </si>
  <si>
    <t>(bb)</t>
  </si>
  <si>
    <t>(bc)</t>
  </si>
  <si>
    <t>(bd)</t>
  </si>
  <si>
    <t>(be)</t>
  </si>
  <si>
    <t>(bf)</t>
  </si>
  <si>
    <t>(bg)</t>
  </si>
  <si>
    <t>(bh)</t>
  </si>
  <si>
    <t>(bi)</t>
  </si>
  <si>
    <t>(bj)</t>
  </si>
  <si>
    <t>(bk)</t>
  </si>
  <si>
    <t>(bl)</t>
  </si>
  <si>
    <t>(bm)</t>
  </si>
  <si>
    <t>(bn)</t>
  </si>
  <si>
    <t>(bo)</t>
  </si>
  <si>
    <t>(bp)</t>
  </si>
  <si>
    <t>(bq)</t>
  </si>
  <si>
    <t>(br)</t>
  </si>
  <si>
    <t>(bs)</t>
  </si>
  <si>
    <t>(bt)</t>
  </si>
  <si>
    <t>(bu)</t>
  </si>
  <si>
    <t>(bv)</t>
  </si>
  <si>
    <t>(bw)</t>
  </si>
  <si>
    <t>(bx)</t>
  </si>
  <si>
    <t>(by)</t>
  </si>
  <si>
    <t>(bz)</t>
  </si>
  <si>
    <t>(ca)</t>
  </si>
  <si>
    <t>(cb)</t>
  </si>
  <si>
    <t>(cc)</t>
  </si>
  <si>
    <t>(cd)</t>
  </si>
  <si>
    <t>(ce)</t>
  </si>
  <si>
    <t>(cf)</t>
  </si>
  <si>
    <t>Lagged Actual HDDs</t>
  </si>
  <si>
    <t>Lagged Normal HDDs</t>
  </si>
  <si>
    <t>Calendar Normal HDDs</t>
  </si>
  <si>
    <t>Annual Customer Growth</t>
  </si>
  <si>
    <t>Annual Base Load Decline</t>
  </si>
  <si>
    <t>Annual Total Load Decline</t>
  </si>
  <si>
    <t>Actual Constand Load</t>
  </si>
  <si>
    <t>Actual Heat Load</t>
  </si>
  <si>
    <t>Heat Load / Customer</t>
  </si>
  <si>
    <t>Actual X Coefficient</t>
  </si>
  <si>
    <t>Product</t>
  </si>
  <si>
    <t>Base Load</t>
  </si>
  <si>
    <t>Normal Usage / Customer</t>
  </si>
  <si>
    <t>No. of Customers</t>
  </si>
  <si>
    <t>Normalized Volumes</t>
  </si>
  <si>
    <t>Actual Volumes</t>
  </si>
  <si>
    <t>NA</t>
  </si>
  <si>
    <t>Normalized Volume Including Unbilled</t>
  </si>
  <si>
    <t>Normalized Calendar Volumes</t>
  </si>
  <si>
    <t>Weather Adjustment</t>
  </si>
  <si>
    <t>Tier 1</t>
  </si>
  <si>
    <t>Tier 2</t>
  </si>
  <si>
    <t>Tier 3</t>
  </si>
  <si>
    <t xml:space="preserve">EXHIBIT GLS-5  </t>
  </si>
  <si>
    <t>BILL FREQUENCY WITH KNOWN &amp; MEASURABLE ADJUSTMENTS</t>
  </si>
  <si>
    <t>CURRENT RATES</t>
  </si>
  <si>
    <t>Billing Units</t>
  </si>
  <si>
    <t>Gas Charge per Mcf</t>
  </si>
  <si>
    <t>Base Chrg</t>
  </si>
  <si>
    <t>Commodity</t>
  </si>
  <si>
    <t>Other</t>
  </si>
  <si>
    <t>OTHER REVENUE</t>
  </si>
  <si>
    <t>Service Charges</t>
  </si>
  <si>
    <t>TOTAL GROSS PROFIT</t>
  </si>
  <si>
    <t>TOTAL REVENUE</t>
  </si>
  <si>
    <t xml:space="preserve">EXHIBIT GLS-6  </t>
  </si>
  <si>
    <t>SUMMARY OF REVENUE AT PROPOSED RATES</t>
  </si>
  <si>
    <t>Proposed</t>
  </si>
  <si>
    <t xml:space="preserve">EXHIBIT GLS-7  </t>
  </si>
  <si>
    <t>PROPOSED RATES</t>
  </si>
  <si>
    <t>R/C/PA Inc</t>
  </si>
  <si>
    <t>Firm Sales</t>
  </si>
  <si>
    <t>TEST YEAR ENDING MAY, 31 2017</t>
  </si>
  <si>
    <t>Reference Period - Twelve Months Ending 08/31/2015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</si>
</sst>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#,##0.0000_);\(#,##0.0000\)"/>
    <numFmt numFmtId="167" formatCode="&quot;$&quot;#,##0"/>
    <numFmt numFmtId="168" formatCode="0.0000"/>
    <numFmt numFmtId="169" formatCode="_(&quot;$&quot;* #,##0_);_(&quot;$&quot;* \(#,##0\);_(&quot;$&quot;* &quot;-&quot;??_);_(@_)"/>
    <numFmt numFmtId="170" formatCode="_(* #,##0.0000_);_(* \(#,##0.0000\);_(* &quot;-&quot;??_);_(@_)"/>
    <numFmt numFmtId="171" formatCode="&quot;$&quot;#,##0.0000_);\(&quot;$&quot;#,##0.0000\)"/>
    <numFmt numFmtId="172" formatCode="_(* #,##0.000_);_(* \(#,##0.000\);_(* &quot;-&quot;??_);_(@_)"/>
    <numFmt numFmtId="173" formatCode="0.00_)"/>
    <numFmt numFmtId="174" formatCode=";;;"/>
  </numFmts>
  <fonts count="19" x14ac:knownFonts="1">
    <font>
      <sz val="10"/>
      <name val="Arial"/>
      <family val="2"/>
    </font>
    <font>
      <sz val="12"/>
      <name val="Courier"/>
      <family val="3"/>
    </font>
    <font>
      <sz val="10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u/>
      <sz val="10"/>
      <name val="Arial Narrow"/>
      <family val="2"/>
    </font>
    <font>
      <i/>
      <sz val="10"/>
      <name val="Arial Narrow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2"/>
      <name val="Tms Rmn"/>
    </font>
    <font>
      <sz val="12"/>
      <name val="Arial Narrow"/>
      <family val="2"/>
    </font>
    <font>
      <b/>
      <sz val="12"/>
      <name val="Arial Narrow"/>
      <family val="2"/>
    </font>
    <font>
      <u/>
      <sz val="12"/>
      <name val="Arial Narrow"/>
      <family val="2"/>
    </font>
    <font>
      <sz val="12"/>
      <color indexed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9"/>
      <name val="Arial Narrow"/>
      <family val="2"/>
    </font>
    <font>
      <sz val="10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0" fillId="0" borderId="0"/>
    <xf numFmtId="37" fontId="10" fillId="0" borderId="0"/>
  </cellStyleXfs>
  <cellXfs count="295">
    <xf numFmtId="0" fontId="0" fillId="0" borderId="0" xfId="0"/>
    <xf numFmtId="0" fontId="2" fillId="0" borderId="0" xfId="4" applyFont="1" applyFill="1"/>
    <xf numFmtId="37" fontId="2" fillId="0" borderId="0" xfId="4" applyNumberFormat="1" applyFont="1" applyFill="1"/>
    <xf numFmtId="0" fontId="2" fillId="0" borderId="0" xfId="4" applyFont="1" applyFill="1" applyBorder="1"/>
    <xf numFmtId="0" fontId="2" fillId="0" borderId="0" xfId="4" applyFont="1" applyBorder="1"/>
    <xf numFmtId="0" fontId="2" fillId="0" borderId="0" xfId="4" applyFont="1"/>
    <xf numFmtId="5" fontId="2" fillId="0" borderId="0" xfId="4" applyNumberFormat="1" applyFont="1" applyFill="1" applyAlignment="1">
      <alignment horizontal="right"/>
    </xf>
    <xf numFmtId="5" fontId="2" fillId="0" borderId="0" xfId="4" applyNumberFormat="1" applyFont="1" applyFill="1" applyBorder="1"/>
    <xf numFmtId="0" fontId="2" fillId="0" borderId="0" xfId="4" applyFont="1" applyFill="1" applyAlignment="1">
      <alignment horizontal="left"/>
    </xf>
    <xf numFmtId="0" fontId="2" fillId="0" borderId="0" xfId="4" applyFont="1" applyFill="1" applyAlignment="1">
      <alignment horizontal="centerContinuous"/>
    </xf>
    <xf numFmtId="0" fontId="2" fillId="0" borderId="0" xfId="4" applyFont="1" applyFill="1" applyAlignment="1">
      <alignment horizontal="center"/>
    </xf>
    <xf numFmtId="37" fontId="2" fillId="0" borderId="0" xfId="4" applyNumberFormat="1" applyFont="1" applyFill="1" applyAlignment="1">
      <alignment horizontal="right"/>
    </xf>
    <xf numFmtId="5" fontId="2" fillId="0" borderId="0" xfId="4" applyNumberFormat="1" applyFont="1" applyFill="1" applyAlignment="1" applyProtection="1">
      <alignment horizontal="centerContinuous"/>
    </xf>
    <xf numFmtId="5" fontId="2" fillId="0" borderId="0" xfId="4" applyNumberFormat="1" applyFont="1" applyFill="1" applyBorder="1" applyProtection="1"/>
    <xf numFmtId="43" fontId="2" fillId="0" borderId="0" xfId="1" applyFont="1" applyFill="1" applyAlignment="1" applyProtection="1">
      <alignment horizontal="centerContinuous"/>
    </xf>
    <xf numFmtId="37" fontId="2" fillId="0" borderId="0" xfId="4" applyNumberFormat="1" applyFont="1" applyFill="1" applyBorder="1" applyProtection="1"/>
    <xf numFmtId="0" fontId="2" fillId="0" borderId="0" xfId="4" applyFont="1" applyFill="1" applyBorder="1" applyAlignment="1">
      <alignment horizontal="center"/>
    </xf>
    <xf numFmtId="0" fontId="2" fillId="0" borderId="1" xfId="4" applyFont="1" applyFill="1" applyBorder="1" applyAlignment="1">
      <alignment horizontal="left"/>
    </xf>
    <xf numFmtId="0" fontId="2" fillId="0" borderId="1" xfId="4" applyFont="1" applyFill="1" applyBorder="1"/>
    <xf numFmtId="164" fontId="2" fillId="0" borderId="1" xfId="4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/>
    </xf>
    <xf numFmtId="37" fontId="4" fillId="0" borderId="0" xfId="4" applyNumberFormat="1" applyFont="1" applyFill="1" applyBorder="1" applyAlignment="1" applyProtection="1">
      <alignment horizontal="center"/>
    </xf>
    <xf numFmtId="0" fontId="2" fillId="0" borderId="0" xfId="4" quotePrefix="1" applyFont="1" applyFill="1" applyAlignment="1">
      <alignment horizontal="center"/>
    </xf>
    <xf numFmtId="49" fontId="2" fillId="0" borderId="0" xfId="4" quotePrefix="1" applyNumberFormat="1" applyFont="1" applyFill="1" applyAlignment="1">
      <alignment horizontal="center"/>
    </xf>
    <xf numFmtId="49" fontId="2" fillId="0" borderId="0" xfId="4" applyNumberFormat="1" applyFont="1" applyFill="1" applyAlignment="1">
      <alignment horizontal="center"/>
    </xf>
    <xf numFmtId="0" fontId="5" fillId="0" borderId="0" xfId="4" applyFont="1" applyFill="1"/>
    <xf numFmtId="0" fontId="6" fillId="0" borderId="0" xfId="4" applyFont="1" applyFill="1" applyBorder="1"/>
    <xf numFmtId="0" fontId="5" fillId="0" borderId="0" xfId="4" applyFont="1" applyFill="1" applyBorder="1"/>
    <xf numFmtId="3" fontId="2" fillId="0" borderId="0" xfId="4" applyNumberFormat="1" applyFont="1" applyFill="1"/>
    <xf numFmtId="37" fontId="2" fillId="0" borderId="0" xfId="4" applyNumberFormat="1" applyFont="1" applyFill="1" applyProtection="1"/>
    <xf numFmtId="7" fontId="2" fillId="0" borderId="0" xfId="4" applyNumberFormat="1" applyFont="1" applyFill="1" applyProtection="1"/>
    <xf numFmtId="5" fontId="2" fillId="0" borderId="0" xfId="4" applyNumberFormat="1" applyFont="1" applyFill="1" applyProtection="1"/>
    <xf numFmtId="165" fontId="2" fillId="0" borderId="0" xfId="1" applyNumberFormat="1" applyFont="1" applyBorder="1"/>
    <xf numFmtId="166" fontId="2" fillId="0" borderId="0" xfId="4" applyNumberFormat="1" applyFont="1" applyFill="1" applyProtection="1"/>
    <xf numFmtId="10" fontId="2" fillId="0" borderId="0" xfId="3" applyNumberFormat="1" applyFont="1" applyFill="1" applyBorder="1"/>
    <xf numFmtId="165" fontId="2" fillId="0" borderId="0" xfId="4" applyNumberFormat="1" applyFont="1" applyBorder="1"/>
    <xf numFmtId="0" fontId="2" fillId="0" borderId="2" xfId="4" applyFont="1" applyFill="1" applyBorder="1"/>
    <xf numFmtId="3" fontId="2" fillId="0" borderId="2" xfId="4" applyNumberFormat="1" applyFont="1" applyFill="1" applyBorder="1"/>
    <xf numFmtId="37" fontId="2" fillId="0" borderId="2" xfId="4" applyNumberFormat="1" applyFont="1" applyFill="1" applyBorder="1"/>
    <xf numFmtId="5" fontId="2" fillId="0" borderId="2" xfId="4" applyNumberFormat="1" applyFont="1" applyFill="1" applyBorder="1"/>
    <xf numFmtId="37" fontId="2" fillId="0" borderId="0" xfId="4" applyNumberFormat="1" applyFont="1" applyFill="1" applyBorder="1"/>
    <xf numFmtId="5" fontId="2" fillId="0" borderId="0" xfId="4" applyNumberFormat="1" applyFont="1" applyBorder="1"/>
    <xf numFmtId="0" fontId="2" fillId="0" borderId="0" xfId="4" quotePrefix="1" applyFont="1" applyBorder="1"/>
    <xf numFmtId="165" fontId="2" fillId="0" borderId="0" xfId="1" applyNumberFormat="1" applyFont="1" applyFill="1" applyBorder="1"/>
    <xf numFmtId="43" fontId="2" fillId="0" borderId="0" xfId="4" applyNumberFormat="1" applyFont="1" applyFill="1" applyProtection="1"/>
    <xf numFmtId="37" fontId="2" fillId="0" borderId="0" xfId="4" applyNumberFormat="1" applyFont="1" applyBorder="1"/>
    <xf numFmtId="0" fontId="2" fillId="0" borderId="3" xfId="4" applyFont="1" applyFill="1" applyBorder="1"/>
    <xf numFmtId="3" fontId="2" fillId="0" borderId="3" xfId="4" applyNumberFormat="1" applyFont="1" applyFill="1" applyBorder="1"/>
    <xf numFmtId="37" fontId="2" fillId="0" borderId="3" xfId="4" applyNumberFormat="1" applyFont="1" applyFill="1" applyBorder="1"/>
    <xf numFmtId="5" fontId="2" fillId="0" borderId="3" xfId="4" applyNumberFormat="1" applyFont="1" applyFill="1" applyBorder="1"/>
    <xf numFmtId="5" fontId="2" fillId="0" borderId="0" xfId="4" quotePrefix="1" applyNumberFormat="1" applyFont="1" applyBorder="1"/>
    <xf numFmtId="5" fontId="2" fillId="0" borderId="0" xfId="4" applyNumberFormat="1" applyFont="1" applyFill="1"/>
    <xf numFmtId="0" fontId="6" fillId="0" borderId="0" xfId="4" applyFont="1" applyFill="1"/>
    <xf numFmtId="166" fontId="2" fillId="0" borderId="0" xfId="4" applyNumberFormat="1" applyFont="1" applyFill="1" applyBorder="1" applyProtection="1"/>
    <xf numFmtId="1" fontId="2" fillId="0" borderId="0" xfId="4" applyNumberFormat="1" applyFont="1" applyFill="1"/>
    <xf numFmtId="167" fontId="2" fillId="0" borderId="0" xfId="4" applyNumberFormat="1" applyFont="1" applyFill="1"/>
    <xf numFmtId="168" fontId="2" fillId="0" borderId="0" xfId="4" applyNumberFormat="1" applyFont="1" applyFill="1"/>
    <xf numFmtId="0" fontId="2" fillId="0" borderId="4" xfId="4" applyFont="1" applyFill="1" applyBorder="1"/>
    <xf numFmtId="168" fontId="2" fillId="0" borderId="4" xfId="4" applyNumberFormat="1" applyFont="1" applyFill="1" applyBorder="1"/>
    <xf numFmtId="0" fontId="5" fillId="0" borderId="0" xfId="4" applyFont="1" applyFill="1" applyAlignment="1">
      <alignment horizontal="right"/>
    </xf>
    <xf numFmtId="166" fontId="2" fillId="0" borderId="0" xfId="4" applyNumberFormat="1" applyFont="1" applyFill="1" applyAlignment="1" applyProtection="1">
      <alignment horizontal="right"/>
    </xf>
    <xf numFmtId="3" fontId="2" fillId="0" borderId="0" xfId="4" applyNumberFormat="1" applyFont="1" applyFill="1" applyBorder="1"/>
    <xf numFmtId="169" fontId="2" fillId="0" borderId="0" xfId="2" applyNumberFormat="1" applyFont="1" applyFill="1"/>
    <xf numFmtId="169" fontId="2" fillId="0" borderId="0" xfId="4" applyNumberFormat="1" applyFont="1" applyFill="1"/>
    <xf numFmtId="165" fontId="7" fillId="0" borderId="0" xfId="1" applyNumberFormat="1" applyFont="1" applyFill="1"/>
    <xf numFmtId="170" fontId="2" fillId="0" borderId="0" xfId="1" applyNumberFormat="1" applyFont="1" applyFill="1" applyProtection="1"/>
    <xf numFmtId="37" fontId="2" fillId="0" borderId="0" xfId="1" applyNumberFormat="1" applyFont="1" applyFill="1" applyBorder="1"/>
    <xf numFmtId="39" fontId="2" fillId="0" borderId="0" xfId="4" applyNumberFormat="1" applyFont="1" applyFill="1" applyBorder="1"/>
    <xf numFmtId="165" fontId="2" fillId="0" borderId="0" xfId="4" applyNumberFormat="1" applyFont="1" applyFill="1" applyBorder="1"/>
    <xf numFmtId="166" fontId="2" fillId="0" borderId="0" xfId="4" applyNumberFormat="1" applyFont="1" applyFill="1" applyBorder="1"/>
    <xf numFmtId="39" fontId="2" fillId="0" borderId="0" xfId="4" applyNumberFormat="1" applyFont="1" applyFill="1" applyBorder="1" applyProtection="1"/>
    <xf numFmtId="166" fontId="2" fillId="0" borderId="0" xfId="4" applyNumberFormat="1" applyFont="1" applyFill="1" applyBorder="1" applyAlignment="1" applyProtection="1">
      <alignment horizontal="center"/>
    </xf>
    <xf numFmtId="7" fontId="2" fillId="0" borderId="0" xfId="4" applyNumberFormat="1" applyFont="1" applyFill="1" applyBorder="1" applyProtection="1"/>
    <xf numFmtId="0" fontId="2" fillId="0" borderId="0" xfId="4" quotePrefix="1" applyFont="1" applyFill="1" applyBorder="1"/>
    <xf numFmtId="171" fontId="2" fillId="0" borderId="0" xfId="4" applyNumberFormat="1" applyFont="1" applyFill="1" applyBorder="1" applyProtection="1"/>
    <xf numFmtId="0" fontId="2" fillId="0" borderId="0" xfId="0" applyFont="1" applyFill="1" applyBorder="1"/>
    <xf numFmtId="37" fontId="2" fillId="0" borderId="0" xfId="4" quotePrefix="1" applyNumberFormat="1" applyFont="1" applyFill="1" applyBorder="1" applyAlignment="1" applyProtection="1">
      <alignment horizontal="right"/>
    </xf>
    <xf numFmtId="166" fontId="2" fillId="0" borderId="0" xfId="4" quotePrefix="1" applyNumberFormat="1" applyFont="1" applyFill="1" applyBorder="1" applyProtection="1"/>
    <xf numFmtId="168" fontId="2" fillId="0" borderId="0" xfId="4" applyNumberFormat="1" applyFont="1" applyFill="1" applyBorder="1"/>
    <xf numFmtId="165" fontId="2" fillId="0" borderId="0" xfId="1" applyNumberFormat="1" applyFont="1" applyFill="1" applyBorder="1" applyProtection="1"/>
    <xf numFmtId="168" fontId="2" fillId="0" borderId="0" xfId="4" applyNumberFormat="1" applyFont="1" applyFill="1" applyBorder="1" applyAlignment="1">
      <alignment horizontal="right"/>
    </xf>
    <xf numFmtId="165" fontId="2" fillId="0" borderId="0" xfId="4" applyNumberFormat="1" applyFont="1" applyFill="1" applyBorder="1" applyAlignment="1">
      <alignment horizontal="center"/>
    </xf>
    <xf numFmtId="0" fontId="2" fillId="0" borderId="0" xfId="4" applyFont="1" applyFill="1" applyBorder="1" applyAlignment="1">
      <alignment horizontal="left"/>
    </xf>
    <xf numFmtId="170" fontId="2" fillId="0" borderId="0" xfId="1" applyNumberFormat="1" applyFont="1" applyFill="1" applyBorder="1" applyProtection="1"/>
    <xf numFmtId="0" fontId="11" fillId="0" borderId="0" xfId="5" applyFont="1"/>
    <xf numFmtId="0" fontId="11" fillId="0" borderId="0" xfId="5" applyFont="1" applyFill="1"/>
    <xf numFmtId="0" fontId="11" fillId="0" borderId="0" xfId="5" applyFont="1" applyFill="1" applyAlignment="1">
      <alignment horizontal="right"/>
    </xf>
    <xf numFmtId="0" fontId="11" fillId="0" borderId="0" xfId="5" applyFont="1" applyAlignment="1">
      <alignment horizontal="right"/>
    </xf>
    <xf numFmtId="0" fontId="12" fillId="0" borderId="0" xfId="4" applyFont="1" applyFill="1" applyAlignment="1">
      <alignment horizontal="center"/>
    </xf>
    <xf numFmtId="0" fontId="11" fillId="0" borderId="0" xfId="5" applyFont="1" applyFill="1" applyAlignment="1">
      <alignment horizontal="center"/>
    </xf>
    <xf numFmtId="0" fontId="11" fillId="0" borderId="0" xfId="5" applyFont="1" applyAlignment="1">
      <alignment horizontal="center"/>
    </xf>
    <xf numFmtId="0" fontId="12" fillId="0" borderId="0" xfId="5" applyFont="1" applyFill="1" applyAlignment="1">
      <alignment horizontal="center"/>
    </xf>
    <xf numFmtId="37" fontId="11" fillId="0" borderId="0" xfId="2" applyNumberFormat="1" applyFont="1" applyFill="1"/>
    <xf numFmtId="37" fontId="11" fillId="0" borderId="0" xfId="2" applyNumberFormat="1" applyFont="1"/>
    <xf numFmtId="37" fontId="11" fillId="0" borderId="0" xfId="5" applyNumberFormat="1" applyFont="1" applyFill="1"/>
    <xf numFmtId="37" fontId="11" fillId="0" borderId="0" xfId="5" applyNumberFormat="1" applyFont="1"/>
    <xf numFmtId="5" fontId="11" fillId="0" borderId="0" xfId="2" applyNumberFormat="1" applyFont="1" applyFill="1"/>
    <xf numFmtId="5" fontId="11" fillId="0" borderId="0" xfId="2" applyNumberFormat="1" applyFont="1"/>
    <xf numFmtId="0" fontId="11" fillId="0" borderId="5" xfId="5" applyFont="1" applyFill="1" applyBorder="1"/>
    <xf numFmtId="0" fontId="11" fillId="0" borderId="5" xfId="5" applyFont="1" applyFill="1" applyBorder="1" applyAlignment="1">
      <alignment horizontal="center"/>
    </xf>
    <xf numFmtId="0" fontId="11" fillId="0" borderId="0" xfId="5" applyFont="1" applyFill="1" applyBorder="1"/>
    <xf numFmtId="0" fontId="11" fillId="0" borderId="0" xfId="5" applyFont="1" applyFill="1" applyBorder="1" applyAlignment="1">
      <alignment horizontal="center"/>
    </xf>
    <xf numFmtId="0" fontId="11" fillId="0" borderId="1" xfId="5" applyFont="1" applyBorder="1" applyAlignment="1">
      <alignment horizontal="center"/>
    </xf>
    <xf numFmtId="0" fontId="11" fillId="0" borderId="1" xfId="5" applyFont="1" applyFill="1" applyBorder="1" applyAlignment="1">
      <alignment horizontal="center"/>
    </xf>
    <xf numFmtId="0" fontId="11" fillId="0" borderId="1" xfId="5" quotePrefix="1" applyFont="1" applyFill="1" applyBorder="1" applyAlignment="1">
      <alignment horizontal="center"/>
    </xf>
    <xf numFmtId="0" fontId="11" fillId="0" borderId="4" xfId="5" applyFont="1" applyFill="1" applyBorder="1" applyAlignment="1">
      <alignment horizontal="center"/>
    </xf>
    <xf numFmtId="0" fontId="11" fillId="0" borderId="0" xfId="5" applyFont="1" applyBorder="1" applyAlignment="1">
      <alignment horizontal="center"/>
    </xf>
    <xf numFmtId="5" fontId="11" fillId="0" borderId="0" xfId="5" applyNumberFormat="1" applyFont="1" applyFill="1"/>
    <xf numFmtId="5" fontId="11" fillId="0" borderId="0" xfId="5" applyNumberFormat="1" applyFont="1"/>
    <xf numFmtId="0" fontId="11" fillId="0" borderId="0" xfId="5" quotePrefix="1" applyFont="1" applyFill="1" applyAlignment="1">
      <alignment horizontal="center"/>
    </xf>
    <xf numFmtId="0" fontId="11" fillId="0" borderId="0" xfId="5" quotePrefix="1" applyFont="1" applyAlignment="1">
      <alignment horizontal="center"/>
    </xf>
    <xf numFmtId="172" fontId="11" fillId="0" borderId="0" xfId="5" applyNumberFormat="1" applyFont="1" applyFill="1"/>
    <xf numFmtId="0" fontId="13" fillId="0" borderId="0" xfId="5" applyFont="1" applyFill="1"/>
    <xf numFmtId="37" fontId="11" fillId="0" borderId="0" xfId="5" applyNumberFormat="1" applyFont="1" applyFill="1" applyProtection="1"/>
    <xf numFmtId="7" fontId="11" fillId="0" borderId="0" xfId="5" applyNumberFormat="1" applyFont="1" applyFill="1" applyProtection="1"/>
    <xf numFmtId="5" fontId="11" fillId="0" borderId="0" xfId="5" applyNumberFormat="1" applyFont="1" applyFill="1" applyProtection="1"/>
    <xf numFmtId="37" fontId="11" fillId="0" borderId="0" xfId="5" applyNumberFormat="1" applyFont="1" applyProtection="1"/>
    <xf numFmtId="165" fontId="11" fillId="0" borderId="0" xfId="1" applyNumberFormat="1" applyFont="1" applyFill="1"/>
    <xf numFmtId="165" fontId="11" fillId="0" borderId="0" xfId="5" applyNumberFormat="1" applyFont="1"/>
    <xf numFmtId="39" fontId="11" fillId="0" borderId="0" xfId="5" applyNumberFormat="1" applyFont="1" applyFill="1" applyProtection="1"/>
    <xf numFmtId="165" fontId="11" fillId="0" borderId="0" xfId="1" applyNumberFormat="1" applyFont="1" applyFill="1" applyProtection="1"/>
    <xf numFmtId="166" fontId="11" fillId="0" borderId="0" xfId="5" applyNumberFormat="1" applyFont="1" applyFill="1" applyProtection="1"/>
    <xf numFmtId="165" fontId="11" fillId="0" borderId="0" xfId="5" applyNumberFormat="1" applyFont="1" applyFill="1"/>
    <xf numFmtId="7" fontId="11" fillId="0" borderId="0" xfId="5" applyNumberFormat="1" applyFont="1"/>
    <xf numFmtId="165" fontId="11" fillId="0" borderId="0" xfId="1" applyNumberFormat="1" applyFont="1"/>
    <xf numFmtId="37" fontId="12" fillId="0" borderId="0" xfId="5" applyNumberFormat="1" applyFont="1" applyFill="1"/>
    <xf numFmtId="37" fontId="11" fillId="0" borderId="4" xfId="5" applyNumberFormat="1" applyFont="1" applyBorder="1" applyProtection="1"/>
    <xf numFmtId="165" fontId="11" fillId="0" borderId="4" xfId="1" quotePrefix="1" applyNumberFormat="1" applyFont="1" applyBorder="1" applyAlignment="1">
      <alignment horizontal="center"/>
    </xf>
    <xf numFmtId="0" fontId="11" fillId="0" borderId="4" xfId="5" quotePrefix="1" applyFont="1" applyBorder="1" applyAlignment="1">
      <alignment horizontal="center"/>
    </xf>
    <xf numFmtId="0" fontId="11" fillId="0" borderId="4" xfId="5" applyFont="1" applyBorder="1" applyAlignment="1">
      <alignment horizontal="center"/>
    </xf>
    <xf numFmtId="0" fontId="12" fillId="0" borderId="0" xfId="5" applyFont="1" applyFill="1"/>
    <xf numFmtId="0" fontId="14" fillId="0" borderId="0" xfId="5" applyFont="1" applyFill="1"/>
    <xf numFmtId="0" fontId="14" fillId="0" borderId="0" xfId="5" applyFont="1" applyFill="1" applyAlignment="1">
      <alignment horizontal="center"/>
    </xf>
    <xf numFmtId="37" fontId="14" fillId="0" borderId="0" xfId="5" applyNumberFormat="1" applyFont="1" applyFill="1" applyProtection="1"/>
    <xf numFmtId="165" fontId="14" fillId="0" borderId="0" xfId="1" applyNumberFormat="1" applyFont="1" applyFill="1" applyProtection="1"/>
    <xf numFmtId="166" fontId="14" fillId="0" borderId="0" xfId="5" applyNumberFormat="1" applyFont="1" applyFill="1" applyProtection="1"/>
    <xf numFmtId="37" fontId="11" fillId="0" borderId="4" xfId="5" applyNumberFormat="1" applyFont="1" applyFill="1" applyBorder="1"/>
    <xf numFmtId="37" fontId="11" fillId="0" borderId="0" xfId="1" applyNumberFormat="1" applyFont="1" applyFill="1"/>
    <xf numFmtId="37" fontId="11" fillId="0" borderId="0" xfId="5" quotePrefix="1" applyNumberFormat="1" applyFont="1" applyFill="1"/>
    <xf numFmtId="37" fontId="11" fillId="0" borderId="0" xfId="1" quotePrefix="1" applyNumberFormat="1" applyFont="1" applyFill="1"/>
    <xf numFmtId="0" fontId="11" fillId="0" borderId="4" xfId="5" applyFont="1" applyBorder="1"/>
    <xf numFmtId="165" fontId="11" fillId="0" borderId="4" xfId="1" applyNumberFormat="1" applyFont="1" applyBorder="1"/>
    <xf numFmtId="37" fontId="11" fillId="0" borderId="4" xfId="5" applyNumberFormat="1" applyFont="1" applyBorder="1"/>
    <xf numFmtId="37" fontId="11" fillId="0" borderId="0" xfId="5" applyNumberFormat="1" applyFont="1" applyFill="1" applyBorder="1"/>
    <xf numFmtId="37" fontId="11" fillId="0" borderId="0" xfId="5" applyNumberFormat="1" applyFont="1" applyFill="1" applyBorder="1" applyProtection="1"/>
    <xf numFmtId="0" fontId="11" fillId="0" borderId="0" xfId="5" applyFont="1" applyFill="1" applyBorder="1" applyAlignment="1">
      <alignment horizontal="right"/>
    </xf>
    <xf numFmtId="37" fontId="11" fillId="0" borderId="0" xfId="5" applyNumberFormat="1" applyFont="1" applyBorder="1"/>
    <xf numFmtId="37" fontId="11" fillId="0" borderId="1" xfId="5" applyNumberFormat="1" applyFont="1" applyFill="1" applyBorder="1"/>
    <xf numFmtId="0" fontId="11" fillId="0" borderId="1" xfId="5" applyFont="1" applyFill="1" applyBorder="1"/>
    <xf numFmtId="37" fontId="11" fillId="0" borderId="4" xfId="5" applyNumberFormat="1" applyFont="1" applyFill="1" applyBorder="1" applyProtection="1"/>
    <xf numFmtId="165" fontId="11" fillId="0" borderId="6" xfId="1" applyNumberFormat="1" applyFont="1" applyFill="1" applyBorder="1"/>
    <xf numFmtId="165" fontId="11" fillId="0" borderId="0" xfId="1" applyNumberFormat="1" applyFont="1" applyFill="1" applyBorder="1"/>
    <xf numFmtId="37" fontId="11" fillId="0" borderId="6" xfId="1" applyNumberFormat="1" applyFont="1" applyFill="1" applyBorder="1"/>
    <xf numFmtId="0" fontId="2" fillId="0" borderId="0" xfId="5" applyFont="1" applyFill="1"/>
    <xf numFmtId="165" fontId="11" fillId="0" borderId="0" xfId="1" applyNumberFormat="1" applyFont="1" applyBorder="1"/>
    <xf numFmtId="43" fontId="11" fillId="0" borderId="0" xfId="5" applyNumberFormat="1" applyFont="1" applyFill="1"/>
    <xf numFmtId="165" fontId="11" fillId="0" borderId="1" xfId="1" applyNumberFormat="1" applyFont="1" applyFill="1" applyBorder="1"/>
    <xf numFmtId="165" fontId="14" fillId="0" borderId="0" xfId="5" applyNumberFormat="1" applyFont="1"/>
    <xf numFmtId="169" fontId="11" fillId="0" borderId="6" xfId="2" applyNumberFormat="1" applyFont="1" applyFill="1" applyBorder="1" applyProtection="1"/>
    <xf numFmtId="169" fontId="11" fillId="0" borderId="0" xfId="2" applyNumberFormat="1" applyFont="1" applyBorder="1" applyProtection="1"/>
    <xf numFmtId="0" fontId="2" fillId="0" borderId="0" xfId="0" applyFont="1"/>
    <xf numFmtId="0" fontId="11" fillId="0" borderId="0" xfId="5" quotePrefix="1" applyFont="1" applyFill="1"/>
    <xf numFmtId="5" fontId="2" fillId="0" borderId="0" xfId="0" applyNumberFormat="1" applyFont="1"/>
    <xf numFmtId="165" fontId="2" fillId="0" borderId="0" xfId="1" applyNumberFormat="1" applyFont="1"/>
    <xf numFmtId="165" fontId="2" fillId="0" borderId="0" xfId="0" applyNumberFormat="1" applyFont="1"/>
    <xf numFmtId="0" fontId="11" fillId="0" borderId="0" xfId="5" applyFont="1" applyBorder="1"/>
    <xf numFmtId="0" fontId="12" fillId="0" borderId="0" xfId="5" applyFont="1" applyBorder="1" applyAlignment="1">
      <alignment horizontal="center"/>
    </xf>
    <xf numFmtId="0" fontId="11" fillId="0" borderId="0" xfId="5" applyFont="1" applyBorder="1" applyAlignment="1">
      <alignment horizontal="right"/>
    </xf>
    <xf numFmtId="0" fontId="13" fillId="0" borderId="0" xfId="5" applyFont="1" applyBorder="1"/>
    <xf numFmtId="37" fontId="11" fillId="0" borderId="0" xfId="5" applyNumberFormat="1" applyFont="1" applyBorder="1" applyProtection="1"/>
    <xf numFmtId="7" fontId="11" fillId="0" borderId="0" xfId="5" applyNumberFormat="1" applyFont="1" applyBorder="1" applyProtection="1"/>
    <xf numFmtId="5" fontId="11" fillId="0" borderId="0" xfId="5" applyNumberFormat="1" applyFont="1" applyBorder="1" applyProtection="1"/>
    <xf numFmtId="166" fontId="11" fillId="0" borderId="0" xfId="5" applyNumberFormat="1" applyFont="1" applyBorder="1" applyProtection="1"/>
    <xf numFmtId="166" fontId="11" fillId="0" borderId="0" xfId="5" applyNumberFormat="1" applyFont="1" applyBorder="1" applyAlignment="1" applyProtection="1">
      <alignment horizontal="center"/>
    </xf>
    <xf numFmtId="39" fontId="11" fillId="0" borderId="0" xfId="5" applyNumberFormat="1" applyFont="1" applyBorder="1" applyProtection="1"/>
    <xf numFmtId="0" fontId="12" fillId="0" borderId="0" xfId="5" applyFont="1" applyBorder="1"/>
    <xf numFmtId="171" fontId="11" fillId="0" borderId="0" xfId="5" applyNumberFormat="1" applyFont="1" applyBorder="1" applyProtection="1"/>
    <xf numFmtId="5" fontId="12" fillId="0" borderId="0" xfId="5" applyNumberFormat="1" applyFont="1" applyBorder="1" applyProtection="1"/>
    <xf numFmtId="0" fontId="2" fillId="0" borderId="4" xfId="4" applyFont="1" applyBorder="1" applyAlignment="1">
      <alignment horizontal="center"/>
    </xf>
    <xf numFmtId="43" fontId="2" fillId="0" borderId="0" xfId="1" applyNumberFormat="1" applyFont="1" applyFill="1" applyProtection="1"/>
    <xf numFmtId="2" fontId="2" fillId="0" borderId="3" xfId="4" applyNumberFormat="1" applyFont="1" applyFill="1" applyBorder="1"/>
    <xf numFmtId="2" fontId="2" fillId="0" borderId="0" xfId="4" applyNumberFormat="1" applyFont="1" applyFill="1"/>
    <xf numFmtId="2" fontId="2" fillId="0" borderId="0" xfId="4" applyNumberFormat="1" applyFont="1" applyFill="1" applyProtection="1"/>
    <xf numFmtId="43" fontId="2" fillId="0" borderId="0" xfId="1" applyFont="1" applyFill="1" applyProtection="1"/>
    <xf numFmtId="165" fontId="2" fillId="0" borderId="0" xfId="1" applyNumberFormat="1" applyFont="1" applyFill="1"/>
    <xf numFmtId="37" fontId="2" fillId="0" borderId="0" xfId="4" applyNumberFormat="1" applyFont="1"/>
    <xf numFmtId="173" fontId="2" fillId="0" borderId="0" xfId="4" applyNumberFormat="1" applyFont="1" applyFill="1" applyAlignment="1" applyProtection="1">
      <alignment horizontal="right"/>
    </xf>
    <xf numFmtId="37" fontId="6" fillId="0" borderId="0" xfId="4" applyNumberFormat="1" applyFont="1" applyFill="1" applyBorder="1"/>
    <xf numFmtId="37" fontId="2" fillId="0" borderId="0" xfId="4" applyNumberFormat="1" applyFont="1" applyFill="1" applyBorder="1" applyAlignment="1">
      <alignment horizontal="center"/>
    </xf>
    <xf numFmtId="0" fontId="2" fillId="0" borderId="0" xfId="4" applyFont="1" applyAlignment="1">
      <alignment horizontal="center"/>
    </xf>
    <xf numFmtId="37" fontId="2" fillId="2" borderId="0" xfId="4" applyNumberFormat="1" applyFont="1" applyFill="1" applyProtection="1"/>
    <xf numFmtId="7" fontId="2" fillId="2" borderId="0" xfId="4" applyNumberFormat="1" applyFont="1" applyFill="1" applyProtection="1"/>
    <xf numFmtId="5" fontId="2" fillId="2" borderId="0" xfId="4" applyNumberFormat="1" applyFont="1" applyFill="1" applyProtection="1"/>
    <xf numFmtId="0" fontId="2" fillId="2" borderId="0" xfId="4" applyFont="1" applyFill="1"/>
    <xf numFmtId="0" fontId="2" fillId="2" borderId="0" xfId="4" applyFont="1" applyFill="1" applyAlignment="1">
      <alignment horizontal="center"/>
    </xf>
    <xf numFmtId="37" fontId="2" fillId="2" borderId="0" xfId="4" applyNumberFormat="1" applyFont="1" applyFill="1"/>
    <xf numFmtId="165" fontId="7" fillId="2" borderId="0" xfId="1" applyNumberFormat="1" applyFont="1" applyFill="1"/>
    <xf numFmtId="170" fontId="2" fillId="2" borderId="0" xfId="1" applyNumberFormat="1" applyFont="1" applyFill="1" applyProtection="1"/>
    <xf numFmtId="166" fontId="2" fillId="2" borderId="0" xfId="4" applyNumberFormat="1" applyFont="1" applyFill="1" applyProtection="1"/>
    <xf numFmtId="37" fontId="2" fillId="2" borderId="0" xfId="1" applyNumberFormat="1" applyFont="1" applyFill="1" applyBorder="1"/>
    <xf numFmtId="37" fontId="2" fillId="2" borderId="0" xfId="4" applyNumberFormat="1" applyFont="1" applyFill="1" applyBorder="1"/>
    <xf numFmtId="165" fontId="2" fillId="2" borderId="0" xfId="4" applyNumberFormat="1" applyFont="1" applyFill="1"/>
    <xf numFmtId="166" fontId="2" fillId="2" borderId="0" xfId="4" applyNumberFormat="1" applyFont="1" applyFill="1"/>
    <xf numFmtId="165" fontId="2" fillId="2" borderId="0" xfId="1" applyNumberFormat="1" applyFont="1" applyFill="1"/>
    <xf numFmtId="166" fontId="2" fillId="2" borderId="0" xfId="4" applyNumberFormat="1" applyFont="1" applyFill="1" applyBorder="1" applyProtection="1"/>
    <xf numFmtId="165" fontId="2" fillId="0" borderId="0" xfId="4" applyNumberFormat="1" applyFont="1"/>
    <xf numFmtId="0" fontId="2" fillId="0" borderId="0" xfId="4" quotePrefix="1" applyFont="1" applyFill="1"/>
    <xf numFmtId="166" fontId="2" fillId="2" borderId="0" xfId="4" applyNumberFormat="1" applyFont="1" applyFill="1" applyAlignment="1" applyProtection="1">
      <alignment horizontal="center"/>
    </xf>
    <xf numFmtId="37" fontId="2" fillId="2" borderId="3" xfId="4" applyNumberFormat="1" applyFont="1" applyFill="1" applyBorder="1"/>
    <xf numFmtId="5" fontId="2" fillId="2" borderId="3" xfId="4" applyNumberFormat="1" applyFont="1" applyFill="1" applyBorder="1"/>
    <xf numFmtId="39" fontId="2" fillId="2" borderId="0" xfId="4" applyNumberFormat="1" applyFont="1" applyFill="1" applyProtection="1"/>
    <xf numFmtId="0" fontId="2" fillId="2" borderId="0" xfId="4" quotePrefix="1" applyFont="1" applyFill="1" applyBorder="1"/>
    <xf numFmtId="37" fontId="2" fillId="2" borderId="0" xfId="4" quotePrefix="1" applyNumberFormat="1" applyFont="1" applyFill="1" applyAlignment="1" applyProtection="1">
      <alignment horizontal="right"/>
    </xf>
    <xf numFmtId="39" fontId="2" fillId="0" borderId="0" xfId="4" applyNumberFormat="1" applyFont="1" applyFill="1" applyProtection="1"/>
    <xf numFmtId="166" fontId="2" fillId="2" borderId="0" xfId="4" quotePrefix="1" applyNumberFormat="1" applyFont="1" applyFill="1" applyBorder="1" applyProtection="1"/>
    <xf numFmtId="37" fontId="2" fillId="2" borderId="0" xfId="4" applyNumberFormat="1" applyFont="1" applyFill="1" applyBorder="1" applyProtection="1"/>
    <xf numFmtId="165" fontId="2" fillId="2" borderId="0" xfId="1" applyNumberFormat="1" applyFont="1" applyFill="1" applyBorder="1" applyProtection="1"/>
    <xf numFmtId="174" fontId="2" fillId="0" borderId="0" xfId="4" applyNumberFormat="1" applyFont="1" applyFill="1" applyBorder="1" applyProtection="1"/>
    <xf numFmtId="0" fontId="2" fillId="0" borderId="0" xfId="0" applyFont="1" applyFill="1"/>
    <xf numFmtId="0" fontId="2" fillId="0" borderId="0" xfId="0" applyFont="1" applyFill="1" applyAlignment="1">
      <alignment horizontal="right"/>
    </xf>
    <xf numFmtId="37" fontId="12" fillId="0" borderId="0" xfId="6" applyFont="1" applyFill="1" applyAlignment="1">
      <alignment horizontal="centerContinuous"/>
    </xf>
    <xf numFmtId="0" fontId="11" fillId="0" borderId="0" xfId="0" applyFont="1" applyFill="1" applyAlignment="1">
      <alignment horizontal="centerContinuous"/>
    </xf>
    <xf numFmtId="0" fontId="11" fillId="0" borderId="0" xfId="0" applyFont="1" applyFill="1"/>
    <xf numFmtId="0" fontId="0" fillId="0" borderId="0" xfId="0" applyFill="1"/>
    <xf numFmtId="165" fontId="11" fillId="0" borderId="0" xfId="0" applyNumberFormat="1" applyFont="1" applyFill="1"/>
    <xf numFmtId="0" fontId="2" fillId="0" borderId="4" xfId="0" applyFont="1" applyFill="1" applyBorder="1" applyAlignment="1">
      <alignment horizontal="center"/>
    </xf>
    <xf numFmtId="17" fontId="2" fillId="0" borderId="4" xfId="6" applyNumberFormat="1" applyFont="1" applyFill="1" applyBorder="1" applyAlignment="1" applyProtection="1">
      <alignment horizontal="center"/>
    </xf>
    <xf numFmtId="17" fontId="2" fillId="0" borderId="4" xfId="0" applyNumberFormat="1" applyFont="1" applyFill="1" applyBorder="1" applyAlignment="1">
      <alignment horizontal="center"/>
    </xf>
    <xf numFmtId="17" fontId="2" fillId="0" borderId="0" xfId="0" applyNumberFormat="1" applyFont="1" applyFill="1" applyBorder="1"/>
    <xf numFmtId="0" fontId="2" fillId="0" borderId="0" xfId="0" applyFont="1" applyFill="1" applyAlignment="1">
      <alignment horizontal="center"/>
    </xf>
    <xf numFmtId="17" fontId="2" fillId="0" borderId="0" xfId="6" applyNumberFormat="1" applyFont="1" applyFill="1" applyAlignment="1" applyProtection="1">
      <alignment horizontal="center"/>
    </xf>
    <xf numFmtId="17" fontId="2" fillId="0" borderId="0" xfId="0" applyNumberFormat="1" applyFont="1" applyFill="1" applyAlignment="1">
      <alignment horizontal="center"/>
    </xf>
    <xf numFmtId="17" fontId="2" fillId="0" borderId="0" xfId="0" applyNumberFormat="1" applyFont="1" applyFill="1" applyBorder="1" applyAlignment="1">
      <alignment horizontal="center"/>
    </xf>
    <xf numFmtId="17" fontId="2" fillId="0" borderId="0" xfId="6" applyNumberFormat="1" applyFont="1" applyFill="1" applyProtection="1"/>
    <xf numFmtId="17" fontId="2" fillId="0" borderId="0" xfId="0" applyNumberFormat="1" applyFont="1" applyFill="1"/>
    <xf numFmtId="37" fontId="2" fillId="0" borderId="0" xfId="0" applyNumberFormat="1" applyFont="1" applyFill="1"/>
    <xf numFmtId="39" fontId="2" fillId="0" borderId="7" xfId="0" applyNumberFormat="1" applyFont="1" applyFill="1" applyBorder="1"/>
    <xf numFmtId="39" fontId="2" fillId="0" borderId="0" xfId="0" applyNumberFormat="1" applyFont="1" applyFill="1"/>
    <xf numFmtId="172" fontId="2" fillId="0" borderId="0" xfId="1" applyNumberFormat="1" applyFont="1" applyFill="1" applyBorder="1"/>
    <xf numFmtId="172" fontId="2" fillId="0" borderId="0" xfId="0" applyNumberFormat="1" applyFont="1" applyFill="1"/>
    <xf numFmtId="170" fontId="2" fillId="0" borderId="0" xfId="0" applyNumberFormat="1" applyFont="1" applyFill="1" applyBorder="1"/>
    <xf numFmtId="170" fontId="2" fillId="0" borderId="0" xfId="1" applyNumberFormat="1" applyFont="1" applyFill="1"/>
    <xf numFmtId="170" fontId="2" fillId="0" borderId="0" xfId="0" applyNumberFormat="1" applyFont="1" applyFill="1"/>
    <xf numFmtId="168" fontId="2" fillId="0" borderId="7" xfId="0" applyNumberFormat="1" applyFont="1" applyFill="1" applyBorder="1"/>
    <xf numFmtId="168" fontId="2" fillId="0" borderId="0" xfId="0" applyNumberFormat="1" applyFont="1" applyFill="1" applyBorder="1"/>
    <xf numFmtId="168" fontId="2" fillId="0" borderId="0" xfId="0" applyNumberFormat="1" applyFont="1" applyFill="1"/>
    <xf numFmtId="3" fontId="2" fillId="0" borderId="8" xfId="0" applyNumberFormat="1" applyFont="1" applyFill="1" applyBorder="1"/>
    <xf numFmtId="3" fontId="2" fillId="0" borderId="3" xfId="0" applyNumberFormat="1" applyFont="1" applyFill="1" applyBorder="1"/>
    <xf numFmtId="3" fontId="2" fillId="0" borderId="9" xfId="0" applyNumberFormat="1" applyFont="1" applyFill="1" applyBorder="1"/>
    <xf numFmtId="3" fontId="2" fillId="0" borderId="0" xfId="0" applyNumberFormat="1" applyFont="1" applyFill="1"/>
    <xf numFmtId="165" fontId="2" fillId="0" borderId="0" xfId="0" applyNumberFormat="1" applyFont="1" applyFill="1"/>
    <xf numFmtId="165" fontId="2" fillId="0" borderId="8" xfId="1" applyNumberFormat="1" applyFont="1" applyFill="1" applyBorder="1"/>
    <xf numFmtId="165" fontId="2" fillId="0" borderId="3" xfId="1" applyNumberFormat="1" applyFont="1" applyFill="1" applyBorder="1"/>
    <xf numFmtId="165" fontId="2" fillId="0" borderId="9" xfId="1" applyNumberFormat="1" applyFont="1" applyFill="1" applyBorder="1"/>
    <xf numFmtId="3" fontId="2" fillId="0" borderId="0" xfId="0" applyNumberFormat="1" applyFont="1" applyFill="1" applyBorder="1"/>
    <xf numFmtId="165" fontId="2" fillId="0" borderId="3" xfId="0" applyNumberFormat="1" applyFont="1" applyFill="1" applyBorder="1"/>
    <xf numFmtId="165" fontId="2" fillId="0" borderId="0" xfId="0" applyNumberFormat="1" applyFont="1" applyFill="1" applyBorder="1"/>
    <xf numFmtId="165" fontId="2" fillId="0" borderId="10" xfId="0" applyNumberFormat="1" applyFont="1" applyFill="1" applyBorder="1"/>
    <xf numFmtId="172" fontId="2" fillId="0" borderId="0" xfId="1" applyNumberFormat="1" applyFont="1" applyFill="1"/>
    <xf numFmtId="43" fontId="2" fillId="0" borderId="0" xfId="0" applyNumberFormat="1" applyFont="1" applyFill="1"/>
    <xf numFmtId="0" fontId="17" fillId="0" borderId="0" xfId="4" applyFont="1" applyFill="1" applyBorder="1"/>
    <xf numFmtId="0" fontId="6" fillId="0" borderId="0" xfId="4" applyFont="1" applyFill="1" applyAlignment="1">
      <alignment horizontal="center"/>
    </xf>
    <xf numFmtId="164" fontId="17" fillId="0" borderId="0" xfId="4" applyNumberFormat="1" applyFont="1" applyFill="1" applyBorder="1" applyAlignment="1">
      <alignment horizontal="center"/>
    </xf>
    <xf numFmtId="49" fontId="17" fillId="0" borderId="0" xfId="4" applyNumberFormat="1" applyFont="1" applyFill="1" applyBorder="1" applyAlignment="1">
      <alignment horizontal="center"/>
    </xf>
    <xf numFmtId="165" fontId="17" fillId="0" borderId="0" xfId="1" applyNumberFormat="1" applyFont="1" applyFill="1" applyBorder="1"/>
    <xf numFmtId="167" fontId="17" fillId="0" borderId="0" xfId="2" applyNumberFormat="1" applyFont="1" applyFill="1" applyBorder="1"/>
    <xf numFmtId="39" fontId="2" fillId="0" borderId="0" xfId="0" applyNumberFormat="1" applyFont="1"/>
    <xf numFmtId="37" fontId="17" fillId="0" borderId="0" xfId="4" applyNumberFormat="1" applyFont="1" applyFill="1" applyBorder="1" applyAlignment="1">
      <alignment horizontal="right"/>
    </xf>
    <xf numFmtId="43" fontId="2" fillId="0" borderId="0" xfId="1" applyFont="1"/>
    <xf numFmtId="37" fontId="2" fillId="0" borderId="0" xfId="0" applyNumberFormat="1" applyFont="1"/>
    <xf numFmtId="37" fontId="17" fillId="0" borderId="0" xfId="4" applyNumberFormat="1" applyFont="1" applyFill="1" applyBorder="1"/>
    <xf numFmtId="3" fontId="17" fillId="0" borderId="0" xfId="4" applyNumberFormat="1" applyFont="1" applyFill="1" applyBorder="1"/>
    <xf numFmtId="7" fontId="2" fillId="0" borderId="0" xfId="4" applyNumberFormat="1" applyFont="1" applyFill="1" applyBorder="1"/>
    <xf numFmtId="7" fontId="17" fillId="0" borderId="0" xfId="4" applyNumberFormat="1" applyFont="1" applyFill="1" applyBorder="1"/>
    <xf numFmtId="5" fontId="17" fillId="0" borderId="0" xfId="4" applyNumberFormat="1" applyFont="1" applyFill="1" applyBorder="1"/>
    <xf numFmtId="37" fontId="17" fillId="0" borderId="0" xfId="4" applyNumberFormat="1" applyFont="1" applyFill="1" applyBorder="1" applyProtection="1"/>
    <xf numFmtId="5" fontId="2" fillId="0" borderId="0" xfId="0" applyNumberFormat="1" applyFont="1" applyFill="1"/>
    <xf numFmtId="37" fontId="2" fillId="0" borderId="4" xfId="0" applyNumberFormat="1" applyFont="1" applyBorder="1"/>
    <xf numFmtId="37" fontId="2" fillId="0" borderId="3" xfId="4" applyNumberFormat="1" applyFont="1" applyFill="1" applyBorder="1" applyProtection="1"/>
    <xf numFmtId="165" fontId="18" fillId="0" borderId="0" xfId="1" applyNumberFormat="1" applyFont="1" applyFill="1"/>
    <xf numFmtId="5" fontId="17" fillId="0" borderId="0" xfId="4" applyNumberFormat="1" applyFont="1" applyFill="1" applyProtection="1"/>
    <xf numFmtId="0" fontId="4" fillId="0" borderId="0" xfId="4" applyFont="1" applyFill="1"/>
    <xf numFmtId="5" fontId="2" fillId="0" borderId="0" xfId="4" applyNumberFormat="1" applyFont="1"/>
    <xf numFmtId="1" fontId="2" fillId="0" borderId="0" xfId="4" applyNumberFormat="1" applyFont="1" applyFill="1" applyBorder="1"/>
    <xf numFmtId="0" fontId="11" fillId="3" borderId="0" xfId="5" applyFont="1" applyFill="1"/>
    <xf numFmtId="172" fontId="11" fillId="0" borderId="0" xfId="5" applyNumberFormat="1" applyFont="1"/>
    <xf numFmtId="165" fontId="11" fillId="2" borderId="0" xfId="1" applyNumberFormat="1" applyFont="1" applyFill="1"/>
    <xf numFmtId="165" fontId="11" fillId="2" borderId="0" xfId="5" applyNumberFormat="1" applyFont="1" applyFill="1"/>
    <xf numFmtId="37" fontId="14" fillId="0" borderId="0" xfId="5" applyNumberFormat="1" applyFont="1" applyProtection="1"/>
    <xf numFmtId="165" fontId="14" fillId="0" borderId="0" xfId="1" applyNumberFormat="1" applyFont="1"/>
    <xf numFmtId="0" fontId="11" fillId="2" borderId="0" xfId="5" applyFont="1" applyFill="1"/>
    <xf numFmtId="0" fontId="6" fillId="0" borderId="0" xfId="4" applyFont="1"/>
    <xf numFmtId="170" fontId="2" fillId="0" borderId="0" xfId="4" applyNumberFormat="1" applyFont="1" applyFill="1" applyProtection="1"/>
    <xf numFmtId="0" fontId="11" fillId="0" borderId="0" xfId="5" applyFont="1" applyFill="1" applyBorder="1" applyAlignment="1">
      <alignment horizontal="center"/>
    </xf>
    <xf numFmtId="0" fontId="11" fillId="0" borderId="5" xfId="5" applyFont="1" applyFill="1" applyBorder="1" applyAlignment="1">
      <alignment horizontal="center"/>
    </xf>
  </cellXfs>
  <cellStyles count="7">
    <cellStyle name="Comma" xfId="1" builtinId="3"/>
    <cellStyle name="Currency" xfId="2" builtinId="4"/>
    <cellStyle name="Normal" xfId="0" builtinId="0"/>
    <cellStyle name="Normal_1994 Rate Design Template mock-up" xfId="5"/>
    <cellStyle name="Normal_Kentucky - CCS98 as filed" xfId="4"/>
    <cellStyle name="Normal_WTH_998 garysmith" xfId="6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00"/>
  </sheetPr>
  <dimension ref="A1:AV4240"/>
  <sheetViews>
    <sheetView showGridLines="0" tabSelected="1" view="pageBreakPreview" zoomScale="115" zoomScaleNormal="115" zoomScaleSheetLayoutView="115" workbookViewId="0">
      <pane xSplit="2" ySplit="11" topLeftCell="C12" activePane="bottomRight" state="frozen"/>
      <selection activeCell="K35" activeCellId="1" sqref="A22 K35"/>
      <selection pane="topRight" activeCell="K35" activeCellId="1" sqref="A22 K35"/>
      <selection pane="bottomLeft" activeCell="K35" activeCellId="1" sqref="A22 K35"/>
      <selection pane="bottomRight"/>
    </sheetView>
  </sheetViews>
  <sheetFormatPr defaultColWidth="12.5703125" defaultRowHeight="12.75" x14ac:dyDescent="0.2"/>
  <cols>
    <col min="1" max="1" width="5.5703125" style="1" bestFit="1" customWidth="1"/>
    <col min="2" max="2" width="29.5703125" style="1" customWidth="1"/>
    <col min="3" max="3" width="13.5703125" style="5" customWidth="1"/>
    <col min="4" max="4" width="10.42578125" style="5" bestFit="1" customWidth="1"/>
    <col min="5" max="6" width="10" style="5" bestFit="1" customWidth="1"/>
    <col min="7" max="7" width="10.42578125" style="5" bestFit="1" customWidth="1"/>
    <col min="8" max="10" width="10.42578125" style="5" customWidth="1"/>
    <col min="11" max="11" width="10" style="5" bestFit="1" customWidth="1"/>
    <col min="12" max="12" width="10.42578125" style="5" bestFit="1" customWidth="1"/>
    <col min="13" max="13" width="11" style="5" bestFit="1" customWidth="1"/>
    <col min="14" max="14" width="10" style="5" bestFit="1" customWidth="1"/>
    <col min="15" max="15" width="11.140625" style="5" bestFit="1" customWidth="1"/>
    <col min="16" max="16" width="13.42578125" style="5" customWidth="1"/>
    <col min="17" max="17" width="8.5703125" style="5" customWidth="1"/>
    <col min="18" max="18" width="14.85546875" style="5" bestFit="1" customWidth="1"/>
    <col min="19" max="19" width="15.5703125" style="4" customWidth="1"/>
    <col min="20" max="20" width="15.140625" style="4" customWidth="1"/>
    <col min="21" max="21" width="16.42578125" style="4" customWidth="1"/>
    <col min="22" max="22" width="13.85546875" style="4" customWidth="1"/>
    <col min="23" max="23" width="16.5703125" style="4" customWidth="1"/>
    <col min="24" max="24" width="11.5703125" style="4" bestFit="1" customWidth="1"/>
    <col min="25" max="25" width="17.5703125" style="4" customWidth="1"/>
    <col min="26" max="48" width="12.5703125" style="4"/>
    <col min="49" max="16384" width="12.5703125" style="5"/>
  </cols>
  <sheetData>
    <row r="1" spans="1:48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1"/>
      <c r="R1" s="1"/>
      <c r="S1" s="3"/>
      <c r="T1" s="3"/>
      <c r="U1" s="3"/>
      <c r="V1" s="3"/>
      <c r="W1" s="3"/>
      <c r="X1" s="3"/>
      <c r="Y1" s="3"/>
    </row>
    <row r="2" spans="1:48" s="1" customFormat="1" x14ac:dyDescent="0.2">
      <c r="O2" s="2"/>
      <c r="P2" s="2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</row>
    <row r="3" spans="1:48" s="1" customFormat="1" x14ac:dyDescent="0.2">
      <c r="O3" s="2"/>
      <c r="P3" s="2"/>
      <c r="R3" s="6" t="s">
        <v>0</v>
      </c>
      <c r="S3" s="3"/>
      <c r="T3" s="7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</row>
    <row r="4" spans="1:48" s="1" customFormat="1" x14ac:dyDescent="0.2">
      <c r="A4" s="8"/>
      <c r="B4" s="9"/>
      <c r="C4" s="9"/>
      <c r="D4" s="8"/>
      <c r="E4" s="9"/>
      <c r="F4" s="9"/>
      <c r="G4" s="9"/>
      <c r="H4" s="9"/>
      <c r="I4" s="10" t="s">
        <v>1</v>
      </c>
      <c r="J4" s="9"/>
      <c r="K4" s="9"/>
      <c r="L4" s="9"/>
      <c r="M4" s="9"/>
      <c r="N4" s="9"/>
      <c r="O4" s="11"/>
      <c r="P4" s="11"/>
      <c r="Q4" s="12"/>
      <c r="R4" s="6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</row>
    <row r="5" spans="1:48" s="1" customFormat="1" x14ac:dyDescent="0.2">
      <c r="A5" s="8"/>
      <c r="B5" s="9"/>
      <c r="C5" s="9"/>
      <c r="D5" s="8"/>
      <c r="E5" s="9"/>
      <c r="F5" s="9"/>
      <c r="G5" s="9"/>
      <c r="H5" s="9"/>
      <c r="I5" s="10" t="s">
        <v>2</v>
      </c>
      <c r="J5" s="9"/>
      <c r="K5" s="9"/>
      <c r="L5" s="9"/>
      <c r="M5" s="9"/>
      <c r="N5" s="9"/>
      <c r="O5" s="9"/>
      <c r="P5" s="9"/>
      <c r="Q5" s="12"/>
      <c r="R5" s="9"/>
      <c r="S5" s="3"/>
      <c r="T5" s="3"/>
      <c r="U5" s="3"/>
      <c r="V5" s="3"/>
      <c r="W5" s="1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</row>
    <row r="6" spans="1:48" s="1" customFormat="1" x14ac:dyDescent="0.2">
      <c r="A6" s="8"/>
      <c r="B6" s="9"/>
      <c r="C6" s="9"/>
      <c r="D6" s="9"/>
      <c r="E6" s="9"/>
      <c r="F6" s="9"/>
      <c r="G6" s="9"/>
      <c r="H6" s="9"/>
      <c r="I6" s="10" t="str">
        <f>'Contract &amp; Vol Adj'!I6</f>
        <v>Reference Period - Twelve Months Ending 08/31/2015</v>
      </c>
      <c r="J6" s="9"/>
      <c r="K6" s="9"/>
      <c r="L6" s="9"/>
      <c r="M6" s="9"/>
      <c r="N6" s="9"/>
      <c r="O6" s="9"/>
      <c r="P6" s="9"/>
      <c r="Q6" s="14"/>
      <c r="R6" s="9"/>
      <c r="S6" s="3"/>
      <c r="T6" s="3"/>
      <c r="U6" s="3"/>
      <c r="V6" s="3"/>
      <c r="W6" s="15"/>
      <c r="X6" s="3"/>
      <c r="Y6" s="15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</row>
    <row r="7" spans="1:48" s="1" customFormat="1" x14ac:dyDescent="0.2"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</row>
    <row r="8" spans="1:48" s="1" customFormat="1" x14ac:dyDescent="0.2">
      <c r="A8" s="8" t="s">
        <v>3</v>
      </c>
      <c r="O8" s="10" t="s">
        <v>4</v>
      </c>
      <c r="R8" s="10" t="s">
        <v>5</v>
      </c>
      <c r="S8" s="16"/>
      <c r="T8" s="3"/>
      <c r="U8" s="16"/>
      <c r="V8" s="16"/>
      <c r="W8" s="16"/>
      <c r="X8" s="16"/>
      <c r="Y8" s="16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</row>
    <row r="9" spans="1:48" s="1" customFormat="1" x14ac:dyDescent="0.2">
      <c r="A9" s="17" t="s">
        <v>6</v>
      </c>
      <c r="B9" s="18" t="s">
        <v>7</v>
      </c>
      <c r="C9" s="19">
        <f>WNA!C10</f>
        <v>41912</v>
      </c>
      <c r="D9" s="19">
        <f>WNA!D10</f>
        <v>41943</v>
      </c>
      <c r="E9" s="19">
        <f>WNA!E10</f>
        <v>41973</v>
      </c>
      <c r="F9" s="19">
        <f>WNA!F10</f>
        <v>42004</v>
      </c>
      <c r="G9" s="19">
        <f>WNA!G10</f>
        <v>42035</v>
      </c>
      <c r="H9" s="19">
        <f>WNA!H10</f>
        <v>42063</v>
      </c>
      <c r="I9" s="19">
        <f>WNA!I10</f>
        <v>42094</v>
      </c>
      <c r="J9" s="19">
        <f>WNA!J10</f>
        <v>42124</v>
      </c>
      <c r="K9" s="19">
        <f>WNA!K10</f>
        <v>42155</v>
      </c>
      <c r="L9" s="19">
        <f>WNA!L10</f>
        <v>42185</v>
      </c>
      <c r="M9" s="19">
        <f>WNA!M10</f>
        <v>42216</v>
      </c>
      <c r="N9" s="19">
        <f>WNA!N10</f>
        <v>42247</v>
      </c>
      <c r="O9" s="20" t="s">
        <v>8</v>
      </c>
      <c r="P9" s="20" t="s">
        <v>9</v>
      </c>
      <c r="Q9" s="20" t="s">
        <v>10</v>
      </c>
      <c r="R9" s="20" t="s">
        <v>11</v>
      </c>
      <c r="S9" s="16"/>
      <c r="T9" s="3"/>
      <c r="U9" s="3"/>
      <c r="V9" s="21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</row>
    <row r="10" spans="1:48" s="1" customFormat="1" x14ac:dyDescent="0.2">
      <c r="B10" s="10"/>
      <c r="C10" s="10" t="s">
        <v>12</v>
      </c>
      <c r="D10" s="22" t="s">
        <v>13</v>
      </c>
      <c r="E10" s="22" t="s">
        <v>14</v>
      </c>
      <c r="F10" s="10" t="s">
        <v>15</v>
      </c>
      <c r="G10" s="23" t="s">
        <v>16</v>
      </c>
      <c r="H10" s="24" t="s">
        <v>17</v>
      </c>
      <c r="I10" s="24" t="s">
        <v>18</v>
      </c>
      <c r="J10" s="24" t="s">
        <v>19</v>
      </c>
      <c r="K10" s="24" t="s">
        <v>20</v>
      </c>
      <c r="L10" s="24" t="s">
        <v>21</v>
      </c>
      <c r="M10" s="24" t="s">
        <v>22</v>
      </c>
      <c r="N10" s="24" t="s">
        <v>23</v>
      </c>
      <c r="O10" s="24" t="s">
        <v>24</v>
      </c>
      <c r="P10" s="24" t="s">
        <v>25</v>
      </c>
      <c r="Q10" s="24" t="s">
        <v>26</v>
      </c>
      <c r="R10" s="24" t="s">
        <v>27</v>
      </c>
      <c r="S10" s="22"/>
      <c r="T10" s="3"/>
      <c r="U10" s="3"/>
      <c r="V10" s="16"/>
      <c r="W10" s="3"/>
      <c r="X10" s="3"/>
      <c r="Y10" s="16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</row>
    <row r="11" spans="1:48" s="1" customFormat="1" x14ac:dyDescent="0.2">
      <c r="C11" s="25"/>
      <c r="S11" s="16"/>
      <c r="T11" s="3"/>
      <c r="U11" s="16"/>
      <c r="V11" s="16"/>
      <c r="W11" s="16"/>
      <c r="X11" s="16"/>
      <c r="Y11" s="16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</row>
    <row r="12" spans="1:48" x14ac:dyDescent="0.2">
      <c r="A12" s="10">
        <v>1</v>
      </c>
      <c r="B12" s="26" t="s">
        <v>28</v>
      </c>
      <c r="C12" s="27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16"/>
      <c r="P12" s="16"/>
      <c r="Q12" s="16"/>
      <c r="R12" s="16"/>
      <c r="W12" s="16"/>
      <c r="X12" s="16"/>
      <c r="Y12" s="16"/>
    </row>
    <row r="13" spans="1:48" x14ac:dyDescent="0.2">
      <c r="A13" s="10">
        <v>2</v>
      </c>
      <c r="B13" s="1" t="s">
        <v>29</v>
      </c>
      <c r="C13" s="28">
        <v>151012</v>
      </c>
      <c r="D13" s="28">
        <v>152519</v>
      </c>
      <c r="E13" s="28">
        <v>152394</v>
      </c>
      <c r="F13" s="28">
        <v>157920</v>
      </c>
      <c r="G13" s="28">
        <v>157873</v>
      </c>
      <c r="H13" s="28">
        <v>141181</v>
      </c>
      <c r="I13" s="28">
        <v>175369</v>
      </c>
      <c r="J13" s="28">
        <v>158239</v>
      </c>
      <c r="K13" s="28">
        <v>156709</v>
      </c>
      <c r="L13" s="28">
        <v>156293</v>
      </c>
      <c r="M13" s="28">
        <v>154293</v>
      </c>
      <c r="N13" s="28">
        <v>151835</v>
      </c>
      <c r="O13" s="29">
        <f>SUM(C13:N13)</f>
        <v>1865637</v>
      </c>
      <c r="P13" s="29"/>
      <c r="Q13" s="30">
        <v>18.649999999999999</v>
      </c>
      <c r="R13" s="31">
        <f>O13*Q13</f>
        <v>34794130.049999997</v>
      </c>
      <c r="U13" s="32"/>
      <c r="V13" s="31"/>
    </row>
    <row r="14" spans="1:48" x14ac:dyDescent="0.2">
      <c r="A14" s="10">
        <v>3</v>
      </c>
      <c r="B14" s="1" t="s">
        <v>30</v>
      </c>
      <c r="C14" s="28">
        <v>172952.49969090908</v>
      </c>
      <c r="D14" s="28">
        <v>237170.22532727272</v>
      </c>
      <c r="E14" s="28">
        <v>872329.33630909096</v>
      </c>
      <c r="F14" s="28">
        <v>1632376.9590090909</v>
      </c>
      <c r="G14" s="28">
        <v>2213488.9780454547</v>
      </c>
      <c r="H14" s="28">
        <v>1817294.746681818</v>
      </c>
      <c r="I14" s="28">
        <v>2409615.0712181819</v>
      </c>
      <c r="J14" s="28">
        <v>840794.20979090908</v>
      </c>
      <c r="K14" s="28">
        <v>329075.9436</v>
      </c>
      <c r="L14" s="28">
        <v>196516.9406</v>
      </c>
      <c r="M14" s="28">
        <v>157912.34571818184</v>
      </c>
      <c r="N14" s="28">
        <v>174979.03279999999</v>
      </c>
      <c r="O14" s="29"/>
      <c r="P14" s="29">
        <f>SUM(C14:N14)</f>
        <v>11054506.288790911</v>
      </c>
      <c r="Q14" s="33">
        <v>1.3180000000000001</v>
      </c>
      <c r="R14" s="29">
        <f>P14*Q14</f>
        <v>14569839.288626421</v>
      </c>
      <c r="S14" s="34"/>
      <c r="T14" s="35"/>
      <c r="U14" s="32"/>
      <c r="V14" s="31"/>
    </row>
    <row r="15" spans="1:48" x14ac:dyDescent="0.2">
      <c r="A15" s="10">
        <v>4</v>
      </c>
      <c r="B15" s="1" t="s">
        <v>31</v>
      </c>
      <c r="C15" s="28">
        <v>51.590909090909086</v>
      </c>
      <c r="D15" s="28">
        <v>1321.477272727273</v>
      </c>
      <c r="E15" s="28">
        <v>312.90909090909093</v>
      </c>
      <c r="F15" s="28">
        <v>91.409090909090921</v>
      </c>
      <c r="G15" s="28">
        <v>222.67045454545456</v>
      </c>
      <c r="H15" s="28">
        <v>209.55681818181819</v>
      </c>
      <c r="I15" s="28">
        <v>152.44318181818181</v>
      </c>
      <c r="J15" s="28">
        <v>109.84090909090909</v>
      </c>
      <c r="K15" s="28">
        <v>0</v>
      </c>
      <c r="L15" s="28">
        <v>0</v>
      </c>
      <c r="M15" s="28">
        <v>270.94318181818187</v>
      </c>
      <c r="N15" s="28">
        <v>0</v>
      </c>
      <c r="O15" s="1"/>
      <c r="P15" s="29">
        <f>SUM(C15:N15)</f>
        <v>2742.8409090909095</v>
      </c>
      <c r="Q15" s="33">
        <v>0.87999999999999989</v>
      </c>
      <c r="R15" s="29">
        <f>P15*Q15</f>
        <v>2413.6999999999998</v>
      </c>
      <c r="S15" s="34"/>
      <c r="V15" s="31"/>
    </row>
    <row r="16" spans="1:48" x14ac:dyDescent="0.2">
      <c r="A16" s="10">
        <v>5</v>
      </c>
      <c r="B16" s="1" t="s">
        <v>32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f>3286.5-3286.5</f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/>
      <c r="P16" s="29">
        <f>SUM(C16:N16)</f>
        <v>0</v>
      </c>
      <c r="Q16" s="33">
        <v>0.62</v>
      </c>
      <c r="R16" s="29">
        <f>P16*Q16</f>
        <v>0</v>
      </c>
      <c r="S16" s="32"/>
    </row>
    <row r="17" spans="1:22" x14ac:dyDescent="0.2">
      <c r="A17" s="10">
        <v>6</v>
      </c>
      <c r="B17" s="36" t="s">
        <v>33</v>
      </c>
      <c r="C17" s="37">
        <f>C14+C15+C16</f>
        <v>173004.0906</v>
      </c>
      <c r="D17" s="37">
        <f t="shared" ref="D17:N17" si="0">D14+D15+D16</f>
        <v>238491.70259999999</v>
      </c>
      <c r="E17" s="37">
        <f t="shared" si="0"/>
        <v>872642.24540000001</v>
      </c>
      <c r="F17" s="37">
        <f t="shared" si="0"/>
        <v>1632468.3681000001</v>
      </c>
      <c r="G17" s="37">
        <f t="shared" si="0"/>
        <v>2213711.6485000001</v>
      </c>
      <c r="H17" s="37">
        <f t="shared" si="0"/>
        <v>1817504.3034999999</v>
      </c>
      <c r="I17" s="37">
        <f t="shared" si="0"/>
        <v>2409767.5144000002</v>
      </c>
      <c r="J17" s="37">
        <f t="shared" si="0"/>
        <v>840904.05070000002</v>
      </c>
      <c r="K17" s="37">
        <f t="shared" si="0"/>
        <v>329075.9436</v>
      </c>
      <c r="L17" s="37">
        <f t="shared" si="0"/>
        <v>196516.9406</v>
      </c>
      <c r="M17" s="37">
        <f t="shared" si="0"/>
        <v>158183.28890000001</v>
      </c>
      <c r="N17" s="37">
        <f t="shared" si="0"/>
        <v>174979.03279999999</v>
      </c>
      <c r="O17" s="38">
        <f>O13</f>
        <v>1865637</v>
      </c>
      <c r="P17" s="38">
        <f>SUM(P14:P16)</f>
        <v>11057249.129700003</v>
      </c>
      <c r="Q17" s="36"/>
      <c r="R17" s="39">
        <f>SUM(R13:R16)</f>
        <v>49366383.038626418</v>
      </c>
      <c r="S17" s="40"/>
      <c r="V17" s="41"/>
    </row>
    <row r="18" spans="1:22" x14ac:dyDescent="0.2">
      <c r="A18" s="10">
        <v>7</v>
      </c>
      <c r="B18" s="3"/>
      <c r="C18" s="3"/>
      <c r="D18" s="7"/>
      <c r="E18" s="7"/>
      <c r="F18" s="7"/>
      <c r="G18" s="7"/>
      <c r="H18" s="7"/>
      <c r="I18" s="7"/>
      <c r="J18" s="7"/>
      <c r="K18" s="3"/>
      <c r="L18" s="3"/>
      <c r="M18" s="3"/>
      <c r="N18" s="3"/>
      <c r="O18" s="3"/>
      <c r="P18" s="3"/>
      <c r="Q18" s="3"/>
      <c r="R18" s="7"/>
      <c r="S18" s="3"/>
      <c r="T18" s="42"/>
    </row>
    <row r="19" spans="1:22" x14ac:dyDescent="0.2">
      <c r="A19" s="10">
        <v>8</v>
      </c>
      <c r="B19" s="26" t="s">
        <v>34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1"/>
      <c r="P19" s="1"/>
      <c r="Q19" s="1"/>
      <c r="R19" s="1"/>
      <c r="S19" s="43"/>
    </row>
    <row r="20" spans="1:22" x14ac:dyDescent="0.2">
      <c r="A20" s="10">
        <v>9</v>
      </c>
      <c r="B20" s="1" t="s">
        <v>29</v>
      </c>
      <c r="C20" s="28">
        <v>16763</v>
      </c>
      <c r="D20" s="28">
        <v>16900</v>
      </c>
      <c r="E20" s="28">
        <v>16920</v>
      </c>
      <c r="F20" s="28">
        <v>17698</v>
      </c>
      <c r="G20" s="28">
        <v>17809</v>
      </c>
      <c r="H20" s="28">
        <v>16330</v>
      </c>
      <c r="I20" s="28">
        <v>19213</v>
      </c>
      <c r="J20" s="28">
        <v>17745</v>
      </c>
      <c r="K20" s="28">
        <v>17372</v>
      </c>
      <c r="L20" s="28">
        <v>17239</v>
      </c>
      <c r="M20" s="28">
        <v>17099</v>
      </c>
      <c r="N20" s="28">
        <v>16768</v>
      </c>
      <c r="O20" s="29">
        <f>SUM(C20:N20)</f>
        <v>207856</v>
      </c>
      <c r="P20" s="16"/>
      <c r="Q20" s="44">
        <v>48.44</v>
      </c>
      <c r="R20" s="31">
        <f>O20*Q20</f>
        <v>10068544.639999999</v>
      </c>
      <c r="S20" s="43"/>
      <c r="U20" s="35"/>
    </row>
    <row r="21" spans="1:22" x14ac:dyDescent="0.2">
      <c r="A21" s="10">
        <v>10</v>
      </c>
      <c r="B21" s="1" t="s">
        <v>30</v>
      </c>
      <c r="C21" s="28">
        <v>144788.39386363636</v>
      </c>
      <c r="D21" s="28">
        <v>166488.77769090908</v>
      </c>
      <c r="E21" s="28">
        <v>350892.11766363634</v>
      </c>
      <c r="F21" s="28">
        <v>624545.05058181821</v>
      </c>
      <c r="G21" s="28">
        <v>846415.72839090903</v>
      </c>
      <c r="H21" s="28">
        <v>737311.99094545445</v>
      </c>
      <c r="I21" s="28">
        <v>874770.2786636363</v>
      </c>
      <c r="J21" s="28">
        <v>354979.44740909088</v>
      </c>
      <c r="K21" s="28">
        <v>173189.86251818182</v>
      </c>
      <c r="L21" s="28">
        <v>137403.50343636365</v>
      </c>
      <c r="M21" s="28">
        <v>129448.20723636363</v>
      </c>
      <c r="N21" s="28">
        <v>140181.84323636364</v>
      </c>
      <c r="O21" s="29"/>
      <c r="P21" s="29">
        <f>SUM(C21:N21)</f>
        <v>4680415.2016363628</v>
      </c>
      <c r="Q21" s="33">
        <f>Q14</f>
        <v>1.3180000000000001</v>
      </c>
      <c r="R21" s="29">
        <f>P21*Q21</f>
        <v>6168787.2357567269</v>
      </c>
      <c r="S21" s="34"/>
      <c r="T21" s="45"/>
      <c r="U21" s="35"/>
      <c r="V21" s="34">
        <f>P21/P24</f>
        <v>0.86937311361843284</v>
      </c>
    </row>
    <row r="22" spans="1:22" x14ac:dyDescent="0.2">
      <c r="A22" s="10">
        <v>11</v>
      </c>
      <c r="B22" s="1" t="s">
        <v>31</v>
      </c>
      <c r="C22" s="28">
        <v>37810.23863636364</v>
      </c>
      <c r="D22" s="28">
        <v>72796.965909090912</v>
      </c>
      <c r="E22" s="28">
        <v>39603.61363636364</v>
      </c>
      <c r="F22" s="28">
        <v>77850.306818181823</v>
      </c>
      <c r="G22" s="28">
        <v>126411.09090909091</v>
      </c>
      <c r="H22" s="28">
        <v>104749.67045454547</v>
      </c>
      <c r="I22" s="28">
        <v>129381.86363636365</v>
      </c>
      <c r="J22" s="28">
        <v>45142.159090909096</v>
      </c>
      <c r="K22" s="28">
        <v>24769.943181818184</v>
      </c>
      <c r="L22" s="28">
        <v>12567.011363636364</v>
      </c>
      <c r="M22" s="28">
        <v>11533.136363636364</v>
      </c>
      <c r="N22" s="28">
        <v>20635.636363636364</v>
      </c>
      <c r="O22" s="29"/>
      <c r="P22" s="29">
        <f>SUM(C22:N22)</f>
        <v>703251.63636363635</v>
      </c>
      <c r="Q22" s="33">
        <f>Q15</f>
        <v>0.87999999999999989</v>
      </c>
      <c r="R22" s="29">
        <f>P22*Q22</f>
        <v>618861.43999999994</v>
      </c>
      <c r="S22" s="34"/>
      <c r="T22" s="45"/>
      <c r="U22" s="35"/>
      <c r="V22" s="34"/>
    </row>
    <row r="23" spans="1:22" x14ac:dyDescent="0.2">
      <c r="A23" s="10">
        <v>12</v>
      </c>
      <c r="B23" s="1" t="s">
        <v>32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9"/>
      <c r="P23" s="29">
        <f>SUM(C23:N23)</f>
        <v>0</v>
      </c>
      <c r="Q23" s="33">
        <f>Q16</f>
        <v>0.62</v>
      </c>
      <c r="R23" s="29">
        <f>P23*Q23</f>
        <v>0</v>
      </c>
    </row>
    <row r="24" spans="1:22" x14ac:dyDescent="0.2">
      <c r="A24" s="10">
        <v>13</v>
      </c>
      <c r="B24" s="46" t="s">
        <v>33</v>
      </c>
      <c r="C24" s="47">
        <f>C21+C22+C23</f>
        <v>182598.63250000001</v>
      </c>
      <c r="D24" s="47">
        <f t="shared" ref="D24:N24" si="1">D21+D22+D23</f>
        <v>239285.74359999999</v>
      </c>
      <c r="E24" s="47">
        <f t="shared" si="1"/>
        <v>390495.73129999998</v>
      </c>
      <c r="F24" s="47">
        <f t="shared" si="1"/>
        <v>702395.3574000001</v>
      </c>
      <c r="G24" s="47">
        <f t="shared" si="1"/>
        <v>972826.81929999997</v>
      </c>
      <c r="H24" s="47">
        <f t="shared" si="1"/>
        <v>842061.66139999987</v>
      </c>
      <c r="I24" s="47">
        <f t="shared" si="1"/>
        <v>1004152.1422999999</v>
      </c>
      <c r="J24" s="47">
        <f t="shared" si="1"/>
        <v>400121.60649999999</v>
      </c>
      <c r="K24" s="47">
        <f t="shared" si="1"/>
        <v>197959.8057</v>
      </c>
      <c r="L24" s="47">
        <f t="shared" si="1"/>
        <v>149970.5148</v>
      </c>
      <c r="M24" s="47">
        <f t="shared" si="1"/>
        <v>140981.34359999999</v>
      </c>
      <c r="N24" s="47">
        <f t="shared" si="1"/>
        <v>160817.47959999999</v>
      </c>
      <c r="O24" s="48">
        <f>O20</f>
        <v>207856</v>
      </c>
      <c r="P24" s="48">
        <f>SUM(P21:P23)</f>
        <v>5383666.8379999995</v>
      </c>
      <c r="Q24" s="46"/>
      <c r="R24" s="49">
        <f>SUM(R20:R23)</f>
        <v>16856193.315756727</v>
      </c>
      <c r="S24" s="3"/>
      <c r="T24" s="50"/>
      <c r="U24" s="35"/>
    </row>
    <row r="25" spans="1:22" x14ac:dyDescent="0.2">
      <c r="A25" s="10">
        <v>14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2" x14ac:dyDescent="0.2">
      <c r="A26" s="10">
        <v>15</v>
      </c>
      <c r="B26" s="26" t="s">
        <v>35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"/>
      <c r="P26" s="2"/>
      <c r="Q26" s="33"/>
      <c r="R26" s="2"/>
    </row>
    <row r="27" spans="1:22" x14ac:dyDescent="0.2">
      <c r="A27" s="10">
        <v>16</v>
      </c>
      <c r="B27" s="1" t="s">
        <v>29</v>
      </c>
      <c r="C27" s="28">
        <v>189</v>
      </c>
      <c r="D27" s="28">
        <v>195</v>
      </c>
      <c r="E27" s="28">
        <v>181</v>
      </c>
      <c r="F27" s="28">
        <v>200</v>
      </c>
      <c r="G27" s="28">
        <v>201</v>
      </c>
      <c r="H27" s="28">
        <v>169</v>
      </c>
      <c r="I27" s="28">
        <v>234</v>
      </c>
      <c r="J27" s="28">
        <v>197</v>
      </c>
      <c r="K27" s="28">
        <v>193</v>
      </c>
      <c r="L27" s="28">
        <v>205</v>
      </c>
      <c r="M27" s="28">
        <v>193</v>
      </c>
      <c r="N27" s="28">
        <v>211</v>
      </c>
      <c r="O27" s="29">
        <f>SUM(C27:N27)</f>
        <v>2368</v>
      </c>
      <c r="P27" s="16"/>
      <c r="Q27" s="30">
        <f>Q20</f>
        <v>48.44</v>
      </c>
      <c r="R27" s="31">
        <f>O27*Q27</f>
        <v>114705.92</v>
      </c>
      <c r="S27" s="3"/>
    </row>
    <row r="28" spans="1:22" x14ac:dyDescent="0.2">
      <c r="A28" s="10">
        <v>17</v>
      </c>
      <c r="B28" s="1" t="s">
        <v>30</v>
      </c>
      <c r="C28" s="28">
        <v>10401.737645454547</v>
      </c>
      <c r="D28" s="28">
        <v>11649.108463636363</v>
      </c>
      <c r="E28" s="28">
        <v>22690.29796363636</v>
      </c>
      <c r="F28" s="28">
        <v>36089.256672727272</v>
      </c>
      <c r="G28" s="28">
        <v>42579.623990909102</v>
      </c>
      <c r="H28" s="28">
        <v>34343.541009090899</v>
      </c>
      <c r="I28" s="28">
        <v>51216.227236363644</v>
      </c>
      <c r="J28" s="28">
        <v>24163.344945454544</v>
      </c>
      <c r="K28" s="28">
        <v>13009.233909090908</v>
      </c>
      <c r="L28" s="28">
        <v>9589.5276272727278</v>
      </c>
      <c r="M28" s="28">
        <v>8581.6553727272712</v>
      </c>
      <c r="N28" s="28">
        <v>11302.885118181819</v>
      </c>
      <c r="O28" s="29"/>
      <c r="P28" s="29">
        <f>SUM(C28:N28)</f>
        <v>275616.43995454547</v>
      </c>
      <c r="Q28" s="33">
        <f>Q21</f>
        <v>1.3180000000000001</v>
      </c>
      <c r="R28" s="29">
        <f>P28*Q28</f>
        <v>363262.46786009095</v>
      </c>
      <c r="S28" s="3"/>
    </row>
    <row r="29" spans="1:22" x14ac:dyDescent="0.2">
      <c r="A29" s="10">
        <v>18</v>
      </c>
      <c r="B29" s="1" t="s">
        <v>31</v>
      </c>
      <c r="C29" s="28">
        <v>9909.545454545454</v>
      </c>
      <c r="D29" s="28">
        <v>7277.8636363636369</v>
      </c>
      <c r="E29" s="28">
        <v>19647.738636363636</v>
      </c>
      <c r="F29" s="28">
        <v>46086.897727272728</v>
      </c>
      <c r="G29" s="28">
        <v>66501.215909090912</v>
      </c>
      <c r="H29" s="28">
        <v>54557.034090909096</v>
      </c>
      <c r="I29" s="28">
        <v>81450.761363636368</v>
      </c>
      <c r="J29" s="28">
        <v>20127.920454545456</v>
      </c>
      <c r="K29" s="28">
        <v>5983.409090909091</v>
      </c>
      <c r="L29" s="28">
        <v>5630.352272727273</v>
      </c>
      <c r="M29" s="28">
        <v>4040.022727272727</v>
      </c>
      <c r="N29" s="28">
        <v>10300.568181818182</v>
      </c>
      <c r="O29" s="29"/>
      <c r="P29" s="29">
        <f>SUM(C29:N29)</f>
        <v>331513.32954545459</v>
      </c>
      <c r="Q29" s="33">
        <f>Q22</f>
        <v>0.87999999999999989</v>
      </c>
      <c r="R29" s="29">
        <f>P29*Q29</f>
        <v>291731.73</v>
      </c>
      <c r="S29" s="3"/>
    </row>
    <row r="30" spans="1:22" x14ac:dyDescent="0.2">
      <c r="A30" s="10">
        <v>19</v>
      </c>
      <c r="B30" s="1" t="s">
        <v>32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9"/>
      <c r="P30" s="29">
        <f>SUM(C30:N30)</f>
        <v>0</v>
      </c>
      <c r="Q30" s="33">
        <f>Q23</f>
        <v>0.62</v>
      </c>
      <c r="R30" s="29">
        <f>P30*Q30</f>
        <v>0</v>
      </c>
      <c r="S30" s="45"/>
    </row>
    <row r="31" spans="1:22" x14ac:dyDescent="0.2">
      <c r="A31" s="10">
        <v>20</v>
      </c>
      <c r="B31" s="46" t="s">
        <v>33</v>
      </c>
      <c r="C31" s="47">
        <f>C28+C29+C30</f>
        <v>20311.283100000001</v>
      </c>
      <c r="D31" s="47">
        <f t="shared" ref="D31:N31" si="2">D28+D29+D30</f>
        <v>18926.972099999999</v>
      </c>
      <c r="E31" s="47">
        <f t="shared" si="2"/>
        <v>42338.036599999992</v>
      </c>
      <c r="F31" s="47">
        <f t="shared" si="2"/>
        <v>82176.154399999999</v>
      </c>
      <c r="G31" s="47">
        <f t="shared" si="2"/>
        <v>109080.83990000002</v>
      </c>
      <c r="H31" s="47">
        <f t="shared" si="2"/>
        <v>88900.575099999987</v>
      </c>
      <c r="I31" s="47">
        <f t="shared" si="2"/>
        <v>132666.98860000001</v>
      </c>
      <c r="J31" s="47">
        <f t="shared" si="2"/>
        <v>44291.265400000004</v>
      </c>
      <c r="K31" s="47">
        <f t="shared" si="2"/>
        <v>18992.643</v>
      </c>
      <c r="L31" s="47">
        <f t="shared" si="2"/>
        <v>15219.8799</v>
      </c>
      <c r="M31" s="47">
        <f t="shared" si="2"/>
        <v>12621.678099999997</v>
      </c>
      <c r="N31" s="47">
        <f t="shared" si="2"/>
        <v>21603.453300000001</v>
      </c>
      <c r="O31" s="48">
        <f>O27</f>
        <v>2368</v>
      </c>
      <c r="P31" s="48">
        <f>SUM(P28:P30)</f>
        <v>607129.76950000005</v>
      </c>
      <c r="Q31" s="46"/>
      <c r="R31" s="49">
        <f>SUM(R27:R30)</f>
        <v>769700.11786009092</v>
      </c>
      <c r="S31" s="45"/>
      <c r="U31" s="35"/>
    </row>
    <row r="32" spans="1:22" x14ac:dyDescent="0.2">
      <c r="A32" s="10">
        <v>21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45"/>
      <c r="U32" s="35"/>
    </row>
    <row r="33" spans="1:22" x14ac:dyDescent="0.2">
      <c r="A33" s="10">
        <v>22</v>
      </c>
      <c r="B33" s="26" t="s">
        <v>36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1"/>
      <c r="P33" s="1"/>
      <c r="Q33" s="33"/>
      <c r="R33" s="51"/>
      <c r="S33" s="45"/>
      <c r="U33" s="35"/>
    </row>
    <row r="34" spans="1:22" x14ac:dyDescent="0.2">
      <c r="A34" s="10">
        <v>23</v>
      </c>
      <c r="B34" s="1" t="s">
        <v>29</v>
      </c>
      <c r="C34" s="28">
        <v>1544</v>
      </c>
      <c r="D34" s="28">
        <v>1572</v>
      </c>
      <c r="E34" s="28">
        <v>1520</v>
      </c>
      <c r="F34" s="28">
        <v>1559</v>
      </c>
      <c r="G34" s="28">
        <v>1567</v>
      </c>
      <c r="H34" s="28">
        <v>1378</v>
      </c>
      <c r="I34" s="28">
        <v>1769</v>
      </c>
      <c r="J34" s="28">
        <v>1555</v>
      </c>
      <c r="K34" s="28">
        <v>1550</v>
      </c>
      <c r="L34" s="28">
        <v>1563</v>
      </c>
      <c r="M34" s="28">
        <v>1563</v>
      </c>
      <c r="N34" s="28">
        <v>1507</v>
      </c>
      <c r="O34" s="29">
        <f>SUM(C34:N34)</f>
        <v>18647</v>
      </c>
      <c r="P34" s="16"/>
      <c r="Q34" s="30">
        <f>Q27</f>
        <v>48.44</v>
      </c>
      <c r="R34" s="31">
        <f>O34*Q34</f>
        <v>903260.67999999993</v>
      </c>
      <c r="S34" s="45"/>
      <c r="T34" s="3"/>
      <c r="U34" s="35"/>
    </row>
    <row r="35" spans="1:22" x14ac:dyDescent="0.2">
      <c r="A35" s="10">
        <v>24</v>
      </c>
      <c r="B35" s="1" t="s">
        <v>30</v>
      </c>
      <c r="C35" s="28">
        <v>28080.809172727269</v>
      </c>
      <c r="D35" s="28">
        <v>34565.38807272727</v>
      </c>
      <c r="E35" s="28">
        <v>73108.57448181817</v>
      </c>
      <c r="F35" s="28">
        <v>123432.64351818182</v>
      </c>
      <c r="G35" s="28">
        <v>153799.58748181819</v>
      </c>
      <c r="H35" s="28">
        <v>130233.90233636365</v>
      </c>
      <c r="I35" s="28">
        <v>166998.41279999999</v>
      </c>
      <c r="J35" s="28">
        <v>74351.570927272725</v>
      </c>
      <c r="K35" s="28">
        <v>39502.724163636369</v>
      </c>
      <c r="L35" s="28">
        <v>25577.022127272725</v>
      </c>
      <c r="M35" s="28">
        <v>21534.330381818181</v>
      </c>
      <c r="N35" s="28">
        <v>22692.712881818181</v>
      </c>
      <c r="O35" s="29"/>
      <c r="P35" s="29">
        <f>SUM(C35:N35)</f>
        <v>893877.67834545462</v>
      </c>
      <c r="Q35" s="33">
        <f>Q28</f>
        <v>1.3180000000000001</v>
      </c>
      <c r="R35" s="29">
        <f>P35*Q35</f>
        <v>1178130.7800593092</v>
      </c>
      <c r="S35" s="45"/>
      <c r="T35" s="3"/>
      <c r="U35" s="35"/>
      <c r="V35" s="34">
        <f>P35/P38</f>
        <v>0.77429734585577958</v>
      </c>
    </row>
    <row r="36" spans="1:22" x14ac:dyDescent="0.2">
      <c r="A36" s="10">
        <v>25</v>
      </c>
      <c r="B36" s="1" t="s">
        <v>31</v>
      </c>
      <c r="C36" s="28">
        <v>6163.6477272727279</v>
      </c>
      <c r="D36" s="28">
        <v>9209.7727272727279</v>
      </c>
      <c r="E36" s="28">
        <v>12694.05681818182</v>
      </c>
      <c r="F36" s="28">
        <v>30471.068181818184</v>
      </c>
      <c r="G36" s="28">
        <v>55794.181818181823</v>
      </c>
      <c r="H36" s="28">
        <v>46472.136363636368</v>
      </c>
      <c r="I36" s="28">
        <v>59830.375000000015</v>
      </c>
      <c r="J36" s="28">
        <v>13557.727272727274</v>
      </c>
      <c r="K36" s="28">
        <v>10527.988636363636</v>
      </c>
      <c r="L36" s="28">
        <v>5195.8522727272739</v>
      </c>
      <c r="M36" s="28">
        <v>4329.931818181818</v>
      </c>
      <c r="N36" s="28">
        <v>6312.8068181818189</v>
      </c>
      <c r="O36" s="29"/>
      <c r="P36" s="29">
        <f>SUM(C36:N36)</f>
        <v>260559.54545454547</v>
      </c>
      <c r="Q36" s="33">
        <f>Q29</f>
        <v>0.87999999999999989</v>
      </c>
      <c r="R36" s="29">
        <f>P36*Q36</f>
        <v>229292.4</v>
      </c>
      <c r="S36" s="40"/>
      <c r="T36" s="3"/>
      <c r="U36" s="35"/>
    </row>
    <row r="37" spans="1:22" x14ac:dyDescent="0.2">
      <c r="A37" s="10">
        <v>26</v>
      </c>
      <c r="B37" s="1" t="s">
        <v>32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9"/>
      <c r="P37" s="29">
        <f>SUM(C37:N37)</f>
        <v>0</v>
      </c>
      <c r="Q37" s="33">
        <f>Q30</f>
        <v>0.62</v>
      </c>
      <c r="R37" s="29">
        <f>P37*Q37</f>
        <v>0</v>
      </c>
      <c r="S37" s="45"/>
    </row>
    <row r="38" spans="1:22" x14ac:dyDescent="0.2">
      <c r="A38" s="10">
        <v>27</v>
      </c>
      <c r="B38" s="46" t="s">
        <v>33</v>
      </c>
      <c r="C38" s="47">
        <f t="shared" ref="C38:N38" si="3">C35+C36+C37</f>
        <v>34244.456899999997</v>
      </c>
      <c r="D38" s="47">
        <f t="shared" si="3"/>
        <v>43775.160799999998</v>
      </c>
      <c r="E38" s="47">
        <f t="shared" si="3"/>
        <v>85802.631299999994</v>
      </c>
      <c r="F38" s="47">
        <f t="shared" si="3"/>
        <v>153903.71170000001</v>
      </c>
      <c r="G38" s="47">
        <f t="shared" si="3"/>
        <v>209593.76930000001</v>
      </c>
      <c r="H38" s="47">
        <f t="shared" si="3"/>
        <v>176706.03870000003</v>
      </c>
      <c r="I38" s="47">
        <f t="shared" si="3"/>
        <v>226828.78779999999</v>
      </c>
      <c r="J38" s="47">
        <f t="shared" si="3"/>
        <v>87909.298200000005</v>
      </c>
      <c r="K38" s="47">
        <f t="shared" si="3"/>
        <v>50030.712800000008</v>
      </c>
      <c r="L38" s="47">
        <f t="shared" si="3"/>
        <v>30772.874400000001</v>
      </c>
      <c r="M38" s="47">
        <f t="shared" si="3"/>
        <v>25864.262199999997</v>
      </c>
      <c r="N38" s="47">
        <f t="shared" si="3"/>
        <v>29005.519700000001</v>
      </c>
      <c r="O38" s="48">
        <f>O34</f>
        <v>18647</v>
      </c>
      <c r="P38" s="48">
        <f>SUM(P35:P37)</f>
        <v>1154437.2238</v>
      </c>
      <c r="Q38" s="46"/>
      <c r="R38" s="49">
        <f>SUM(R34:R37)</f>
        <v>2310683.8600593093</v>
      </c>
      <c r="S38" s="45"/>
    </row>
    <row r="39" spans="1:22" x14ac:dyDescent="0.2">
      <c r="A39" s="10">
        <v>28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34"/>
      <c r="T39" s="45"/>
      <c r="U39" s="35"/>
      <c r="V39" s="34"/>
    </row>
    <row r="40" spans="1:22" x14ac:dyDescent="0.2">
      <c r="A40" s="10">
        <v>29</v>
      </c>
      <c r="B40" s="52" t="s">
        <v>37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34"/>
      <c r="T40" s="45"/>
      <c r="U40" s="35"/>
      <c r="V40" s="34"/>
    </row>
    <row r="41" spans="1:22" x14ac:dyDescent="0.2">
      <c r="A41" s="10">
        <v>30</v>
      </c>
      <c r="B41" s="1" t="s">
        <v>38</v>
      </c>
      <c r="C41" s="28">
        <v>2</v>
      </c>
      <c r="D41" s="28">
        <v>2</v>
      </c>
      <c r="E41" s="28">
        <v>2</v>
      </c>
      <c r="F41" s="28">
        <v>3</v>
      </c>
      <c r="G41" s="28">
        <v>4</v>
      </c>
      <c r="H41" s="28">
        <v>3</v>
      </c>
      <c r="I41" s="28">
        <v>3</v>
      </c>
      <c r="J41" s="28">
        <v>4</v>
      </c>
      <c r="K41" s="28">
        <v>2</v>
      </c>
      <c r="L41" s="28">
        <v>2</v>
      </c>
      <c r="M41" s="28">
        <v>2</v>
      </c>
      <c r="N41" s="28">
        <v>2</v>
      </c>
      <c r="O41" s="29">
        <f>SUM(C41:N41)</f>
        <v>31</v>
      </c>
      <c r="P41" s="16"/>
      <c r="Q41" s="44">
        <v>395.56</v>
      </c>
      <c r="R41" s="31">
        <f>O41*Q41</f>
        <v>12262.36</v>
      </c>
      <c r="U41" s="45"/>
      <c r="V41" s="34"/>
    </row>
    <row r="42" spans="1:22" x14ac:dyDescent="0.2">
      <c r="A42" s="10">
        <v>31</v>
      </c>
      <c r="B42" s="1" t="s">
        <v>39</v>
      </c>
      <c r="C42" s="28">
        <v>29.400300000000001</v>
      </c>
      <c r="D42" s="28">
        <v>69.720500000000001</v>
      </c>
      <c r="E42" s="28">
        <v>230.327</v>
      </c>
      <c r="F42" s="28">
        <v>2682.4531000000002</v>
      </c>
      <c r="G42" s="28">
        <v>2690.6185999999998</v>
      </c>
      <c r="H42" s="28">
        <v>2484.3530999999998</v>
      </c>
      <c r="I42" s="28">
        <v>3118.0165999999999</v>
      </c>
      <c r="J42" s="28">
        <v>1728.9152999999999</v>
      </c>
      <c r="K42" s="28">
        <v>52.122199999999999</v>
      </c>
      <c r="L42" s="28">
        <v>20.756</v>
      </c>
      <c r="M42" s="28">
        <v>8.1245999999999992</v>
      </c>
      <c r="N42" s="28">
        <v>25.572399999999998</v>
      </c>
      <c r="O42" s="29"/>
      <c r="P42" s="29">
        <f>SUM(C42:N42)</f>
        <v>13140.3797</v>
      </c>
      <c r="Q42" s="33">
        <v>0.80770000000000008</v>
      </c>
      <c r="R42" s="29">
        <f>P42*Q42</f>
        <v>10613.484683690001</v>
      </c>
      <c r="T42" s="42"/>
      <c r="U42" s="35"/>
    </row>
    <row r="43" spans="1:22" x14ac:dyDescent="0.2">
      <c r="A43" s="10">
        <v>32</v>
      </c>
      <c r="B43" s="1" t="s">
        <v>32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9"/>
      <c r="P43" s="29">
        <f>SUM(C43:N43)</f>
        <v>0</v>
      </c>
      <c r="Q43" s="33">
        <v>0.54190000000000005</v>
      </c>
      <c r="R43" s="29">
        <f>P43*Q43</f>
        <v>0</v>
      </c>
    </row>
    <row r="44" spans="1:22" x14ac:dyDescent="0.2">
      <c r="A44" s="10">
        <v>33</v>
      </c>
      <c r="B44" s="46" t="s">
        <v>33</v>
      </c>
      <c r="C44" s="47">
        <f>C42+C43</f>
        <v>29.400300000000001</v>
      </c>
      <c r="D44" s="47">
        <f t="shared" ref="D44:N44" si="4">D42+D43</f>
        <v>69.720500000000001</v>
      </c>
      <c r="E44" s="47">
        <f t="shared" si="4"/>
        <v>230.327</v>
      </c>
      <c r="F44" s="47">
        <f t="shared" si="4"/>
        <v>2682.4531000000002</v>
      </c>
      <c r="G44" s="47">
        <f t="shared" si="4"/>
        <v>2690.6185999999998</v>
      </c>
      <c r="H44" s="47">
        <f t="shared" si="4"/>
        <v>2484.3530999999998</v>
      </c>
      <c r="I44" s="47">
        <f t="shared" si="4"/>
        <v>3118.0165999999999</v>
      </c>
      <c r="J44" s="47">
        <f t="shared" si="4"/>
        <v>1728.9152999999999</v>
      </c>
      <c r="K44" s="47">
        <f t="shared" si="4"/>
        <v>52.122199999999999</v>
      </c>
      <c r="L44" s="47">
        <f t="shared" si="4"/>
        <v>20.756</v>
      </c>
      <c r="M44" s="47">
        <f t="shared" si="4"/>
        <v>8.1245999999999992</v>
      </c>
      <c r="N44" s="47">
        <f t="shared" si="4"/>
        <v>25.572399999999998</v>
      </c>
      <c r="O44" s="48">
        <f>O41</f>
        <v>31</v>
      </c>
      <c r="P44" s="48">
        <f>SUM(P42:P43)</f>
        <v>13140.3797</v>
      </c>
      <c r="Q44" s="46"/>
      <c r="R44" s="49">
        <f>SUM(R41:R43)</f>
        <v>22875.844683690004</v>
      </c>
    </row>
    <row r="45" spans="1:22" x14ac:dyDescent="0.2">
      <c r="A45" s="10">
        <v>34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22" x14ac:dyDescent="0.2">
      <c r="A46" s="10">
        <v>35</v>
      </c>
      <c r="B46" s="52" t="s">
        <v>40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22" x14ac:dyDescent="0.2">
      <c r="A47" s="10">
        <v>36</v>
      </c>
      <c r="B47" s="1" t="s">
        <v>38</v>
      </c>
      <c r="C47" s="28">
        <v>6</v>
      </c>
      <c r="D47" s="28">
        <v>9</v>
      </c>
      <c r="E47" s="28">
        <v>9</v>
      </c>
      <c r="F47" s="28">
        <v>7</v>
      </c>
      <c r="G47" s="28">
        <v>10</v>
      </c>
      <c r="H47" s="28">
        <v>8</v>
      </c>
      <c r="I47" s="28">
        <v>8</v>
      </c>
      <c r="J47" s="28">
        <v>9</v>
      </c>
      <c r="K47" s="28">
        <v>7</v>
      </c>
      <c r="L47" s="28">
        <v>7</v>
      </c>
      <c r="M47" s="28">
        <v>7</v>
      </c>
      <c r="N47" s="28">
        <v>7</v>
      </c>
      <c r="O47" s="29">
        <f>SUM(C47:N47)</f>
        <v>94</v>
      </c>
      <c r="P47" s="16"/>
      <c r="Q47" s="44">
        <f>Q41</f>
        <v>395.56</v>
      </c>
      <c r="R47" s="31">
        <f>O47*Q47</f>
        <v>37182.639999999999</v>
      </c>
    </row>
    <row r="48" spans="1:22" x14ac:dyDescent="0.2">
      <c r="A48" s="10">
        <v>37</v>
      </c>
      <c r="B48" s="1" t="s">
        <v>39</v>
      </c>
      <c r="C48" s="28">
        <v>15016.8573</v>
      </c>
      <c r="D48" s="28">
        <v>31794.505799999999</v>
      </c>
      <c r="E48" s="28">
        <v>16456.639599999999</v>
      </c>
      <c r="F48" s="28">
        <v>22604.716400000001</v>
      </c>
      <c r="G48" s="28">
        <v>27710.869599999998</v>
      </c>
      <c r="H48" s="28">
        <v>20932.346400000002</v>
      </c>
      <c r="I48" s="28">
        <v>36094.22050000001</v>
      </c>
      <c r="J48" s="28">
        <v>24262.6031</v>
      </c>
      <c r="K48" s="28">
        <v>36729.426999999996</v>
      </c>
      <c r="L48" s="28">
        <v>34981.842000000004</v>
      </c>
      <c r="M48" s="28">
        <v>17218.747800000001</v>
      </c>
      <c r="N48" s="28">
        <v>19608.862800000003</v>
      </c>
      <c r="O48" s="29"/>
      <c r="P48" s="29">
        <f>SUM(C48:N48)</f>
        <v>303411.63829999999</v>
      </c>
      <c r="Q48" s="33">
        <f>Q42</f>
        <v>0.80770000000000008</v>
      </c>
      <c r="R48" s="29">
        <f>P48*Q48</f>
        <v>245065.58025491002</v>
      </c>
    </row>
    <row r="49" spans="1:25" x14ac:dyDescent="0.2">
      <c r="A49" s="10">
        <v>38</v>
      </c>
      <c r="B49" s="1" t="s">
        <v>32</v>
      </c>
      <c r="C49" s="28">
        <v>7136</v>
      </c>
      <c r="D49" s="28">
        <v>8448</v>
      </c>
      <c r="E49" s="28">
        <v>8601</v>
      </c>
      <c r="F49" s="28">
        <v>19200</v>
      </c>
      <c r="G49" s="28">
        <v>21796</v>
      </c>
      <c r="H49" s="28">
        <v>14010</v>
      </c>
      <c r="I49" s="28">
        <v>27298</v>
      </c>
      <c r="J49" s="28">
        <v>13323</v>
      </c>
      <c r="K49" s="28">
        <v>18015</v>
      </c>
      <c r="L49" s="28">
        <v>11102</v>
      </c>
      <c r="M49" s="28">
        <v>7297</v>
      </c>
      <c r="N49" s="28">
        <v>0</v>
      </c>
      <c r="O49" s="29"/>
      <c r="P49" s="29">
        <f>SUM(C49:N49)</f>
        <v>156226</v>
      </c>
      <c r="Q49" s="33">
        <f>Q43</f>
        <v>0.54190000000000005</v>
      </c>
      <c r="R49" s="29">
        <f>P49*Q49</f>
        <v>84658.869400000011</v>
      </c>
    </row>
    <row r="50" spans="1:25" x14ac:dyDescent="0.2">
      <c r="A50" s="10">
        <v>39</v>
      </c>
      <c r="B50" s="46" t="s">
        <v>33</v>
      </c>
      <c r="C50" s="47">
        <f>C48+C49</f>
        <v>22152.8573</v>
      </c>
      <c r="D50" s="47">
        <f t="shared" ref="D50:N50" si="5">D48+D49</f>
        <v>40242.505799999999</v>
      </c>
      <c r="E50" s="47">
        <f t="shared" si="5"/>
        <v>25057.639599999999</v>
      </c>
      <c r="F50" s="47">
        <f t="shared" si="5"/>
        <v>41804.716400000005</v>
      </c>
      <c r="G50" s="47">
        <f t="shared" si="5"/>
        <v>49506.869599999998</v>
      </c>
      <c r="H50" s="47">
        <f t="shared" si="5"/>
        <v>34942.346400000002</v>
      </c>
      <c r="I50" s="47">
        <f t="shared" si="5"/>
        <v>63392.22050000001</v>
      </c>
      <c r="J50" s="47">
        <f t="shared" si="5"/>
        <v>37585.6031</v>
      </c>
      <c r="K50" s="47">
        <f t="shared" si="5"/>
        <v>54744.426999999996</v>
      </c>
      <c r="L50" s="47">
        <f t="shared" si="5"/>
        <v>46083.842000000004</v>
      </c>
      <c r="M50" s="47">
        <f t="shared" si="5"/>
        <v>24515.747800000001</v>
      </c>
      <c r="N50" s="47">
        <f t="shared" si="5"/>
        <v>19608.862800000003</v>
      </c>
      <c r="O50" s="48">
        <f>O47</f>
        <v>94</v>
      </c>
      <c r="P50" s="48">
        <f>SUM(P48:P49)</f>
        <v>459637.63829999999</v>
      </c>
      <c r="Q50" s="46"/>
      <c r="R50" s="49">
        <f>SUM(R47:R49)</f>
        <v>366907.08965491003</v>
      </c>
    </row>
    <row r="51" spans="1:25" x14ac:dyDescent="0.2">
      <c r="A51" s="10">
        <v>40</v>
      </c>
      <c r="C51" s="2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25" x14ac:dyDescent="0.2">
      <c r="A52" s="10">
        <v>41</v>
      </c>
      <c r="B52" s="52" t="s">
        <v>41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T52" s="45"/>
      <c r="U52" s="45"/>
      <c r="X52" s="53"/>
      <c r="Y52" s="15"/>
    </row>
    <row r="53" spans="1:25" x14ac:dyDescent="0.2">
      <c r="A53" s="10">
        <v>42</v>
      </c>
      <c r="B53" s="1" t="s">
        <v>42</v>
      </c>
      <c r="C53" s="54">
        <v>120</v>
      </c>
      <c r="D53" s="54">
        <v>120</v>
      </c>
      <c r="E53" s="54">
        <v>121</v>
      </c>
      <c r="F53" s="54">
        <v>121</v>
      </c>
      <c r="G53" s="54">
        <v>121</v>
      </c>
      <c r="H53" s="54">
        <v>121</v>
      </c>
      <c r="I53" s="54">
        <v>121</v>
      </c>
      <c r="J53" s="54">
        <v>121</v>
      </c>
      <c r="K53" s="54">
        <v>121</v>
      </c>
      <c r="L53" s="54">
        <v>121</v>
      </c>
      <c r="M53" s="54">
        <v>121</v>
      </c>
      <c r="N53" s="54">
        <v>122</v>
      </c>
      <c r="O53" s="29">
        <f>SUM(C53:N53)</f>
        <v>1451</v>
      </c>
      <c r="P53" s="1"/>
      <c r="Q53" s="44">
        <v>390.12</v>
      </c>
      <c r="R53" s="31">
        <f>O53*Q53</f>
        <v>566064.12</v>
      </c>
      <c r="S53" s="41"/>
      <c r="T53" s="45"/>
      <c r="U53" s="45"/>
      <c r="X53" s="53"/>
      <c r="Y53" s="15"/>
    </row>
    <row r="54" spans="1:25" x14ac:dyDescent="0.2">
      <c r="A54" s="10">
        <v>43</v>
      </c>
      <c r="B54" s="1" t="s">
        <v>43</v>
      </c>
      <c r="C54" s="55">
        <v>5900</v>
      </c>
      <c r="D54" s="55">
        <v>5900</v>
      </c>
      <c r="E54" s="55">
        <v>5950</v>
      </c>
      <c r="F54" s="55">
        <v>5950</v>
      </c>
      <c r="G54" s="55">
        <v>5950</v>
      </c>
      <c r="H54" s="55">
        <v>5950</v>
      </c>
      <c r="I54" s="55">
        <v>5950</v>
      </c>
      <c r="J54" s="55">
        <v>5950</v>
      </c>
      <c r="K54" s="55">
        <v>5950</v>
      </c>
      <c r="L54" s="55">
        <v>5950</v>
      </c>
      <c r="M54" s="55">
        <v>5950</v>
      </c>
      <c r="N54" s="55">
        <v>6000</v>
      </c>
      <c r="O54" s="1"/>
      <c r="P54" s="1"/>
      <c r="Q54" s="1"/>
      <c r="R54" s="29">
        <f>SUM(C54:N54)</f>
        <v>71350</v>
      </c>
      <c r="S54" s="41"/>
      <c r="U54" s="45"/>
      <c r="X54" s="53"/>
      <c r="Y54" s="15"/>
    </row>
    <row r="55" spans="1:25" x14ac:dyDescent="0.2">
      <c r="A55" s="10">
        <v>44</v>
      </c>
      <c r="B55" s="1" t="s">
        <v>44</v>
      </c>
      <c r="C55" s="55">
        <v>5800</v>
      </c>
      <c r="D55" s="55">
        <v>5800</v>
      </c>
      <c r="E55" s="55">
        <v>5900</v>
      </c>
      <c r="F55" s="55">
        <v>5900</v>
      </c>
      <c r="G55" s="55">
        <v>5900</v>
      </c>
      <c r="H55" s="55">
        <v>5900</v>
      </c>
      <c r="I55" s="55">
        <v>5900</v>
      </c>
      <c r="J55" s="55">
        <v>5925</v>
      </c>
      <c r="K55" s="55">
        <v>5925</v>
      </c>
      <c r="L55" s="55">
        <v>6025</v>
      </c>
      <c r="M55" s="55">
        <v>6025</v>
      </c>
      <c r="N55" s="55">
        <v>6125</v>
      </c>
      <c r="O55" s="1"/>
      <c r="P55" s="1"/>
      <c r="Q55" s="1"/>
      <c r="R55" s="29">
        <f>SUM(C55:N55)</f>
        <v>71125</v>
      </c>
      <c r="S55" s="41"/>
      <c r="U55" s="45"/>
      <c r="X55" s="53"/>
      <c r="Y55" s="15"/>
    </row>
    <row r="56" spans="1:25" x14ac:dyDescent="0.2">
      <c r="A56" s="10">
        <v>45</v>
      </c>
      <c r="B56" s="1" t="s">
        <v>45</v>
      </c>
      <c r="C56" s="55">
        <v>39.6</v>
      </c>
      <c r="D56" s="55">
        <v>42.3</v>
      </c>
      <c r="E56" s="55">
        <v>115.69999999999999</v>
      </c>
      <c r="F56" s="55">
        <v>143.30000000000001</v>
      </c>
      <c r="G56" s="55">
        <v>173.89999999999998</v>
      </c>
      <c r="H56" s="55">
        <v>182.5</v>
      </c>
      <c r="I56" s="55">
        <v>70.400000000000006</v>
      </c>
      <c r="J56" s="55">
        <v>23.1</v>
      </c>
      <c r="K56" s="55">
        <v>25.8</v>
      </c>
      <c r="L56" s="55">
        <v>31.1</v>
      </c>
      <c r="M56" s="55">
        <v>34.4</v>
      </c>
      <c r="N56" s="55">
        <v>30.799999999999997</v>
      </c>
      <c r="O56" s="27"/>
      <c r="P56" s="1"/>
      <c r="Q56" s="1"/>
      <c r="R56" s="29">
        <f>SUM(C56:N56)</f>
        <v>912.89999999999986</v>
      </c>
      <c r="S56" s="41"/>
      <c r="X56" s="53"/>
      <c r="Y56" s="15"/>
    </row>
    <row r="57" spans="1:25" x14ac:dyDescent="0.2">
      <c r="A57" s="10">
        <v>46</v>
      </c>
      <c r="B57" s="1" t="s">
        <v>46</v>
      </c>
      <c r="C57" s="28">
        <v>33711</v>
      </c>
      <c r="D57" s="28">
        <v>35271</v>
      </c>
      <c r="E57" s="28">
        <v>36144</v>
      </c>
      <c r="F57" s="28">
        <v>36130</v>
      </c>
      <c r="G57" s="28">
        <v>36300</v>
      </c>
      <c r="H57" s="28">
        <v>36300</v>
      </c>
      <c r="I57" s="28">
        <v>36300</v>
      </c>
      <c r="J57" s="28">
        <v>35371</v>
      </c>
      <c r="K57" s="28">
        <v>34654</v>
      </c>
      <c r="L57" s="28">
        <v>33536</v>
      </c>
      <c r="M57" s="28">
        <v>33219</v>
      </c>
      <c r="N57" s="28">
        <v>33887</v>
      </c>
      <c r="O57" s="27"/>
      <c r="P57" s="29">
        <f>SUM(C57:N57)</f>
        <v>420823</v>
      </c>
      <c r="Q57" s="33">
        <v>1.4401000000000002</v>
      </c>
      <c r="R57" s="29">
        <f>P57*Q57</f>
        <v>606027.20230000012</v>
      </c>
      <c r="S57" s="41"/>
      <c r="X57" s="53"/>
    </row>
    <row r="58" spans="1:25" x14ac:dyDescent="0.2">
      <c r="A58" s="10">
        <v>47</v>
      </c>
      <c r="B58" s="1" t="s">
        <v>47</v>
      </c>
      <c r="C58" s="28">
        <v>377286</v>
      </c>
      <c r="D58" s="28">
        <v>435433</v>
      </c>
      <c r="E58" s="28">
        <v>539586</v>
      </c>
      <c r="F58" s="28">
        <v>547372</v>
      </c>
      <c r="G58" s="28">
        <v>630421</v>
      </c>
      <c r="H58" s="28">
        <v>627283</v>
      </c>
      <c r="I58" s="28">
        <v>545221</v>
      </c>
      <c r="J58" s="28">
        <v>424456</v>
      </c>
      <c r="K58" s="28">
        <v>394775</v>
      </c>
      <c r="L58" s="28">
        <v>377983</v>
      </c>
      <c r="M58" s="28">
        <v>365566</v>
      </c>
      <c r="N58" s="28">
        <v>381547</v>
      </c>
      <c r="O58" s="1"/>
      <c r="P58" s="29">
        <f>SUM(C58:N58)</f>
        <v>5646929</v>
      </c>
      <c r="Q58" s="33">
        <v>0.96149999999999991</v>
      </c>
      <c r="R58" s="29">
        <f>P58*Q58</f>
        <v>5429522.2334999992</v>
      </c>
      <c r="S58" s="41"/>
      <c r="X58" s="53"/>
    </row>
    <row r="59" spans="1:25" x14ac:dyDescent="0.2">
      <c r="A59" s="10">
        <v>48</v>
      </c>
      <c r="B59" s="1" t="s">
        <v>48</v>
      </c>
      <c r="C59" s="28">
        <v>82133</v>
      </c>
      <c r="D59" s="28">
        <v>100216</v>
      </c>
      <c r="E59" s="28">
        <v>114550</v>
      </c>
      <c r="F59" s="28">
        <v>118547</v>
      </c>
      <c r="G59" s="28">
        <v>159398</v>
      </c>
      <c r="H59" s="28">
        <v>147487</v>
      </c>
      <c r="I59" s="28">
        <v>114386</v>
      </c>
      <c r="J59" s="28">
        <v>79183</v>
      </c>
      <c r="K59" s="28">
        <v>68092</v>
      </c>
      <c r="L59" s="28">
        <v>65829</v>
      </c>
      <c r="M59" s="28">
        <v>74931</v>
      </c>
      <c r="N59" s="28">
        <v>67026</v>
      </c>
      <c r="O59" s="27"/>
      <c r="P59" s="29">
        <f>SUM(C59:N59)</f>
        <v>1191778</v>
      </c>
      <c r="Q59" s="33">
        <v>0.6774</v>
      </c>
      <c r="R59" s="29">
        <f>P59*Q59</f>
        <v>807310.41720000003</v>
      </c>
      <c r="S59" s="41"/>
      <c r="X59" s="53"/>
    </row>
    <row r="60" spans="1:25" x14ac:dyDescent="0.2">
      <c r="A60" s="10">
        <v>49</v>
      </c>
      <c r="B60" s="46" t="s">
        <v>33</v>
      </c>
      <c r="C60" s="47">
        <f>C57+C58+C59</f>
        <v>493130</v>
      </c>
      <c r="D60" s="47">
        <f t="shared" ref="D60:N60" si="6">D57+D58+D59</f>
        <v>570920</v>
      </c>
      <c r="E60" s="47">
        <f t="shared" si="6"/>
        <v>690280</v>
      </c>
      <c r="F60" s="47">
        <f t="shared" si="6"/>
        <v>702049</v>
      </c>
      <c r="G60" s="47">
        <f t="shared" si="6"/>
        <v>826119</v>
      </c>
      <c r="H60" s="47">
        <f t="shared" si="6"/>
        <v>811070</v>
      </c>
      <c r="I60" s="47">
        <f t="shared" si="6"/>
        <v>695907</v>
      </c>
      <c r="J60" s="47">
        <f t="shared" si="6"/>
        <v>539010</v>
      </c>
      <c r="K60" s="47">
        <f t="shared" si="6"/>
        <v>497521</v>
      </c>
      <c r="L60" s="47">
        <f t="shared" si="6"/>
        <v>477348</v>
      </c>
      <c r="M60" s="47">
        <f t="shared" si="6"/>
        <v>473716</v>
      </c>
      <c r="N60" s="47">
        <f t="shared" si="6"/>
        <v>482460</v>
      </c>
      <c r="O60" s="48">
        <f>SUM(O53:O59)</f>
        <v>1451</v>
      </c>
      <c r="P60" s="48">
        <f>SUM(P57:P59)</f>
        <v>7259530</v>
      </c>
      <c r="Q60" s="46"/>
      <c r="R60" s="49">
        <f>SUM(R53:R59)</f>
        <v>7552311.8729999987</v>
      </c>
      <c r="Y60" s="15"/>
    </row>
    <row r="61" spans="1:25" x14ac:dyDescent="0.2">
      <c r="A61" s="10">
        <v>50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Y61" s="15"/>
    </row>
    <row r="62" spans="1:25" x14ac:dyDescent="0.2">
      <c r="A62" s="10">
        <v>51</v>
      </c>
      <c r="B62" s="52" t="s">
        <v>49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Y62" s="15"/>
    </row>
    <row r="63" spans="1:25" x14ac:dyDescent="0.2">
      <c r="A63" s="10">
        <v>52</v>
      </c>
      <c r="B63" s="1" t="s">
        <v>46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/>
      <c r="P63" s="1">
        <f>SUM(C63:O63)</f>
        <v>0</v>
      </c>
      <c r="Q63" s="56">
        <v>0.98850000000000005</v>
      </c>
      <c r="R63" s="31">
        <f>O63*Q63</f>
        <v>0</v>
      </c>
      <c r="Y63" s="15"/>
    </row>
    <row r="64" spans="1:25" x14ac:dyDescent="0.2">
      <c r="A64" s="10">
        <v>53</v>
      </c>
      <c r="B64" s="1" t="s">
        <v>47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/>
      <c r="P64" s="1">
        <f t="shared" ref="P64:P66" si="7">SUM(C64:O64)</f>
        <v>0</v>
      </c>
      <c r="Q64" s="56">
        <v>0.66</v>
      </c>
      <c r="R64" s="29">
        <f t="shared" ref="R64:R65" si="8">P64*Q64</f>
        <v>0</v>
      </c>
      <c r="Y64" s="15"/>
    </row>
    <row r="65" spans="1:25" x14ac:dyDescent="0.2">
      <c r="A65" s="10">
        <v>54</v>
      </c>
      <c r="B65" s="1" t="s">
        <v>48</v>
      </c>
      <c r="C65" s="28">
        <v>0</v>
      </c>
      <c r="D65" s="28">
        <v>0</v>
      </c>
      <c r="E65" s="28">
        <v>0</v>
      </c>
      <c r="F65" s="28">
        <v>0</v>
      </c>
      <c r="G65" s="28">
        <v>11941</v>
      </c>
      <c r="H65" s="28">
        <v>7797</v>
      </c>
      <c r="I65" s="28">
        <v>12256</v>
      </c>
      <c r="J65" s="28">
        <v>14323</v>
      </c>
      <c r="K65" s="28">
        <v>13135</v>
      </c>
      <c r="L65" s="28">
        <v>11917</v>
      </c>
      <c r="M65" s="28">
        <v>10559</v>
      </c>
      <c r="N65" s="28">
        <v>10845</v>
      </c>
      <c r="O65" s="1"/>
      <c r="P65" s="57">
        <f t="shared" si="7"/>
        <v>92773</v>
      </c>
      <c r="Q65" s="58">
        <v>0.46500000000000002</v>
      </c>
      <c r="R65" s="29">
        <f t="shared" si="8"/>
        <v>43139.445</v>
      </c>
      <c r="Y65" s="15"/>
    </row>
    <row r="66" spans="1:25" x14ac:dyDescent="0.2">
      <c r="A66" s="10">
        <v>55</v>
      </c>
      <c r="B66" s="46" t="s">
        <v>33</v>
      </c>
      <c r="C66" s="47">
        <f>C63+C64+C65</f>
        <v>0</v>
      </c>
      <c r="D66" s="47">
        <f t="shared" ref="D66:N66" si="9">D63+D64+D65</f>
        <v>0</v>
      </c>
      <c r="E66" s="47">
        <f t="shared" si="9"/>
        <v>0</v>
      </c>
      <c r="F66" s="47">
        <f t="shared" si="9"/>
        <v>0</v>
      </c>
      <c r="G66" s="47">
        <f t="shared" si="9"/>
        <v>11941</v>
      </c>
      <c r="H66" s="47">
        <f t="shared" si="9"/>
        <v>7797</v>
      </c>
      <c r="I66" s="47">
        <f t="shared" si="9"/>
        <v>12256</v>
      </c>
      <c r="J66" s="47">
        <f t="shared" si="9"/>
        <v>14323</v>
      </c>
      <c r="K66" s="47">
        <f t="shared" si="9"/>
        <v>13135</v>
      </c>
      <c r="L66" s="47">
        <f t="shared" si="9"/>
        <v>11917</v>
      </c>
      <c r="M66" s="47">
        <f t="shared" si="9"/>
        <v>10559</v>
      </c>
      <c r="N66" s="47">
        <f t="shared" si="9"/>
        <v>10845</v>
      </c>
      <c r="O66" s="1"/>
      <c r="P66" s="46">
        <f t="shared" si="7"/>
        <v>92773</v>
      </c>
      <c r="Q66" s="46"/>
      <c r="R66" s="49">
        <f>SUM(R63:R65)</f>
        <v>43139.445</v>
      </c>
      <c r="Y66" s="15"/>
    </row>
    <row r="67" spans="1:25" x14ac:dyDescent="0.2">
      <c r="A67" s="10">
        <v>56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Y67" s="15"/>
    </row>
    <row r="68" spans="1:25" x14ac:dyDescent="0.2">
      <c r="A68" s="10">
        <v>57</v>
      </c>
      <c r="B68" s="52" t="s">
        <v>50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Y68" s="15"/>
    </row>
    <row r="69" spans="1:25" x14ac:dyDescent="0.2">
      <c r="A69" s="10">
        <v>58</v>
      </c>
      <c r="B69" s="1" t="s">
        <v>42</v>
      </c>
      <c r="C69" s="54">
        <v>69</v>
      </c>
      <c r="D69" s="54">
        <v>69</v>
      </c>
      <c r="E69" s="54">
        <v>69</v>
      </c>
      <c r="F69" s="54">
        <v>69</v>
      </c>
      <c r="G69" s="54">
        <v>69</v>
      </c>
      <c r="H69" s="54">
        <v>70</v>
      </c>
      <c r="I69" s="54">
        <v>70</v>
      </c>
      <c r="J69" s="54">
        <v>70</v>
      </c>
      <c r="K69" s="54">
        <v>70</v>
      </c>
      <c r="L69" s="54">
        <v>69</v>
      </c>
      <c r="M69" s="54">
        <v>69</v>
      </c>
      <c r="N69" s="54">
        <v>70</v>
      </c>
      <c r="O69" s="29">
        <f>SUM(C69:N69)</f>
        <v>833</v>
      </c>
      <c r="P69" s="16"/>
      <c r="Q69" s="44">
        <v>388.79</v>
      </c>
      <c r="R69" s="31">
        <f>O69*Q69</f>
        <v>323862.07</v>
      </c>
      <c r="X69" s="53"/>
      <c r="Y69" s="15"/>
    </row>
    <row r="70" spans="1:25" x14ac:dyDescent="0.2">
      <c r="A70" s="10">
        <v>59</v>
      </c>
      <c r="B70" s="1" t="s">
        <v>43</v>
      </c>
      <c r="C70" s="55">
        <v>3450</v>
      </c>
      <c r="D70" s="55">
        <v>3450</v>
      </c>
      <c r="E70" s="55">
        <v>3450</v>
      </c>
      <c r="F70" s="55">
        <v>3450</v>
      </c>
      <c r="G70" s="55">
        <v>3450</v>
      </c>
      <c r="H70" s="55">
        <v>3500</v>
      </c>
      <c r="I70" s="55">
        <v>3500</v>
      </c>
      <c r="J70" s="55">
        <v>3500</v>
      </c>
      <c r="K70" s="55">
        <v>3500</v>
      </c>
      <c r="L70" s="55">
        <v>3450</v>
      </c>
      <c r="M70" s="55">
        <v>3450</v>
      </c>
      <c r="N70" s="55">
        <v>3500</v>
      </c>
      <c r="O70" s="1"/>
      <c r="P70" s="1"/>
      <c r="Q70" s="1"/>
      <c r="R70" s="29">
        <f>SUM(C70:N70)</f>
        <v>41650</v>
      </c>
      <c r="X70" s="53"/>
      <c r="Y70" s="15"/>
    </row>
    <row r="71" spans="1:25" x14ac:dyDescent="0.2">
      <c r="A71" s="10">
        <v>60</v>
      </c>
      <c r="B71" s="1" t="s">
        <v>44</v>
      </c>
      <c r="C71" s="55">
        <v>3050</v>
      </c>
      <c r="D71" s="55">
        <v>3150</v>
      </c>
      <c r="E71" s="55">
        <v>3150</v>
      </c>
      <c r="F71" s="55">
        <v>3150</v>
      </c>
      <c r="G71" s="55">
        <v>3150</v>
      </c>
      <c r="H71" s="55">
        <v>3250</v>
      </c>
      <c r="I71" s="55">
        <v>3250</v>
      </c>
      <c r="J71" s="55">
        <v>3250</v>
      </c>
      <c r="K71" s="55">
        <v>3525</v>
      </c>
      <c r="L71" s="55">
        <v>3350</v>
      </c>
      <c r="M71" s="55">
        <v>3500</v>
      </c>
      <c r="N71" s="55">
        <v>3600</v>
      </c>
      <c r="O71" s="1"/>
      <c r="P71" s="1"/>
      <c r="Q71" s="1"/>
      <c r="R71" s="29">
        <f>SUM(C71:N71)</f>
        <v>39375</v>
      </c>
      <c r="X71" s="53"/>
      <c r="Y71" s="15"/>
    </row>
    <row r="72" spans="1:25" x14ac:dyDescent="0.2">
      <c r="A72" s="10">
        <v>61</v>
      </c>
      <c r="B72" s="1" t="s">
        <v>45</v>
      </c>
      <c r="C72" s="55">
        <v>345.5</v>
      </c>
      <c r="D72" s="55">
        <v>318.29999999999995</v>
      </c>
      <c r="E72" s="55">
        <v>281.60000000000002</v>
      </c>
      <c r="F72" s="55">
        <v>379.4</v>
      </c>
      <c r="G72" s="55">
        <v>323.10000000000002</v>
      </c>
      <c r="H72" s="55">
        <v>226.7</v>
      </c>
      <c r="I72" s="55">
        <v>303.10000000000002</v>
      </c>
      <c r="J72" s="55">
        <v>315.3</v>
      </c>
      <c r="K72" s="55">
        <v>247.9</v>
      </c>
      <c r="L72" s="55">
        <v>402</v>
      </c>
      <c r="M72" s="55">
        <v>229.9</v>
      </c>
      <c r="N72" s="55">
        <v>310.8</v>
      </c>
      <c r="O72" s="1"/>
      <c r="P72" s="1"/>
      <c r="Q72" s="1"/>
      <c r="R72" s="29">
        <f>SUM(C72:N72)</f>
        <v>3683.6000000000008</v>
      </c>
      <c r="X72" s="53"/>
      <c r="Y72" s="15"/>
    </row>
    <row r="73" spans="1:25" x14ac:dyDescent="0.2">
      <c r="A73" s="10">
        <v>62</v>
      </c>
      <c r="B73" s="1" t="s">
        <v>51</v>
      </c>
      <c r="C73" s="28">
        <v>383113</v>
      </c>
      <c r="D73" s="28">
        <v>438287</v>
      </c>
      <c r="E73" s="28">
        <v>453188</v>
      </c>
      <c r="F73" s="28">
        <v>456921</v>
      </c>
      <c r="G73" s="28">
        <v>457478</v>
      </c>
      <c r="H73" s="28">
        <v>443700</v>
      </c>
      <c r="I73" s="28">
        <v>443522</v>
      </c>
      <c r="J73" s="28">
        <v>429100</v>
      </c>
      <c r="K73" s="28">
        <v>416119</v>
      </c>
      <c r="L73" s="28">
        <v>406060</v>
      </c>
      <c r="M73" s="28">
        <v>369087</v>
      </c>
      <c r="N73" s="28">
        <v>397892</v>
      </c>
      <c r="O73" s="1"/>
      <c r="P73" s="29">
        <f>SUM(C73:N73)</f>
        <v>5094467</v>
      </c>
      <c r="Q73" s="33">
        <v>0.877</v>
      </c>
      <c r="R73" s="29">
        <f>P73*Q73</f>
        <v>4467847.5590000004</v>
      </c>
      <c r="X73" s="53"/>
      <c r="Y73" s="15"/>
    </row>
    <row r="74" spans="1:25" x14ac:dyDescent="0.2">
      <c r="A74" s="10">
        <v>63</v>
      </c>
      <c r="B74" s="1" t="s">
        <v>52</v>
      </c>
      <c r="C74" s="28">
        <v>180121</v>
      </c>
      <c r="D74" s="28">
        <v>225209</v>
      </c>
      <c r="E74" s="28">
        <v>234740</v>
      </c>
      <c r="F74" s="28">
        <v>232537</v>
      </c>
      <c r="G74" s="28">
        <v>282676</v>
      </c>
      <c r="H74" s="28">
        <v>241360</v>
      </c>
      <c r="I74" s="28">
        <v>262807</v>
      </c>
      <c r="J74" s="28">
        <v>188680</v>
      </c>
      <c r="K74" s="28">
        <v>193844</v>
      </c>
      <c r="L74" s="28">
        <v>172643</v>
      </c>
      <c r="M74" s="28">
        <v>173313</v>
      </c>
      <c r="N74" s="28">
        <v>210564</v>
      </c>
      <c r="O74" s="1"/>
      <c r="P74" s="29">
        <f>SUM(C74:N74)</f>
        <v>2598494</v>
      </c>
      <c r="Q74" s="33">
        <v>0.58840000000000003</v>
      </c>
      <c r="R74" s="29">
        <f>P74*Q74</f>
        <v>1528953.8696000001</v>
      </c>
      <c r="X74" s="53"/>
      <c r="Y74" s="15"/>
    </row>
    <row r="75" spans="1:25" x14ac:dyDescent="0.2">
      <c r="A75" s="10">
        <v>64</v>
      </c>
      <c r="B75" s="46" t="s">
        <v>33</v>
      </c>
      <c r="C75" s="47">
        <f t="shared" ref="C75:N75" si="10">C73+C74</f>
        <v>563234</v>
      </c>
      <c r="D75" s="47">
        <f t="shared" si="10"/>
        <v>663496</v>
      </c>
      <c r="E75" s="47">
        <f t="shared" si="10"/>
        <v>687928</v>
      </c>
      <c r="F75" s="47">
        <f t="shared" si="10"/>
        <v>689458</v>
      </c>
      <c r="G75" s="47">
        <f t="shared" si="10"/>
        <v>740154</v>
      </c>
      <c r="H75" s="47">
        <f t="shared" si="10"/>
        <v>685060</v>
      </c>
      <c r="I75" s="47">
        <f t="shared" si="10"/>
        <v>706329</v>
      </c>
      <c r="J75" s="47">
        <f t="shared" si="10"/>
        <v>617780</v>
      </c>
      <c r="K75" s="47">
        <f t="shared" si="10"/>
        <v>609963</v>
      </c>
      <c r="L75" s="47">
        <f t="shared" si="10"/>
        <v>578703</v>
      </c>
      <c r="M75" s="47">
        <f t="shared" si="10"/>
        <v>542400</v>
      </c>
      <c r="N75" s="47">
        <f t="shared" si="10"/>
        <v>608456</v>
      </c>
      <c r="O75" s="48">
        <f>O69</f>
        <v>833</v>
      </c>
      <c r="P75" s="48">
        <f>SUM(P73:P74)</f>
        <v>7692961</v>
      </c>
      <c r="Q75" s="46"/>
      <c r="R75" s="49">
        <f>SUM(R69:R74)</f>
        <v>6405372.0986000001</v>
      </c>
      <c r="X75" s="53"/>
      <c r="Y75" s="15"/>
    </row>
    <row r="76" spans="1:25" x14ac:dyDescent="0.2">
      <c r="A76" s="10">
        <v>65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59"/>
      <c r="X76" s="53"/>
      <c r="Y76" s="15"/>
    </row>
    <row r="77" spans="1:25" x14ac:dyDescent="0.2">
      <c r="A77" s="10">
        <v>66</v>
      </c>
      <c r="B77" s="52" t="s">
        <v>53</v>
      </c>
      <c r="C77" s="55">
        <f>C79+C80+C81+C83</f>
        <v>120408.92</v>
      </c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1"/>
      <c r="P77" s="1"/>
      <c r="Q77" s="1"/>
      <c r="R77" s="55"/>
      <c r="X77" s="53"/>
      <c r="Y77" s="15"/>
    </row>
    <row r="78" spans="1:25" x14ac:dyDescent="0.2">
      <c r="A78" s="10">
        <v>67</v>
      </c>
      <c r="B78" s="1" t="s">
        <v>42</v>
      </c>
      <c r="C78" s="54">
        <v>17</v>
      </c>
      <c r="D78" s="54">
        <v>17</v>
      </c>
      <c r="E78" s="54">
        <v>17</v>
      </c>
      <c r="F78" s="54">
        <v>17</v>
      </c>
      <c r="G78" s="54">
        <v>17</v>
      </c>
      <c r="H78" s="54">
        <v>17</v>
      </c>
      <c r="I78" s="54">
        <v>17</v>
      </c>
      <c r="J78" s="54">
        <v>17</v>
      </c>
      <c r="K78" s="54">
        <v>17</v>
      </c>
      <c r="L78" s="54">
        <v>17</v>
      </c>
      <c r="M78" s="54">
        <v>17</v>
      </c>
      <c r="N78" s="54">
        <v>17</v>
      </c>
      <c r="O78" s="29">
        <f>SUM(C78:N78)</f>
        <v>204</v>
      </c>
      <c r="P78" s="16"/>
      <c r="Q78" s="44">
        <v>350</v>
      </c>
      <c r="R78" s="31">
        <f>O78*Q78</f>
        <v>71400</v>
      </c>
      <c r="S78" s="41"/>
      <c r="X78" s="53"/>
      <c r="Y78" s="15"/>
    </row>
    <row r="79" spans="1:25" x14ac:dyDescent="0.2">
      <c r="A79" s="10">
        <v>68</v>
      </c>
      <c r="B79" s="1" t="s">
        <v>43</v>
      </c>
      <c r="C79" s="55">
        <v>850</v>
      </c>
      <c r="D79" s="55">
        <v>850</v>
      </c>
      <c r="E79" s="55">
        <v>850</v>
      </c>
      <c r="F79" s="55">
        <v>850</v>
      </c>
      <c r="G79" s="55">
        <v>850</v>
      </c>
      <c r="H79" s="55">
        <v>850</v>
      </c>
      <c r="I79" s="55">
        <v>850</v>
      </c>
      <c r="J79" s="55">
        <v>850</v>
      </c>
      <c r="K79" s="55">
        <v>850</v>
      </c>
      <c r="L79" s="55">
        <v>850</v>
      </c>
      <c r="M79" s="55">
        <v>850</v>
      </c>
      <c r="N79" s="55">
        <v>850</v>
      </c>
      <c r="O79" s="1"/>
      <c r="P79" s="1"/>
      <c r="Q79" s="1"/>
      <c r="R79" s="29">
        <f>SUM(C79:N79)</f>
        <v>10200</v>
      </c>
      <c r="X79" s="53"/>
      <c r="Y79" s="15"/>
    </row>
    <row r="80" spans="1:25" x14ac:dyDescent="0.2">
      <c r="A80" s="10">
        <v>69</v>
      </c>
      <c r="B80" s="1" t="s">
        <v>44</v>
      </c>
      <c r="C80" s="55">
        <v>850</v>
      </c>
      <c r="D80" s="55">
        <v>850</v>
      </c>
      <c r="E80" s="55">
        <v>850</v>
      </c>
      <c r="F80" s="55">
        <v>850</v>
      </c>
      <c r="G80" s="55">
        <v>850</v>
      </c>
      <c r="H80" s="55">
        <v>850</v>
      </c>
      <c r="I80" s="55">
        <v>850</v>
      </c>
      <c r="J80" s="55">
        <v>850</v>
      </c>
      <c r="K80" s="55">
        <v>850</v>
      </c>
      <c r="L80" s="55">
        <v>850</v>
      </c>
      <c r="M80" s="55">
        <v>850</v>
      </c>
      <c r="N80" s="55">
        <v>850</v>
      </c>
      <c r="O80" s="1"/>
      <c r="P80" s="1"/>
      <c r="Q80" s="1"/>
      <c r="R80" s="29">
        <f>SUM(C80:N80)</f>
        <v>10200</v>
      </c>
      <c r="X80" s="53"/>
      <c r="Y80" s="15"/>
    </row>
    <row r="81" spans="1:24" x14ac:dyDescent="0.2">
      <c r="A81" s="10">
        <v>70</v>
      </c>
      <c r="B81" s="1" t="s">
        <v>54</v>
      </c>
      <c r="C81" s="55">
        <v>5302.8</v>
      </c>
      <c r="D81" s="55">
        <v>4009.6000000000004</v>
      </c>
      <c r="E81" s="55">
        <v>11880.3</v>
      </c>
      <c r="F81" s="55">
        <v>13347.599999999999</v>
      </c>
      <c r="G81" s="55">
        <v>9687.6999999999989</v>
      </c>
      <c r="H81" s="55">
        <v>7007.9000000000005</v>
      </c>
      <c r="I81" s="55">
        <v>8230.7999999999993</v>
      </c>
      <c r="J81" s="55">
        <v>4601.3</v>
      </c>
      <c r="K81" s="55">
        <v>8004.5</v>
      </c>
      <c r="L81" s="55">
        <v>7314.7999999999993</v>
      </c>
      <c r="M81" s="55">
        <v>4248.3999999999996</v>
      </c>
      <c r="N81" s="55">
        <v>8166.9</v>
      </c>
      <c r="O81" s="1"/>
      <c r="P81" s="1"/>
      <c r="Q81" s="1"/>
      <c r="R81" s="29">
        <f>SUM(C81:N81)</f>
        <v>91802.599999999991</v>
      </c>
      <c r="X81" s="53"/>
    </row>
    <row r="82" spans="1:24" x14ac:dyDescent="0.2">
      <c r="A82" s="10">
        <v>71</v>
      </c>
      <c r="B82" s="1" t="s">
        <v>55</v>
      </c>
      <c r="C82" s="28">
        <v>1163394</v>
      </c>
      <c r="D82" s="28">
        <v>1252290</v>
      </c>
      <c r="E82" s="28">
        <v>1301966</v>
      </c>
      <c r="F82" s="28">
        <v>1320251</v>
      </c>
      <c r="G82" s="28">
        <v>1381425</v>
      </c>
      <c r="H82" s="28">
        <v>1291172</v>
      </c>
      <c r="I82" s="28">
        <v>1364999</v>
      </c>
      <c r="J82" s="28">
        <v>1289881</v>
      </c>
      <c r="K82" s="28">
        <v>1279436</v>
      </c>
      <c r="L82" s="28">
        <v>1147590</v>
      </c>
      <c r="M82" s="28">
        <v>1255199</v>
      </c>
      <c r="N82" s="28">
        <v>1330081</v>
      </c>
      <c r="O82" s="1"/>
      <c r="P82" s="29">
        <f>SUM(C82:N82)</f>
        <v>15377684</v>
      </c>
      <c r="Q82" s="60" t="s">
        <v>56</v>
      </c>
      <c r="R82" s="29"/>
      <c r="X82" s="53"/>
    </row>
    <row r="83" spans="1:24" x14ac:dyDescent="0.2">
      <c r="A83" s="10">
        <v>72</v>
      </c>
      <c r="B83" s="1" t="s">
        <v>57</v>
      </c>
      <c r="C83" s="55">
        <v>113406.12</v>
      </c>
      <c r="D83" s="55">
        <v>121788.31000000001</v>
      </c>
      <c r="E83" s="55">
        <v>127479.25</v>
      </c>
      <c r="F83" s="55">
        <v>127889.38999999998</v>
      </c>
      <c r="G83" s="55">
        <v>138552.37</v>
      </c>
      <c r="H83" s="55">
        <v>134255.22</v>
      </c>
      <c r="I83" s="55">
        <v>133159.66</v>
      </c>
      <c r="J83" s="55">
        <v>127850.78</v>
      </c>
      <c r="K83" s="55">
        <v>122523.21000000002</v>
      </c>
      <c r="L83" s="55">
        <v>113787.53</v>
      </c>
      <c r="M83" s="55">
        <v>119248.98</v>
      </c>
      <c r="N83" s="55">
        <v>123501.18000000001</v>
      </c>
      <c r="O83" s="1"/>
      <c r="P83" s="29"/>
      <c r="Q83" s="60"/>
      <c r="R83" s="29">
        <f>SUM(C83:N83)</f>
        <v>1503442</v>
      </c>
    </row>
    <row r="84" spans="1:24" x14ac:dyDescent="0.2">
      <c r="A84" s="10">
        <v>73</v>
      </c>
      <c r="B84" s="46" t="s">
        <v>33</v>
      </c>
      <c r="C84" s="47">
        <f>C82</f>
        <v>1163394</v>
      </c>
      <c r="D84" s="47">
        <f t="shared" ref="D84:N84" si="11">D82</f>
        <v>1252290</v>
      </c>
      <c r="E84" s="47">
        <f t="shared" si="11"/>
        <v>1301966</v>
      </c>
      <c r="F84" s="47">
        <f t="shared" si="11"/>
        <v>1320251</v>
      </c>
      <c r="G84" s="47">
        <f t="shared" si="11"/>
        <v>1381425</v>
      </c>
      <c r="H84" s="47">
        <f t="shared" si="11"/>
        <v>1291172</v>
      </c>
      <c r="I84" s="47">
        <f t="shared" si="11"/>
        <v>1364999</v>
      </c>
      <c r="J84" s="47">
        <f t="shared" si="11"/>
        <v>1289881</v>
      </c>
      <c r="K84" s="47">
        <f t="shared" si="11"/>
        <v>1279436</v>
      </c>
      <c r="L84" s="47">
        <f t="shared" si="11"/>
        <v>1147590</v>
      </c>
      <c r="M84" s="47">
        <f t="shared" si="11"/>
        <v>1255199</v>
      </c>
      <c r="N84" s="47">
        <f t="shared" si="11"/>
        <v>1330081</v>
      </c>
      <c r="O84" s="48">
        <f>O78</f>
        <v>204</v>
      </c>
      <c r="P84" s="48">
        <f>P82</f>
        <v>15377684</v>
      </c>
      <c r="Q84" s="46"/>
      <c r="R84" s="49">
        <f>SUM(R78:R83)</f>
        <v>1687044.6</v>
      </c>
    </row>
    <row r="85" spans="1:24" x14ac:dyDescent="0.2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1:24" x14ac:dyDescent="0.2">
      <c r="C86" s="1"/>
      <c r="D86" s="1"/>
      <c r="E86" s="1"/>
      <c r="F86" s="1"/>
      <c r="G86" s="1"/>
      <c r="H86" s="1"/>
      <c r="I86" s="10"/>
      <c r="J86" s="1"/>
      <c r="K86" s="1"/>
      <c r="L86" s="1"/>
      <c r="M86" s="1"/>
      <c r="N86" s="1"/>
      <c r="O86" s="1"/>
      <c r="P86" s="1"/>
      <c r="Q86" s="1"/>
      <c r="R86" s="1"/>
    </row>
    <row r="87" spans="1:24" x14ac:dyDescent="0.2">
      <c r="A87" s="10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1"/>
      <c r="P87" s="1"/>
      <c r="Q87" s="1"/>
      <c r="R87" s="1"/>
      <c r="S87" s="3"/>
      <c r="T87" s="3"/>
    </row>
    <row r="88" spans="1:24" x14ac:dyDescent="0.2">
      <c r="A88" s="10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1"/>
      <c r="R88" s="28"/>
      <c r="S88" s="3"/>
      <c r="T88" s="3"/>
    </row>
    <row r="89" spans="1:24" x14ac:dyDescent="0.2">
      <c r="A89" s="10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2"/>
      <c r="P89" s="2"/>
      <c r="Q89" s="1"/>
      <c r="R89" s="51"/>
      <c r="S89" s="61"/>
      <c r="T89" s="3"/>
    </row>
    <row r="90" spans="1:24" x14ac:dyDescent="0.2">
      <c r="A90" s="10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3"/>
      <c r="T90" s="3"/>
    </row>
    <row r="91" spans="1:24" x14ac:dyDescent="0.2">
      <c r="A91" s="10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28"/>
      <c r="P91" s="28"/>
      <c r="Q91" s="1"/>
      <c r="R91" s="51"/>
      <c r="S91" s="3"/>
      <c r="T91" s="3"/>
    </row>
    <row r="92" spans="1:24" x14ac:dyDescent="0.2">
      <c r="A92" s="10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28"/>
      <c r="Q92" s="1"/>
      <c r="R92" s="1"/>
      <c r="S92" s="3"/>
      <c r="T92" s="3"/>
    </row>
    <row r="93" spans="1:24" x14ac:dyDescent="0.2">
      <c r="A93" s="10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3"/>
      <c r="T93" s="3"/>
    </row>
    <row r="94" spans="1:24" x14ac:dyDescent="0.2">
      <c r="A94" s="10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1"/>
      <c r="O94" s="1"/>
      <c r="P94" s="2"/>
      <c r="Q94" s="1"/>
      <c r="R94" s="2"/>
      <c r="S94" s="40"/>
      <c r="T94" s="3"/>
    </row>
    <row r="95" spans="1:24" x14ac:dyDescent="0.2">
      <c r="A95" s="10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3"/>
      <c r="T95" s="3"/>
    </row>
    <row r="96" spans="1:24" x14ac:dyDescent="0.2">
      <c r="A96" s="10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62"/>
      <c r="Q96" s="1"/>
      <c r="R96" s="1"/>
      <c r="S96" s="3"/>
      <c r="T96" s="3"/>
    </row>
    <row r="97" spans="1:25" x14ac:dyDescent="0.2">
      <c r="A97" s="10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51"/>
      <c r="Q97" s="1"/>
      <c r="R97" s="1"/>
      <c r="S97" s="3"/>
      <c r="T97" s="3"/>
    </row>
    <row r="98" spans="1:25" x14ac:dyDescent="0.2">
      <c r="A98" s="10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63"/>
      <c r="Q98" s="1"/>
      <c r="R98" s="63"/>
      <c r="S98" s="3"/>
      <c r="T98" s="3"/>
    </row>
    <row r="99" spans="1:25" x14ac:dyDescent="0.2">
      <c r="A99" s="10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51"/>
      <c r="S99" s="3"/>
      <c r="T99" s="3"/>
    </row>
    <row r="100" spans="1:25" x14ac:dyDescent="0.2">
      <c r="A100" s="10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63"/>
      <c r="S100" s="3"/>
      <c r="T100" s="3"/>
    </row>
    <row r="101" spans="1:25" x14ac:dyDescent="0.2">
      <c r="A101" s="10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3"/>
      <c r="T101" s="3"/>
    </row>
    <row r="102" spans="1:25" x14ac:dyDescent="0.2">
      <c r="A102" s="10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3"/>
      <c r="T102" s="3"/>
      <c r="Y102" s="15"/>
    </row>
    <row r="103" spans="1:25" x14ac:dyDescent="0.2">
      <c r="A103" s="10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3"/>
      <c r="T103" s="3"/>
      <c r="Y103" s="15"/>
    </row>
    <row r="104" spans="1:25" x14ac:dyDescent="0.2">
      <c r="A104" s="3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62"/>
      <c r="S104" s="3"/>
      <c r="T104" s="3"/>
      <c r="Y104" s="15"/>
    </row>
    <row r="105" spans="1:25" x14ac:dyDescent="0.2">
      <c r="A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1"/>
      <c r="P105" s="1"/>
      <c r="Q105" s="1"/>
      <c r="R105" s="1"/>
      <c r="S105" s="3"/>
      <c r="T105" s="3"/>
      <c r="X105" s="53"/>
      <c r="Y105" s="15"/>
    </row>
    <row r="106" spans="1:25" x14ac:dyDescent="0.2">
      <c r="A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1"/>
      <c r="P106" s="1"/>
      <c r="Q106" s="30"/>
      <c r="R106" s="31"/>
      <c r="S106" s="40"/>
      <c r="T106" s="3"/>
      <c r="X106" s="53"/>
      <c r="Y106" s="15"/>
    </row>
    <row r="107" spans="1:25" x14ac:dyDescent="0.2">
      <c r="A107" s="3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29"/>
      <c r="P107" s="1"/>
      <c r="Q107" s="30"/>
      <c r="R107" s="29"/>
      <c r="S107" s="40"/>
      <c r="T107" s="3"/>
      <c r="X107" s="53"/>
      <c r="Y107" s="15"/>
    </row>
    <row r="108" spans="1:25" x14ac:dyDescent="0.2">
      <c r="A108" s="3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0"/>
      <c r="R108" s="2"/>
      <c r="S108" s="40"/>
      <c r="T108" s="3"/>
      <c r="X108" s="53"/>
      <c r="Y108" s="15"/>
    </row>
    <row r="109" spans="1:25" x14ac:dyDescent="0.2">
      <c r="A109" s="3"/>
      <c r="P109" s="64"/>
      <c r="Q109" s="65"/>
      <c r="R109" s="29"/>
      <c r="S109" s="66"/>
      <c r="T109" s="35"/>
      <c r="X109" s="53"/>
      <c r="Y109" s="15"/>
    </row>
    <row r="110" spans="1:25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15"/>
      <c r="Q110" s="53"/>
      <c r="R110" s="15"/>
      <c r="S110" s="66"/>
      <c r="T110" s="53"/>
      <c r="U110" s="3"/>
      <c r="V110" s="3"/>
      <c r="W110" s="15"/>
      <c r="X110" s="53"/>
      <c r="Y110" s="15"/>
    </row>
    <row r="111" spans="1:25" x14ac:dyDescent="0.2">
      <c r="A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P111" s="15"/>
      <c r="Q111" s="53"/>
      <c r="R111" s="15"/>
      <c r="S111" s="66"/>
      <c r="T111" s="53"/>
      <c r="U111" s="3"/>
      <c r="V111" s="3"/>
      <c r="W111" s="15"/>
      <c r="X111" s="53"/>
      <c r="Y111" s="15"/>
    </row>
    <row r="112" spans="1:25" x14ac:dyDescent="0.2">
      <c r="A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P112" s="15"/>
      <c r="Q112" s="53"/>
      <c r="R112" s="15"/>
      <c r="S112" s="66"/>
      <c r="T112" s="53"/>
      <c r="U112" s="3"/>
      <c r="V112" s="3"/>
      <c r="W112" s="15"/>
      <c r="X112" s="53"/>
      <c r="Y112" s="15"/>
    </row>
    <row r="113" spans="1:25" x14ac:dyDescent="0.2">
      <c r="A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15"/>
      <c r="P113" s="15"/>
      <c r="Q113" s="53"/>
      <c r="R113" s="15"/>
      <c r="S113" s="40"/>
      <c r="T113" s="15"/>
      <c r="U113" s="40"/>
      <c r="V113" s="3"/>
      <c r="W113" s="15"/>
      <c r="X113" s="53"/>
      <c r="Y113" s="15"/>
    </row>
    <row r="114" spans="1:25" x14ac:dyDescent="0.2">
      <c r="A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P114" s="15"/>
      <c r="Q114" s="53"/>
      <c r="R114" s="15"/>
      <c r="S114" s="40"/>
      <c r="T114" s="15"/>
      <c r="U114" s="40"/>
      <c r="V114" s="3"/>
      <c r="W114" s="15"/>
      <c r="X114" s="53"/>
      <c r="Y114" s="15"/>
    </row>
    <row r="115" spans="1:25" x14ac:dyDescent="0.2">
      <c r="A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P115" s="15"/>
      <c r="Q115" s="53"/>
      <c r="R115" s="15"/>
      <c r="S115" s="40"/>
      <c r="T115" s="53"/>
      <c r="U115" s="67"/>
      <c r="V115" s="3"/>
      <c r="W115" s="15"/>
      <c r="X115" s="53"/>
      <c r="Y115" s="15"/>
    </row>
    <row r="116" spans="1:25" x14ac:dyDescent="0.2">
      <c r="A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15"/>
      <c r="P116" s="15"/>
      <c r="Q116" s="53"/>
      <c r="R116" s="15"/>
      <c r="S116" s="40"/>
      <c r="T116" s="53"/>
      <c r="U116" s="3"/>
      <c r="V116" s="3"/>
      <c r="W116" s="15"/>
      <c r="X116" s="53"/>
      <c r="Y116" s="15"/>
    </row>
    <row r="117" spans="1:25" x14ac:dyDescent="0.2">
      <c r="A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P117" s="15"/>
      <c r="Q117" s="53"/>
      <c r="R117" s="15"/>
      <c r="S117" s="40"/>
      <c r="T117" s="53"/>
      <c r="U117" s="3"/>
      <c r="V117" s="3"/>
      <c r="W117" s="15"/>
      <c r="X117" s="53"/>
      <c r="Y117" s="15"/>
    </row>
    <row r="118" spans="1:25" x14ac:dyDescent="0.2">
      <c r="A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P118" s="15"/>
      <c r="Q118" s="53"/>
      <c r="R118" s="15"/>
      <c r="S118" s="40"/>
      <c r="T118" s="53"/>
      <c r="U118" s="3"/>
      <c r="V118" s="3"/>
      <c r="W118" s="15"/>
      <c r="X118" s="53"/>
      <c r="Y118" s="15"/>
    </row>
    <row r="119" spans="1:25" x14ac:dyDescent="0.2">
      <c r="A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15"/>
      <c r="Q119" s="53"/>
      <c r="R119" s="15"/>
      <c r="S119" s="66"/>
      <c r="T119" s="53"/>
      <c r="U119" s="3"/>
      <c r="V119" s="3"/>
      <c r="W119" s="15"/>
      <c r="X119" s="53"/>
      <c r="Y119" s="15"/>
    </row>
    <row r="120" spans="1:25" x14ac:dyDescent="0.2">
      <c r="A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P120" s="15"/>
      <c r="Q120" s="53"/>
      <c r="R120" s="15"/>
      <c r="S120" s="66"/>
      <c r="T120" s="53"/>
      <c r="U120" s="3"/>
      <c r="V120" s="3"/>
      <c r="W120" s="15"/>
      <c r="X120" s="53"/>
      <c r="Y120" s="15"/>
    </row>
    <row r="121" spans="1:25" x14ac:dyDescent="0.2">
      <c r="A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P121" s="15"/>
      <c r="Q121" s="53"/>
      <c r="R121" s="15"/>
      <c r="S121" s="66"/>
      <c r="T121" s="3"/>
      <c r="U121" s="3"/>
      <c r="V121" s="3"/>
      <c r="W121" s="3"/>
      <c r="X121" s="53"/>
      <c r="Y121" s="15"/>
    </row>
    <row r="122" spans="1:25" x14ac:dyDescent="0.2">
      <c r="A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15"/>
      <c r="Q122" s="53"/>
      <c r="R122" s="15"/>
      <c r="S122" s="66"/>
      <c r="T122" s="3"/>
      <c r="U122" s="3"/>
      <c r="V122" s="3"/>
      <c r="W122" s="3"/>
      <c r="X122" s="53"/>
      <c r="Y122" s="15"/>
    </row>
    <row r="123" spans="1:25" x14ac:dyDescent="0.2">
      <c r="A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P123" s="68"/>
      <c r="Q123" s="69"/>
      <c r="R123" s="15"/>
      <c r="S123" s="66"/>
      <c r="T123" s="3"/>
      <c r="U123" s="3"/>
      <c r="V123" s="3"/>
      <c r="W123" s="3"/>
      <c r="X123" s="53"/>
      <c r="Y123" s="15"/>
    </row>
    <row r="124" spans="1:25" x14ac:dyDescent="0.2">
      <c r="A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P124" s="43"/>
      <c r="Q124" s="53"/>
      <c r="R124" s="15"/>
      <c r="S124" s="40"/>
      <c r="T124" s="15"/>
      <c r="U124" s="3"/>
      <c r="V124" s="67"/>
      <c r="W124" s="15"/>
      <c r="X124" s="53"/>
      <c r="Y124" s="15"/>
    </row>
    <row r="125" spans="1:25" x14ac:dyDescent="0.2">
      <c r="A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43"/>
      <c r="Q125" s="69"/>
      <c r="R125" s="15"/>
      <c r="S125" s="40"/>
      <c r="T125" s="70"/>
      <c r="U125" s="3"/>
      <c r="V125" s="67"/>
      <c r="W125" s="15"/>
      <c r="X125" s="53"/>
      <c r="Y125" s="15"/>
    </row>
    <row r="126" spans="1:25" x14ac:dyDescent="0.2">
      <c r="A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P126" s="15"/>
      <c r="Q126" s="53"/>
      <c r="R126" s="15"/>
      <c r="S126" s="40"/>
      <c r="T126" s="53"/>
      <c r="U126" s="3"/>
      <c r="V126" s="3"/>
      <c r="W126" s="15"/>
      <c r="X126" s="53"/>
      <c r="Y126" s="15"/>
    </row>
    <row r="127" spans="1:25" x14ac:dyDescent="0.2">
      <c r="A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P127" s="15"/>
      <c r="Q127" s="69"/>
      <c r="R127" s="15"/>
      <c r="S127" s="40"/>
      <c r="T127" s="53"/>
      <c r="U127" s="3"/>
      <c r="V127" s="3"/>
      <c r="W127" s="15"/>
      <c r="X127" s="53"/>
      <c r="Y127" s="15"/>
    </row>
    <row r="128" spans="1:25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15"/>
      <c r="Q128" s="53"/>
      <c r="R128" s="15"/>
      <c r="S128" s="40"/>
      <c r="T128" s="53"/>
      <c r="U128" s="3"/>
      <c r="V128" s="3"/>
      <c r="W128" s="15"/>
      <c r="X128" s="53"/>
      <c r="Y128" s="15"/>
    </row>
    <row r="129" spans="1:25" x14ac:dyDescent="0.2">
      <c r="A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P129" s="15"/>
      <c r="Q129" s="69"/>
      <c r="R129" s="15"/>
      <c r="S129" s="40"/>
      <c r="T129" s="15"/>
      <c r="U129" s="3"/>
      <c r="V129" s="3"/>
      <c r="W129" s="15"/>
      <c r="X129" s="53"/>
      <c r="Y129" s="15"/>
    </row>
    <row r="130" spans="1:25" x14ac:dyDescent="0.2">
      <c r="A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P130" s="3"/>
      <c r="Q130" s="53"/>
      <c r="R130" s="15"/>
      <c r="S130" s="40"/>
      <c r="T130" s="53"/>
      <c r="U130" s="3"/>
      <c r="V130" s="3"/>
      <c r="W130" s="15"/>
      <c r="X130" s="53"/>
      <c r="Y130" s="15"/>
    </row>
    <row r="131" spans="1:25" x14ac:dyDescent="0.2">
      <c r="A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68"/>
      <c r="P131" s="3"/>
      <c r="Q131" s="53"/>
      <c r="R131" s="15"/>
      <c r="S131" s="40"/>
      <c r="T131" s="53"/>
      <c r="U131" s="3"/>
      <c r="V131" s="3"/>
      <c r="W131" s="15"/>
      <c r="X131" s="53"/>
      <c r="Y131" s="15"/>
    </row>
    <row r="132" spans="1:25" x14ac:dyDescent="0.2">
      <c r="A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P132" s="68"/>
      <c r="Q132" s="53"/>
      <c r="R132" s="15"/>
      <c r="S132" s="66"/>
      <c r="T132" s="53"/>
      <c r="U132" s="3"/>
      <c r="V132" s="3"/>
      <c r="W132" s="15"/>
      <c r="X132" s="53"/>
      <c r="Y132" s="15"/>
    </row>
    <row r="133" spans="1:25" x14ac:dyDescent="0.2">
      <c r="A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P133" s="43"/>
      <c r="Q133" s="71"/>
      <c r="R133" s="15"/>
      <c r="S133" s="40"/>
      <c r="T133" s="53"/>
      <c r="U133" s="3"/>
      <c r="V133" s="3"/>
      <c r="W133" s="15"/>
      <c r="X133" s="53"/>
      <c r="Y133" s="15"/>
    </row>
    <row r="134" spans="1:25" x14ac:dyDescent="0.2">
      <c r="A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40"/>
      <c r="P134" s="40"/>
      <c r="Q134" s="3"/>
      <c r="R134" s="7"/>
      <c r="S134" s="40"/>
      <c r="T134" s="70"/>
      <c r="U134" s="3"/>
      <c r="V134" s="3"/>
      <c r="W134" s="15"/>
      <c r="X134" s="53"/>
      <c r="Y134" s="15"/>
    </row>
    <row r="135" spans="1:25" x14ac:dyDescent="0.2">
      <c r="A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P135" s="15"/>
      <c r="Q135" s="53"/>
      <c r="R135" s="15"/>
      <c r="S135" s="43"/>
      <c r="T135" s="53"/>
      <c r="U135" s="3"/>
      <c r="V135" s="3"/>
      <c r="W135" s="15"/>
      <c r="X135" s="53"/>
      <c r="Y135" s="15"/>
    </row>
    <row r="136" spans="1:25" x14ac:dyDescent="0.2">
      <c r="A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P136" s="15"/>
      <c r="Q136" s="53"/>
      <c r="R136" s="15"/>
      <c r="S136" s="15"/>
      <c r="T136" s="53"/>
      <c r="U136" s="3"/>
      <c r="V136" s="3"/>
      <c r="W136" s="15"/>
      <c r="X136" s="53"/>
      <c r="Y136" s="15"/>
    </row>
    <row r="137" spans="1:25" x14ac:dyDescent="0.2">
      <c r="A137" s="3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15"/>
      <c r="P137" s="15"/>
      <c r="Q137" s="53"/>
      <c r="R137" s="15"/>
      <c r="S137" s="3"/>
      <c r="T137" s="53"/>
      <c r="U137" s="3"/>
      <c r="V137" s="3"/>
      <c r="W137" s="15"/>
      <c r="X137" s="53"/>
      <c r="Y137" s="15"/>
    </row>
    <row r="138" spans="1:25" x14ac:dyDescent="0.2">
      <c r="A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P138" s="15"/>
      <c r="Q138" s="72"/>
      <c r="R138" s="15"/>
      <c r="S138" s="3"/>
      <c r="T138" s="70"/>
      <c r="U138" s="3"/>
      <c r="V138" s="3"/>
      <c r="W138" s="15"/>
      <c r="X138" s="53"/>
      <c r="Y138" s="15"/>
    </row>
    <row r="139" spans="1:25" x14ac:dyDescent="0.2">
      <c r="A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P139" s="15"/>
      <c r="Q139" s="70"/>
      <c r="R139" s="3"/>
      <c r="S139" s="40"/>
      <c r="T139" s="70"/>
      <c r="U139" s="3"/>
      <c r="V139" s="3"/>
      <c r="W139" s="15"/>
      <c r="X139" s="53"/>
      <c r="Y139" s="15"/>
    </row>
    <row r="140" spans="1:25" x14ac:dyDescent="0.2">
      <c r="A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15"/>
      <c r="P140" s="15"/>
      <c r="Q140" s="71"/>
      <c r="R140" s="40"/>
      <c r="S140" s="40"/>
      <c r="T140" s="73"/>
      <c r="U140" s="3"/>
      <c r="V140" s="3"/>
      <c r="W140" s="15"/>
      <c r="X140" s="53"/>
      <c r="Y140" s="15"/>
    </row>
    <row r="141" spans="1:25" x14ac:dyDescent="0.2">
      <c r="A141" s="3"/>
    </row>
    <row r="142" spans="1:25" x14ac:dyDescent="0.2">
      <c r="A142" s="3"/>
    </row>
    <row r="143" spans="1:25" x14ac:dyDescent="0.2">
      <c r="A143" s="3"/>
    </row>
    <row r="144" spans="1:25" x14ac:dyDescent="0.2">
      <c r="A144" s="3"/>
    </row>
    <row r="145" spans="1:25" x14ac:dyDescent="0.2">
      <c r="A145" s="3"/>
    </row>
    <row r="146" spans="1:25" x14ac:dyDescent="0.2">
      <c r="A146" s="3"/>
    </row>
    <row r="147" spans="1:25" x14ac:dyDescent="0.2">
      <c r="A147" s="3"/>
    </row>
    <row r="148" spans="1:25" x14ac:dyDescent="0.2">
      <c r="A148" s="3"/>
    </row>
    <row r="149" spans="1:25" x14ac:dyDescent="0.2">
      <c r="A149" s="3"/>
    </row>
    <row r="150" spans="1:25" x14ac:dyDescent="0.2">
      <c r="A150" s="3"/>
    </row>
    <row r="151" spans="1:25" x14ac:dyDescent="0.2">
      <c r="A151" s="3"/>
    </row>
    <row r="152" spans="1:25" x14ac:dyDescent="0.2">
      <c r="A152" s="3"/>
    </row>
    <row r="153" spans="1:25" x14ac:dyDescent="0.2">
      <c r="A153" s="3"/>
    </row>
    <row r="154" spans="1:25" x14ac:dyDescent="0.2">
      <c r="A154" s="3"/>
    </row>
    <row r="155" spans="1:25" x14ac:dyDescent="0.2">
      <c r="A155" s="3"/>
    </row>
    <row r="156" spans="1:25" x14ac:dyDescent="0.2">
      <c r="A156" s="3"/>
    </row>
    <row r="157" spans="1:25" x14ac:dyDescent="0.2">
      <c r="A157" s="3"/>
    </row>
    <row r="158" spans="1:25" x14ac:dyDescent="0.2">
      <c r="A158" s="3"/>
    </row>
    <row r="159" spans="1:25" x14ac:dyDescent="0.2">
      <c r="A159" s="3"/>
    </row>
    <row r="160" spans="1:25" x14ac:dyDescent="0.2">
      <c r="A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P160" s="15"/>
      <c r="Q160" s="53"/>
      <c r="R160" s="15"/>
      <c r="S160" s="40"/>
      <c r="T160" s="53"/>
      <c r="U160" s="3"/>
      <c r="V160" s="3"/>
      <c r="W160" s="15"/>
      <c r="X160" s="53"/>
      <c r="Y160" s="15"/>
    </row>
    <row r="161" spans="1:25" x14ac:dyDescent="0.2">
      <c r="A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P161" s="15"/>
      <c r="Q161" s="53"/>
      <c r="R161" s="15"/>
      <c r="S161" s="40"/>
      <c r="T161" s="53"/>
      <c r="U161" s="3"/>
      <c r="V161" s="3"/>
      <c r="W161" s="15"/>
      <c r="X161" s="53"/>
      <c r="Y161" s="15"/>
    </row>
    <row r="162" spans="1:25" x14ac:dyDescent="0.2">
      <c r="A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15"/>
      <c r="P162" s="15"/>
      <c r="Q162" s="53"/>
      <c r="R162" s="15"/>
      <c r="S162" s="40"/>
      <c r="T162" s="53"/>
      <c r="U162" s="3"/>
      <c r="V162" s="3"/>
      <c r="W162" s="15"/>
      <c r="X162" s="53"/>
      <c r="Y162" s="15"/>
    </row>
    <row r="163" spans="1:25" x14ac:dyDescent="0.2">
      <c r="A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P163" s="15"/>
      <c r="Q163" s="53"/>
      <c r="R163" s="15"/>
      <c r="S163" s="40"/>
      <c r="T163" s="53"/>
      <c r="U163" s="3"/>
      <c r="V163" s="3"/>
      <c r="W163" s="15"/>
      <c r="X163" s="53"/>
      <c r="Y163" s="15"/>
    </row>
    <row r="164" spans="1:25" x14ac:dyDescent="0.2">
      <c r="A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P164" s="15"/>
      <c r="Q164" s="53"/>
      <c r="R164" s="15"/>
      <c r="S164" s="40"/>
      <c r="T164" s="53"/>
      <c r="U164" s="3"/>
      <c r="V164" s="3"/>
      <c r="W164" s="15"/>
      <c r="X164" s="53"/>
      <c r="Y164" s="15"/>
    </row>
    <row r="165" spans="1:25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15"/>
      <c r="P165" s="15"/>
      <c r="Q165" s="53"/>
      <c r="R165" s="15"/>
      <c r="S165" s="40"/>
      <c r="T165" s="53"/>
      <c r="U165" s="3"/>
      <c r="V165" s="3"/>
      <c r="W165" s="15"/>
      <c r="X165" s="53"/>
      <c r="Y165" s="15"/>
    </row>
    <row r="166" spans="1:25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15"/>
      <c r="Q166" s="53"/>
      <c r="R166" s="15"/>
      <c r="S166" s="40"/>
      <c r="T166" s="53"/>
      <c r="U166" s="3"/>
      <c r="V166" s="3"/>
      <c r="W166" s="15"/>
      <c r="X166" s="53"/>
      <c r="Y166" s="15"/>
    </row>
    <row r="167" spans="1:25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15"/>
      <c r="P167" s="15"/>
      <c r="Q167" s="53"/>
      <c r="R167" s="15"/>
      <c r="S167" s="40"/>
      <c r="T167" s="53"/>
      <c r="U167" s="3"/>
      <c r="V167" s="3"/>
      <c r="W167" s="15"/>
      <c r="X167" s="53"/>
      <c r="Y167" s="15"/>
    </row>
    <row r="168" spans="1:25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15"/>
      <c r="P168" s="15"/>
      <c r="Q168" s="53"/>
      <c r="R168" s="15"/>
      <c r="S168" s="40"/>
      <c r="T168" s="15"/>
      <c r="U168" s="40"/>
      <c r="V168" s="3"/>
      <c r="W168" s="15"/>
      <c r="X168" s="53"/>
      <c r="Y168" s="15"/>
    </row>
    <row r="169" spans="1:25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15"/>
      <c r="P169" s="15"/>
      <c r="Q169" s="69"/>
      <c r="R169" s="15"/>
      <c r="S169" s="40"/>
      <c r="T169" s="15"/>
      <c r="U169" s="40"/>
      <c r="V169" s="3"/>
      <c r="W169" s="15"/>
      <c r="X169" s="53"/>
      <c r="Y169" s="15"/>
    </row>
    <row r="170" spans="1:25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15"/>
      <c r="P170" s="15"/>
      <c r="Q170" s="53"/>
      <c r="R170" s="15"/>
      <c r="S170" s="40"/>
      <c r="T170" s="53"/>
      <c r="U170" s="3"/>
      <c r="V170" s="3"/>
      <c r="W170" s="15"/>
      <c r="X170" s="53"/>
      <c r="Y170" s="15"/>
    </row>
    <row r="171" spans="1:25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15"/>
      <c r="P171" s="15"/>
      <c r="Q171" s="69"/>
      <c r="R171" s="15"/>
      <c r="S171" s="40"/>
      <c r="T171" s="53"/>
      <c r="U171" s="3"/>
      <c r="V171" s="3"/>
      <c r="W171" s="15"/>
      <c r="X171" s="53"/>
      <c r="Y171" s="15"/>
    </row>
    <row r="172" spans="1:25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15"/>
      <c r="P172" s="15"/>
      <c r="Q172" s="53"/>
      <c r="R172" s="15"/>
      <c r="S172" s="40"/>
      <c r="T172" s="53"/>
      <c r="U172" s="3"/>
      <c r="V172" s="3"/>
      <c r="W172" s="15"/>
      <c r="X172" s="53"/>
      <c r="Y172" s="15"/>
    </row>
    <row r="173" spans="1:25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15"/>
      <c r="P173" s="15"/>
      <c r="Q173" s="69"/>
      <c r="R173" s="15"/>
      <c r="S173" s="40"/>
      <c r="T173" s="53"/>
      <c r="U173" s="3"/>
      <c r="V173" s="3"/>
      <c r="W173" s="15"/>
      <c r="X173" s="53"/>
      <c r="Y173" s="15"/>
    </row>
    <row r="174" spans="1:25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15"/>
      <c r="P174" s="15"/>
      <c r="Q174" s="53"/>
      <c r="R174" s="15"/>
      <c r="S174" s="40"/>
      <c r="T174" s="53"/>
      <c r="U174" s="3"/>
      <c r="V174" s="3"/>
      <c r="W174" s="15"/>
      <c r="X174" s="53"/>
      <c r="Y174" s="15"/>
    </row>
    <row r="175" spans="1:25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15"/>
      <c r="P175" s="15"/>
      <c r="Q175" s="53"/>
      <c r="R175" s="15"/>
      <c r="S175" s="40"/>
      <c r="T175" s="53"/>
      <c r="U175" s="3"/>
      <c r="V175" s="3"/>
      <c r="W175" s="15"/>
      <c r="X175" s="53"/>
      <c r="Y175" s="15"/>
    </row>
    <row r="176" spans="1:25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15"/>
      <c r="P176" s="15"/>
      <c r="Q176" s="53"/>
      <c r="R176" s="15"/>
      <c r="S176" s="40"/>
      <c r="T176" s="53"/>
      <c r="U176" s="3"/>
      <c r="V176" s="3"/>
      <c r="W176" s="15"/>
      <c r="X176" s="53"/>
      <c r="Y176" s="13"/>
    </row>
    <row r="177" spans="1:26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15"/>
      <c r="P177" s="15"/>
      <c r="Q177" s="71"/>
      <c r="R177" s="15"/>
      <c r="S177" s="40"/>
      <c r="T177" s="53"/>
      <c r="U177" s="3"/>
      <c r="V177" s="3"/>
      <c r="W177" s="15"/>
      <c r="X177" s="53"/>
      <c r="Y177" s="15"/>
    </row>
    <row r="178" spans="1:26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40"/>
      <c r="P178" s="40"/>
      <c r="Q178" s="3"/>
      <c r="R178" s="7"/>
      <c r="S178" s="40"/>
      <c r="T178" s="53"/>
      <c r="U178" s="3"/>
      <c r="V178" s="3"/>
      <c r="W178" s="15"/>
      <c r="X178" s="53"/>
      <c r="Y178" s="3"/>
    </row>
    <row r="179" spans="1:26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15"/>
      <c r="P179" s="15"/>
      <c r="Q179" s="72"/>
      <c r="R179" s="15"/>
      <c r="S179" s="3"/>
      <c r="T179" s="53"/>
      <c r="U179" s="3"/>
      <c r="V179" s="3"/>
      <c r="W179" s="15"/>
      <c r="X179" s="74"/>
      <c r="Y179" s="16"/>
    </row>
    <row r="180" spans="1:26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0"/>
      <c r="Q180" s="3"/>
      <c r="R180" s="3"/>
      <c r="S180" s="3"/>
      <c r="T180" s="53"/>
      <c r="U180" s="3"/>
      <c r="V180" s="3"/>
      <c r="W180" s="15"/>
      <c r="X180" s="53"/>
      <c r="Y180" s="16"/>
    </row>
    <row r="181" spans="1:26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15"/>
      <c r="P181" s="15"/>
      <c r="Q181" s="53"/>
      <c r="R181" s="15"/>
      <c r="S181" s="3"/>
      <c r="T181" s="53"/>
      <c r="U181" s="3"/>
      <c r="V181" s="3"/>
      <c r="W181" s="15"/>
      <c r="X181" s="3"/>
    </row>
    <row r="182" spans="1:26" x14ac:dyDescent="0.2">
      <c r="A182" s="3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15"/>
      <c r="P182" s="15"/>
      <c r="Q182" s="53"/>
      <c r="R182" s="13"/>
      <c r="S182" s="15"/>
      <c r="T182" s="53"/>
      <c r="U182" s="3"/>
      <c r="V182" s="3"/>
      <c r="W182" s="15"/>
      <c r="X182" s="3"/>
    </row>
    <row r="183" spans="1:26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15"/>
      <c r="P183" s="15"/>
      <c r="Q183" s="53"/>
      <c r="R183" s="15"/>
      <c r="S183" s="3"/>
      <c r="T183" s="53"/>
      <c r="U183" s="3"/>
      <c r="V183" s="3"/>
      <c r="W183" s="15"/>
      <c r="X183" s="16"/>
    </row>
    <row r="184" spans="1:26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15"/>
      <c r="P184" s="53"/>
      <c r="Q184" s="3"/>
      <c r="R184" s="15"/>
      <c r="S184" s="73"/>
      <c r="T184" s="53"/>
      <c r="U184" s="3"/>
      <c r="V184" s="3"/>
      <c r="W184" s="15"/>
      <c r="X184" s="3"/>
    </row>
    <row r="185" spans="1:26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15"/>
      <c r="P185" s="15"/>
      <c r="Q185" s="53"/>
      <c r="R185" s="15"/>
      <c r="S185" s="3"/>
      <c r="T185" s="53"/>
      <c r="U185" s="3"/>
      <c r="V185" s="3"/>
      <c r="W185" s="15"/>
      <c r="X185" s="3"/>
    </row>
    <row r="186" spans="1:26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76"/>
      <c r="P186" s="15"/>
      <c r="Q186" s="70"/>
      <c r="R186" s="15"/>
      <c r="S186" s="3"/>
      <c r="T186" s="53"/>
      <c r="U186" s="3"/>
      <c r="V186" s="3"/>
      <c r="W186" s="15"/>
      <c r="X186" s="3"/>
    </row>
    <row r="187" spans="1:26" x14ac:dyDescent="0.2">
      <c r="A187" s="3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15"/>
      <c r="P187" s="3"/>
      <c r="Q187" s="3"/>
      <c r="R187" s="15"/>
      <c r="S187" s="3"/>
      <c r="T187" s="53"/>
      <c r="U187" s="3"/>
      <c r="V187" s="3"/>
      <c r="W187" s="15"/>
      <c r="X187" s="3"/>
    </row>
    <row r="188" spans="1:26" x14ac:dyDescent="0.2">
      <c r="A188" s="3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15"/>
      <c r="P188" s="15"/>
      <c r="Q188" s="3"/>
      <c r="R188" s="15"/>
      <c r="S188" s="3"/>
      <c r="T188" s="53"/>
      <c r="U188" s="3"/>
      <c r="V188" s="3"/>
      <c r="W188" s="15"/>
      <c r="X188" s="3"/>
    </row>
    <row r="189" spans="1:26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15"/>
      <c r="P189" s="15"/>
      <c r="Q189" s="53"/>
      <c r="R189" s="15"/>
      <c r="S189" s="15"/>
      <c r="T189" s="53"/>
      <c r="U189" s="3"/>
      <c r="V189" s="3"/>
      <c r="W189" s="15"/>
      <c r="X189" s="3"/>
    </row>
    <row r="190" spans="1:26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15"/>
      <c r="P190" s="3"/>
      <c r="Q190" s="3"/>
      <c r="R190" s="3"/>
      <c r="S190" s="15"/>
      <c r="T190" s="53"/>
      <c r="U190" s="3"/>
      <c r="V190" s="3"/>
      <c r="W190" s="15"/>
      <c r="X190" s="3"/>
      <c r="Z190" s="45"/>
    </row>
    <row r="191" spans="1:26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15"/>
      <c r="P191" s="3"/>
      <c r="Q191" s="3"/>
      <c r="R191" s="40"/>
      <c r="S191" s="15"/>
      <c r="T191" s="77"/>
      <c r="U191" s="3"/>
      <c r="V191" s="3"/>
      <c r="W191" s="15"/>
      <c r="X191" s="3"/>
      <c r="Z191" s="45"/>
    </row>
    <row r="192" spans="1:26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15"/>
      <c r="P192" s="15"/>
      <c r="Q192" s="78"/>
      <c r="R192" s="15"/>
      <c r="S192" s="3"/>
      <c r="T192" s="53"/>
      <c r="U192" s="3"/>
      <c r="V192" s="3"/>
      <c r="W192" s="15"/>
      <c r="X192" s="3"/>
      <c r="Z192" s="45"/>
    </row>
    <row r="193" spans="1:24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40"/>
      <c r="P193" s="79"/>
      <c r="Q193" s="80"/>
      <c r="R193" s="79"/>
      <c r="S193" s="3"/>
      <c r="T193" s="53"/>
      <c r="U193" s="3"/>
      <c r="V193" s="3"/>
      <c r="W193" s="15"/>
      <c r="X193" s="3"/>
    </row>
    <row r="194" spans="1:24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40"/>
      <c r="P194" s="40"/>
      <c r="Q194" s="3"/>
      <c r="R194" s="79"/>
      <c r="S194" s="81"/>
      <c r="T194" s="53"/>
      <c r="U194" s="3"/>
      <c r="V194" s="3"/>
      <c r="W194" s="15"/>
      <c r="X194" s="3"/>
    </row>
    <row r="195" spans="1:24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15"/>
      <c r="Q195" s="3"/>
      <c r="R195" s="79"/>
      <c r="S195" s="3"/>
      <c r="T195" s="53"/>
      <c r="U195" s="3"/>
      <c r="V195" s="3"/>
      <c r="W195" s="15"/>
      <c r="X195" s="3"/>
    </row>
    <row r="196" spans="1:24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15"/>
      <c r="P196" s="15"/>
      <c r="Q196" s="3"/>
      <c r="R196" s="79"/>
      <c r="S196" s="3"/>
      <c r="T196" s="53"/>
      <c r="U196" s="3"/>
      <c r="V196" s="3"/>
      <c r="W196" s="15"/>
      <c r="X196" s="3"/>
    </row>
    <row r="197" spans="1:24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15"/>
      <c r="P197" s="15"/>
      <c r="Q197" s="3"/>
      <c r="R197" s="79"/>
      <c r="S197" s="40"/>
      <c r="T197" s="53"/>
      <c r="U197" s="3"/>
      <c r="V197" s="3"/>
      <c r="W197" s="15"/>
      <c r="X197" s="3"/>
    </row>
    <row r="198" spans="1:24" x14ac:dyDescent="0.2">
      <c r="A198" s="3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15"/>
      <c r="P198" s="15"/>
      <c r="Q198" s="72"/>
      <c r="R198" s="13"/>
      <c r="S198" s="3"/>
      <c r="T198" s="53"/>
      <c r="U198" s="3"/>
      <c r="V198" s="3"/>
      <c r="W198" s="15"/>
      <c r="X198" s="3"/>
    </row>
    <row r="199" spans="1:24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15"/>
      <c r="P199" s="15"/>
      <c r="Q199" s="72"/>
      <c r="R199" s="13"/>
      <c r="S199" s="40"/>
      <c r="T199" s="53"/>
      <c r="U199" s="3"/>
      <c r="V199" s="3"/>
      <c r="W199" s="15"/>
      <c r="X199" s="3"/>
    </row>
    <row r="200" spans="1:24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15"/>
      <c r="P200" s="15"/>
      <c r="Q200" s="83"/>
      <c r="R200" s="15"/>
      <c r="S200" s="3"/>
      <c r="T200" s="53"/>
      <c r="U200" s="3"/>
      <c r="V200" s="3"/>
      <c r="W200" s="15"/>
      <c r="X200" s="3"/>
    </row>
    <row r="201" spans="1:24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15"/>
      <c r="Q201" s="3"/>
      <c r="R201" s="15"/>
      <c r="S201" s="3"/>
      <c r="T201" s="53"/>
      <c r="U201" s="3"/>
      <c r="V201" s="3"/>
      <c r="W201" s="15"/>
      <c r="X201" s="3"/>
    </row>
    <row r="202" spans="1:24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15"/>
      <c r="Q202" s="3"/>
      <c r="R202" s="15"/>
      <c r="S202" s="3"/>
      <c r="T202" s="53"/>
      <c r="U202" s="3"/>
      <c r="V202" s="3"/>
      <c r="W202" s="15"/>
      <c r="X202" s="3"/>
    </row>
    <row r="203" spans="1:24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15"/>
      <c r="Q203" s="3"/>
      <c r="R203" s="15"/>
      <c r="S203" s="3"/>
      <c r="T203" s="53"/>
      <c r="U203" s="3"/>
      <c r="V203" s="3"/>
      <c r="W203" s="15"/>
      <c r="X203" s="3"/>
    </row>
    <row r="204" spans="1:24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15"/>
      <c r="Q204" s="3"/>
      <c r="R204" s="15"/>
      <c r="S204" s="3"/>
      <c r="T204" s="53"/>
      <c r="U204" s="3"/>
      <c r="V204" s="3"/>
      <c r="W204" s="15"/>
      <c r="X204" s="3"/>
    </row>
    <row r="205" spans="1:24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15"/>
      <c r="Q205" s="3"/>
      <c r="R205" s="15"/>
      <c r="S205" s="3"/>
      <c r="T205" s="53"/>
      <c r="U205" s="3"/>
      <c r="V205" s="3"/>
      <c r="W205" s="15"/>
      <c r="X205" s="3"/>
    </row>
    <row r="206" spans="1:24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15"/>
      <c r="Q206" s="3"/>
      <c r="R206" s="15"/>
      <c r="S206" s="3"/>
      <c r="T206" s="53"/>
      <c r="U206" s="3"/>
      <c r="V206" s="3"/>
      <c r="W206" s="15"/>
      <c r="X206" s="3"/>
    </row>
    <row r="207" spans="1:24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15"/>
      <c r="Q207" s="3"/>
      <c r="R207" s="15"/>
      <c r="S207" s="3"/>
      <c r="T207" s="53"/>
      <c r="U207" s="3"/>
      <c r="V207" s="3"/>
      <c r="W207" s="15"/>
      <c r="X207" s="3"/>
    </row>
    <row r="208" spans="1:24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15"/>
      <c r="Q208" s="3"/>
      <c r="R208" s="15"/>
      <c r="S208" s="3"/>
      <c r="T208" s="53"/>
      <c r="U208" s="3"/>
      <c r="V208" s="3"/>
      <c r="W208" s="15"/>
      <c r="X208" s="3"/>
    </row>
    <row r="209" spans="1:24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15"/>
      <c r="Q209" s="3"/>
      <c r="R209" s="15"/>
      <c r="S209" s="3"/>
      <c r="T209" s="53"/>
      <c r="U209" s="3"/>
      <c r="V209" s="3"/>
      <c r="W209" s="15"/>
      <c r="X209" s="3"/>
    </row>
    <row r="210" spans="1:24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15"/>
      <c r="Q210" s="3"/>
      <c r="R210" s="15"/>
      <c r="S210" s="3"/>
      <c r="T210" s="53"/>
      <c r="U210" s="3"/>
      <c r="V210" s="3"/>
      <c r="W210" s="15"/>
      <c r="X210" s="3"/>
    </row>
    <row r="211" spans="1:24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40"/>
      <c r="P211" s="40"/>
      <c r="Q211" s="3"/>
      <c r="R211" s="7"/>
      <c r="S211" s="3"/>
      <c r="T211" s="53"/>
      <c r="U211" s="3"/>
      <c r="V211" s="3"/>
      <c r="W211" s="15"/>
      <c r="X211" s="3"/>
    </row>
    <row r="212" spans="1:24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 spans="1:24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</row>
    <row r="217" spans="1:24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 spans="1:24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 spans="1:24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</row>
    <row r="220" spans="1:24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</row>
    <row r="221" spans="1:24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</row>
    <row r="222" spans="1:24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 spans="1:24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</row>
    <row r="224" spans="1:24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</row>
    <row r="225" spans="1:18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</row>
    <row r="226" spans="1:18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spans="1:18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</row>
    <row r="228" spans="1:18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</row>
    <row r="229" spans="1:18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</row>
    <row r="230" spans="1:18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</row>
    <row r="231" spans="1:18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</row>
    <row r="232" spans="1:18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</row>
    <row r="233" spans="1:18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</row>
    <row r="234" spans="1:18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</row>
    <row r="235" spans="1:18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</row>
    <row r="236" spans="1:18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 spans="1:18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</row>
    <row r="238" spans="1:18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spans="1:18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 spans="1:18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</row>
    <row r="241" spans="1:18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spans="1:18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</row>
    <row r="243" spans="1:18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</row>
    <row r="244" spans="1:18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</row>
    <row r="245" spans="1:18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</row>
    <row r="246" spans="1:18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</row>
    <row r="247" spans="1:18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</row>
    <row r="248" spans="1:18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</row>
    <row r="249" spans="1:18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</row>
    <row r="250" spans="1:18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 spans="1:18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</row>
    <row r="252" spans="1:18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</row>
    <row r="253" spans="1:18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spans="1:18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</row>
    <row r="255" spans="1:18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spans="1:18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</row>
    <row r="257" spans="1:18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spans="1:18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</row>
    <row r="259" spans="1:18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</row>
    <row r="260" spans="1:18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</row>
    <row r="261" spans="1:18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</row>
    <row r="262" spans="1:18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</row>
    <row r="263" spans="1:18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</row>
    <row r="264" spans="1:18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 spans="1:18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</row>
    <row r="266" spans="1:18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 spans="1:18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spans="1:18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 spans="1:18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</row>
    <row r="270" spans="1:18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</row>
    <row r="271" spans="1:18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 spans="1:18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</row>
    <row r="273" spans="1:18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 spans="1:18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 spans="1:18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 spans="1:18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</row>
    <row r="277" spans="1:18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</row>
    <row r="278" spans="1:18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 spans="1:18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spans="1:18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 spans="1:18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 spans="1:18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</row>
    <row r="283" spans="1:18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</row>
    <row r="284" spans="1:18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</row>
    <row r="285" spans="1:18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 spans="1:18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</row>
    <row r="287" spans="1:18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 spans="1:18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 spans="1:18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 spans="1:18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</row>
    <row r="291" spans="1:18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</row>
    <row r="292" spans="1:18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 spans="1:18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</row>
    <row r="294" spans="1:18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 spans="1:18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 spans="1:18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spans="1:18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</row>
    <row r="298" spans="1:18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</row>
    <row r="299" spans="1:18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 spans="1:18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</row>
    <row r="301" spans="1:18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 spans="1:18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 spans="1:18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 spans="1:18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</row>
    <row r="305" spans="1:18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</row>
    <row r="306" spans="1:18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 spans="1:18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</row>
    <row r="308" spans="1:18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 spans="1:18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 spans="1:18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 spans="1:18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</row>
    <row r="312" spans="1:18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</row>
    <row r="313" spans="1:18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 spans="1:18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</row>
    <row r="315" spans="1:18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 spans="1:18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 spans="1:18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 spans="1:18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</row>
    <row r="319" spans="1:18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spans="1:18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 spans="1:18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</row>
    <row r="322" spans="1:18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 spans="1:18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spans="1:18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spans="1:18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spans="1:18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spans="1:18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spans="1:18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spans="1:18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spans="1:18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 spans="1:18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</row>
    <row r="332" spans="1:18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</row>
    <row r="333" spans="1:18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</row>
    <row r="334" spans="1:18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</row>
    <row r="335" spans="1:18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</row>
    <row r="336" spans="1:18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 spans="1:18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 spans="1:18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</row>
    <row r="339" spans="1:18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</row>
    <row r="340" spans="1:18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</row>
    <row r="341" spans="1:18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 spans="1:18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</row>
    <row r="343" spans="1:18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 spans="1:18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 spans="1:18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</row>
    <row r="346" spans="1:18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</row>
    <row r="347" spans="1:18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</row>
    <row r="348" spans="1:18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</row>
    <row r="349" spans="1:18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</row>
    <row r="350" spans="1:18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 spans="1:18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 spans="1:18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 spans="1:18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</row>
    <row r="354" spans="1:18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spans="1:18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 spans="1:18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</row>
    <row r="357" spans="1:18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 spans="1:18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 spans="1:18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 spans="1:18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</row>
    <row r="361" spans="1:18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</row>
    <row r="362" spans="1:18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 spans="1:18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</row>
    <row r="364" spans="1:18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 spans="1:18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 spans="1:18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 spans="1:18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</row>
    <row r="368" spans="1:18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</row>
    <row r="369" spans="1:18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 spans="1:18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</row>
    <row r="371" spans="1:18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 spans="1:18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 spans="1:18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 spans="1:18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</row>
    <row r="375" spans="1:18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</row>
    <row r="376" spans="1:18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 spans="1:18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</row>
    <row r="378" spans="1:18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 spans="1:18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 spans="1:18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 spans="1:18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</row>
    <row r="382" spans="1:18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</row>
    <row r="383" spans="1:18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 spans="1:18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</row>
    <row r="385" spans="1:18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 spans="1:18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 spans="1:18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 spans="1:18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</row>
    <row r="389" spans="1:18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</row>
    <row r="390" spans="1:18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 spans="1:18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</row>
    <row r="392" spans="1:18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 spans="1:18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 spans="1:18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 spans="1:18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</row>
    <row r="396" spans="1:18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</row>
    <row r="397" spans="1:18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spans="1:18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spans="1:18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spans="1:18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spans="1:18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spans="1:18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spans="1:18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spans="1:18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spans="1:18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spans="1:18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spans="1:18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spans="1:18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spans="1:18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spans="1:18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spans="1:18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 spans="1:18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spans="1:18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 spans="1:18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 spans="1:18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 spans="1:18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</row>
    <row r="417" spans="1:18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</row>
    <row r="418" spans="1:18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 spans="1:18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</row>
    <row r="420" spans="1:18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 spans="1:18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 spans="1:18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 spans="1:18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</row>
    <row r="424" spans="1:18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</row>
    <row r="425" spans="1:18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 spans="1:18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</row>
    <row r="427" spans="1:18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 spans="1:18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 spans="1:18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 spans="1:18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</row>
    <row r="431" spans="1:18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</row>
    <row r="432" spans="1:18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</row>
    <row r="433" spans="1:18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</row>
    <row r="434" spans="1:18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 spans="1:18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 spans="1:18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 spans="1:18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</row>
    <row r="438" spans="1:18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</row>
    <row r="439" spans="1:18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spans="1:18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spans="1:18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spans="1:18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 spans="1:18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 spans="1:18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</row>
    <row r="445" spans="1:18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</row>
    <row r="446" spans="1:18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 spans="1:18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</row>
    <row r="448" spans="1:18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 spans="1:18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 spans="1:18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 spans="1:18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</row>
    <row r="452" spans="1:18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</row>
    <row r="453" spans="1:18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 spans="1:18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</row>
    <row r="455" spans="1:18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</row>
    <row r="456" spans="1:18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</row>
    <row r="457" spans="1:18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</row>
    <row r="458" spans="1:18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</row>
    <row r="459" spans="1:18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</row>
    <row r="460" spans="1:18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</row>
    <row r="461" spans="1:18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</row>
    <row r="462" spans="1:18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</row>
    <row r="463" spans="1:18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</row>
    <row r="464" spans="1:18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</row>
    <row r="465" spans="1:18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</row>
    <row r="466" spans="1:18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</row>
    <row r="467" spans="1:18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</row>
    <row r="468" spans="1:18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</row>
    <row r="469" spans="1:18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</row>
    <row r="470" spans="1:18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spans="1:18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 spans="1:18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</row>
    <row r="473" spans="1:18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</row>
    <row r="474" spans="1:18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</row>
    <row r="475" spans="1:18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</row>
    <row r="476" spans="1:18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</row>
    <row r="477" spans="1:18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</row>
    <row r="478" spans="1:18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</row>
    <row r="479" spans="1:18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</row>
    <row r="480" spans="1:18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</row>
    <row r="481" spans="1:18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</row>
    <row r="482" spans="1:18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</row>
    <row r="483" spans="1:18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</row>
    <row r="484" spans="1:18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</row>
    <row r="485" spans="1:18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</row>
    <row r="486" spans="1:18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</row>
    <row r="487" spans="1:18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</row>
    <row r="488" spans="1:18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</row>
    <row r="489" spans="1:18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</row>
    <row r="490" spans="1:18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</row>
    <row r="491" spans="1:18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</row>
    <row r="492" spans="1:18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</row>
    <row r="493" spans="1:18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</row>
    <row r="494" spans="1:18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</row>
    <row r="495" spans="1:18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</row>
    <row r="496" spans="1:18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</row>
    <row r="497" spans="1:18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</row>
    <row r="498" spans="1:18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</row>
    <row r="499" spans="1:18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 spans="1:18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</row>
    <row r="501" spans="1:18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</row>
    <row r="502" spans="1:18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</row>
    <row r="503" spans="1:18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</row>
    <row r="504" spans="1:18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</row>
    <row r="505" spans="1:18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</row>
    <row r="506" spans="1:18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</row>
    <row r="507" spans="1:18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</row>
    <row r="508" spans="1:18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</row>
    <row r="509" spans="1:18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</row>
    <row r="510" spans="1:18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</row>
    <row r="511" spans="1:18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</row>
    <row r="512" spans="1:18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</row>
    <row r="513" spans="1:18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</row>
    <row r="514" spans="1:18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</row>
    <row r="515" spans="1:18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</row>
    <row r="516" spans="1:18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</row>
    <row r="517" spans="1:18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</row>
    <row r="518" spans="1:18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</row>
    <row r="519" spans="1:18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</row>
    <row r="520" spans="1:18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</row>
    <row r="521" spans="1:18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</row>
    <row r="522" spans="1:18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</row>
    <row r="523" spans="1:18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</row>
    <row r="524" spans="1:18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</row>
    <row r="525" spans="1:18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</row>
    <row r="526" spans="1:18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</row>
    <row r="527" spans="1:18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</row>
    <row r="528" spans="1:18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</row>
    <row r="529" spans="1:18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</row>
    <row r="530" spans="1:18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</row>
    <row r="531" spans="1:18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</row>
    <row r="532" spans="1:18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</row>
    <row r="533" spans="1:18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</row>
    <row r="534" spans="1:18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</row>
    <row r="535" spans="1:18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</row>
    <row r="536" spans="1:18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</row>
    <row r="537" spans="1:18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</row>
    <row r="538" spans="1:18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</row>
    <row r="539" spans="1:18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</row>
    <row r="540" spans="1:18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</row>
    <row r="541" spans="1:18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</row>
    <row r="542" spans="1:18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</row>
    <row r="543" spans="1:18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</row>
    <row r="544" spans="1:18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</row>
    <row r="545" spans="1:18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</row>
    <row r="546" spans="1:18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</row>
    <row r="547" spans="1:18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</row>
    <row r="548" spans="1:18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</row>
    <row r="549" spans="1:18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</row>
    <row r="550" spans="1:18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</row>
    <row r="551" spans="1:18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</row>
    <row r="552" spans="1:18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</row>
    <row r="553" spans="1:18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</row>
    <row r="554" spans="1:18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</row>
    <row r="555" spans="1:18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</row>
    <row r="556" spans="1:18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</row>
    <row r="557" spans="1:18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</row>
    <row r="558" spans="1:18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</row>
    <row r="559" spans="1:18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</row>
    <row r="560" spans="1:18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</row>
    <row r="561" spans="1:18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</row>
    <row r="562" spans="1:18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</row>
    <row r="563" spans="1:18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</row>
    <row r="564" spans="1:18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</row>
    <row r="565" spans="1:18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</row>
    <row r="566" spans="1:18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</row>
    <row r="567" spans="1:18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</row>
    <row r="568" spans="1:18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</row>
    <row r="569" spans="1:18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</row>
    <row r="570" spans="1:18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</row>
    <row r="571" spans="1:18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</row>
    <row r="572" spans="1:18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</row>
    <row r="573" spans="1:18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</row>
    <row r="574" spans="1:18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</row>
    <row r="575" spans="1:18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</row>
    <row r="576" spans="1:18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</row>
    <row r="577" spans="1:18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</row>
    <row r="578" spans="1:18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</row>
    <row r="579" spans="1:18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</row>
    <row r="580" spans="1:18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</row>
    <row r="581" spans="1:18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</row>
    <row r="582" spans="1:18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</row>
    <row r="583" spans="1:18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</row>
    <row r="584" spans="1:18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</row>
    <row r="585" spans="1:18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</row>
    <row r="586" spans="1:18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</row>
    <row r="587" spans="1:18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</row>
    <row r="588" spans="1:18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</row>
    <row r="589" spans="1:18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</row>
    <row r="590" spans="1:18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</row>
    <row r="591" spans="1:18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</row>
    <row r="592" spans="1:18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</row>
    <row r="593" spans="1:18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</row>
    <row r="594" spans="1:18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</row>
    <row r="595" spans="1:18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</row>
    <row r="596" spans="1:18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</row>
    <row r="597" spans="1:18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</row>
    <row r="598" spans="1:18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</row>
    <row r="599" spans="1:18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</row>
    <row r="600" spans="1:18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</row>
    <row r="601" spans="1:18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</row>
    <row r="602" spans="1:18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</row>
    <row r="603" spans="1:18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</row>
    <row r="604" spans="1:18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</row>
    <row r="605" spans="1:18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</row>
    <row r="606" spans="1:18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</row>
    <row r="607" spans="1:18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</row>
    <row r="608" spans="1:18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</row>
    <row r="609" spans="1:18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</row>
    <row r="610" spans="1:18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</row>
    <row r="611" spans="1:18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</row>
    <row r="612" spans="1:18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</row>
    <row r="613" spans="1:18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</row>
    <row r="614" spans="1:18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</row>
    <row r="615" spans="1:18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</row>
    <row r="616" spans="1:18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</row>
    <row r="617" spans="1:18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</row>
    <row r="618" spans="1:18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</row>
    <row r="619" spans="1:18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</row>
    <row r="620" spans="1:18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</row>
    <row r="621" spans="1:18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</row>
    <row r="622" spans="1:18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</row>
    <row r="623" spans="1:18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</row>
    <row r="624" spans="1:18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</row>
    <row r="625" spans="1:18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</row>
    <row r="626" spans="1:18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</row>
    <row r="627" spans="1:18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</row>
    <row r="628" spans="1:18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</row>
    <row r="629" spans="1:18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</row>
    <row r="630" spans="1:18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</row>
    <row r="631" spans="1:18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</row>
    <row r="632" spans="1:18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</row>
    <row r="633" spans="1:18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</row>
    <row r="634" spans="1:18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</row>
    <row r="635" spans="1:18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</row>
    <row r="636" spans="1:18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</row>
    <row r="637" spans="1:18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</row>
    <row r="638" spans="1:18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</row>
    <row r="639" spans="1:18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</row>
    <row r="640" spans="1:18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</row>
    <row r="641" spans="1:18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</row>
    <row r="642" spans="1:18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</row>
    <row r="643" spans="1:18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</row>
    <row r="644" spans="1:18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</row>
    <row r="645" spans="1:18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</row>
    <row r="646" spans="1:18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</row>
    <row r="647" spans="1:18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</row>
    <row r="648" spans="1:18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</row>
    <row r="649" spans="1:18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</row>
    <row r="650" spans="1:18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</row>
    <row r="651" spans="1:18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</row>
    <row r="652" spans="1:18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</row>
    <row r="653" spans="1:18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</row>
    <row r="654" spans="1:18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</row>
    <row r="655" spans="1:18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</row>
    <row r="656" spans="1:18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</row>
    <row r="657" spans="1:18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</row>
    <row r="658" spans="1:18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</row>
    <row r="659" spans="1:18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</row>
    <row r="660" spans="1:18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</row>
    <row r="661" spans="1:18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</row>
    <row r="662" spans="1:18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</row>
    <row r="663" spans="1:18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</row>
    <row r="664" spans="1:18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</row>
    <row r="665" spans="1:18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</row>
    <row r="666" spans="1:18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</row>
    <row r="667" spans="1:18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</row>
    <row r="668" spans="1:18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</row>
    <row r="669" spans="1:18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</row>
    <row r="670" spans="1:18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</row>
    <row r="671" spans="1:18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</row>
    <row r="672" spans="1:18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</row>
    <row r="673" spans="1:18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</row>
    <row r="674" spans="1:18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</row>
    <row r="675" spans="1:18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</row>
    <row r="676" spans="1:18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</row>
    <row r="677" spans="1:18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</row>
    <row r="678" spans="1:18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</row>
    <row r="679" spans="1:18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</row>
    <row r="680" spans="1:18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</row>
    <row r="681" spans="1:18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</row>
    <row r="682" spans="1:18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</row>
    <row r="683" spans="1:18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</row>
    <row r="684" spans="1:18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</row>
    <row r="685" spans="1:18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</row>
    <row r="686" spans="1:18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</row>
    <row r="687" spans="1:18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</row>
    <row r="688" spans="1:18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</row>
    <row r="689" spans="1:18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</row>
    <row r="690" spans="1:18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</row>
    <row r="691" spans="1:18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</row>
    <row r="692" spans="1:18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</row>
    <row r="693" spans="1:18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</row>
    <row r="694" spans="1:18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</row>
    <row r="695" spans="1:18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</row>
    <row r="696" spans="1:18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</row>
    <row r="697" spans="1:18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</row>
    <row r="698" spans="1:18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</row>
    <row r="699" spans="1:18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</row>
    <row r="700" spans="1:18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</row>
    <row r="701" spans="1:18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</row>
    <row r="702" spans="1:18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</row>
    <row r="703" spans="1:18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</row>
    <row r="704" spans="1:18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</row>
    <row r="705" spans="1:18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</row>
    <row r="706" spans="1:18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</row>
    <row r="707" spans="1:18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</row>
    <row r="708" spans="1:18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</row>
    <row r="709" spans="1:18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</row>
    <row r="710" spans="1:18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</row>
    <row r="711" spans="1:18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</row>
    <row r="712" spans="1:18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</row>
    <row r="713" spans="1:18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</row>
    <row r="714" spans="1:18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</row>
    <row r="715" spans="1:18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</row>
    <row r="716" spans="1:18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</row>
    <row r="717" spans="1:18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</row>
    <row r="718" spans="1:18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</row>
    <row r="719" spans="1:18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</row>
    <row r="720" spans="1:18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</row>
    <row r="721" spans="1:18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</row>
    <row r="722" spans="1:18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</row>
    <row r="723" spans="1:18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</row>
    <row r="724" spans="1:18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</row>
    <row r="725" spans="1:18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</row>
    <row r="726" spans="1:18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</row>
    <row r="727" spans="1:18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</row>
    <row r="728" spans="1:18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</row>
    <row r="729" spans="1:18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</row>
    <row r="730" spans="1:18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</row>
    <row r="731" spans="1:18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</row>
    <row r="732" spans="1:18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</row>
    <row r="733" spans="1:18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</row>
    <row r="734" spans="1:18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</row>
    <row r="735" spans="1:18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</row>
    <row r="736" spans="1:18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</row>
    <row r="737" spans="1:18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</row>
    <row r="738" spans="1:18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</row>
    <row r="739" spans="1:18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</row>
    <row r="740" spans="1:18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</row>
    <row r="741" spans="1:18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</row>
    <row r="742" spans="1:18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</row>
    <row r="743" spans="1:18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</row>
    <row r="744" spans="1:18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</row>
    <row r="745" spans="1:18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</row>
    <row r="746" spans="1:18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</row>
    <row r="747" spans="1:18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</row>
    <row r="748" spans="1:18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</row>
    <row r="749" spans="1:18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</row>
    <row r="750" spans="1:18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</row>
    <row r="751" spans="1:18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</row>
    <row r="752" spans="1:18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</row>
    <row r="753" spans="1:18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</row>
    <row r="754" spans="1:18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</row>
    <row r="755" spans="1:18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</row>
    <row r="756" spans="1:18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</row>
    <row r="757" spans="1:18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</row>
    <row r="758" spans="1:18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</row>
    <row r="759" spans="1:18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</row>
    <row r="760" spans="1:18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</row>
    <row r="761" spans="1:18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</row>
    <row r="762" spans="1:18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</row>
    <row r="763" spans="1:18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</row>
    <row r="764" spans="1:18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</row>
    <row r="765" spans="1:18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</row>
    <row r="766" spans="1:18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</row>
    <row r="767" spans="1:18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</row>
    <row r="768" spans="1:18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</row>
    <row r="769" spans="1:18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</row>
    <row r="770" spans="1:18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</row>
    <row r="771" spans="1:18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</row>
    <row r="772" spans="1:18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</row>
    <row r="773" spans="1:18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</row>
    <row r="774" spans="1:18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</row>
    <row r="775" spans="1:18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</row>
    <row r="776" spans="1:18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</row>
    <row r="777" spans="1:18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</row>
    <row r="778" spans="1:18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</row>
    <row r="779" spans="1:18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</row>
    <row r="780" spans="1:18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</row>
    <row r="781" spans="1:18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</row>
    <row r="782" spans="1:18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</row>
    <row r="783" spans="1:18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</row>
    <row r="784" spans="1:18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</row>
    <row r="785" spans="1:18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</row>
    <row r="786" spans="1:18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</row>
    <row r="787" spans="1:18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</row>
    <row r="788" spans="1:18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</row>
    <row r="789" spans="1:18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</row>
    <row r="790" spans="1:18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</row>
    <row r="791" spans="1:18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</row>
    <row r="792" spans="1:18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</row>
    <row r="793" spans="1:18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</row>
    <row r="794" spans="1:18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</row>
    <row r="795" spans="1:18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</row>
    <row r="796" spans="1:18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</row>
    <row r="797" spans="1:18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</row>
    <row r="798" spans="1:18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</row>
    <row r="799" spans="1:18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</row>
    <row r="800" spans="1:18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</row>
    <row r="801" spans="1:18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</row>
    <row r="802" spans="1:18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</row>
    <row r="803" spans="1:18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</row>
    <row r="804" spans="1:18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</row>
    <row r="805" spans="1:18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</row>
    <row r="806" spans="1:18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</row>
    <row r="807" spans="1:18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</row>
    <row r="808" spans="1:18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</row>
    <row r="809" spans="1:18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</row>
    <row r="810" spans="1:18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</row>
    <row r="811" spans="1:18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</row>
    <row r="812" spans="1:18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</row>
    <row r="813" spans="1:18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</row>
    <row r="814" spans="1:18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</row>
    <row r="815" spans="1:18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</row>
    <row r="816" spans="1:18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</row>
    <row r="817" spans="1:18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</row>
    <row r="818" spans="1:18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</row>
    <row r="819" spans="1:18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</row>
    <row r="820" spans="1:18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</row>
    <row r="821" spans="1:18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</row>
    <row r="822" spans="1:18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</row>
    <row r="823" spans="1:18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</row>
    <row r="824" spans="1:18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</row>
    <row r="825" spans="1:18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</row>
    <row r="826" spans="1:18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</row>
    <row r="827" spans="1:18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</row>
    <row r="828" spans="1:18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</row>
    <row r="829" spans="1:18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</row>
    <row r="830" spans="1:18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</row>
    <row r="831" spans="1:18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</row>
    <row r="832" spans="1:18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</row>
    <row r="833" spans="1:18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</row>
    <row r="834" spans="1:18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</row>
    <row r="835" spans="1:18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</row>
    <row r="836" spans="1:18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</row>
    <row r="837" spans="1:18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</row>
    <row r="838" spans="1:18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</row>
    <row r="839" spans="1:18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</row>
    <row r="840" spans="1:18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</row>
    <row r="841" spans="1:18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</row>
    <row r="842" spans="1:18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</row>
    <row r="843" spans="1:18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</row>
    <row r="844" spans="1:18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</row>
    <row r="845" spans="1:18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</row>
    <row r="846" spans="1:18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</row>
    <row r="847" spans="1:18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</row>
    <row r="848" spans="1:18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</row>
    <row r="849" spans="1:18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</row>
    <row r="850" spans="1:18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</row>
    <row r="851" spans="1:18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</row>
    <row r="852" spans="1:18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</row>
    <row r="853" spans="1:18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</row>
    <row r="854" spans="1:18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</row>
    <row r="855" spans="1:18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</row>
    <row r="856" spans="1:18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</row>
    <row r="857" spans="1:18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</row>
    <row r="858" spans="1:18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</row>
    <row r="859" spans="1:18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</row>
    <row r="860" spans="1:18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</row>
    <row r="861" spans="1:18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</row>
    <row r="862" spans="1:18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</row>
    <row r="863" spans="1:18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</row>
    <row r="864" spans="1:18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</row>
    <row r="865" spans="1:18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</row>
    <row r="866" spans="1:18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</row>
    <row r="867" spans="1:18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</row>
    <row r="868" spans="1:18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</row>
    <row r="869" spans="1:18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</row>
    <row r="870" spans="1:18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</row>
    <row r="871" spans="1:18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</row>
    <row r="872" spans="1:18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</row>
    <row r="873" spans="1:18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</row>
    <row r="874" spans="1:18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</row>
    <row r="875" spans="1:18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</row>
    <row r="876" spans="1:18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</row>
    <row r="877" spans="1:18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</row>
    <row r="878" spans="1:18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</row>
    <row r="879" spans="1:18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</row>
    <row r="880" spans="1:18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</row>
    <row r="881" spans="1:18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</row>
    <row r="882" spans="1:18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</row>
    <row r="883" spans="1:18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</row>
    <row r="884" spans="1:18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</row>
    <row r="885" spans="1:18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</row>
    <row r="886" spans="1:18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</row>
    <row r="887" spans="1:18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</row>
    <row r="888" spans="1:18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</row>
    <row r="889" spans="1:18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</row>
    <row r="890" spans="1:18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</row>
    <row r="891" spans="1:18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</row>
    <row r="892" spans="1:18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</row>
    <row r="893" spans="1:18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</row>
    <row r="894" spans="1:18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</row>
    <row r="895" spans="1:18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</row>
    <row r="896" spans="1:18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</row>
    <row r="897" spans="1:18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</row>
    <row r="898" spans="1:18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</row>
    <row r="899" spans="1:18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</row>
    <row r="900" spans="1:18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</row>
    <row r="901" spans="1:18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</row>
    <row r="902" spans="1:18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</row>
    <row r="903" spans="1:18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</row>
    <row r="904" spans="1:18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</row>
    <row r="905" spans="1:18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</row>
    <row r="906" spans="1:18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</row>
    <row r="907" spans="1:18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</row>
    <row r="908" spans="1:18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</row>
    <row r="909" spans="1:18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</row>
    <row r="910" spans="1:18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</row>
    <row r="911" spans="1:18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</row>
    <row r="912" spans="1:18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</row>
    <row r="913" spans="1:18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</row>
    <row r="914" spans="1:18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</row>
    <row r="915" spans="1:18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</row>
    <row r="916" spans="1:18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</row>
    <row r="917" spans="1:18" x14ac:dyDescent="0.2">
      <c r="A917" s="3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x14ac:dyDescent="0.2">
      <c r="A918" s="3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x14ac:dyDescent="0.2">
      <c r="A919" s="3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x14ac:dyDescent="0.2">
      <c r="A920" s="3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x14ac:dyDescent="0.2">
      <c r="A921" s="3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x14ac:dyDescent="0.2">
      <c r="A922" s="3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x14ac:dyDescent="0.2">
      <c r="A923" s="3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x14ac:dyDescent="0.2">
      <c r="A924" s="3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x14ac:dyDescent="0.2">
      <c r="A925" s="3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x14ac:dyDescent="0.2">
      <c r="A926" s="3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x14ac:dyDescent="0.2">
      <c r="A927" s="3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x14ac:dyDescent="0.2">
      <c r="A928" s="3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x14ac:dyDescent="0.2">
      <c r="A929" s="3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x14ac:dyDescent="0.2">
      <c r="A930" s="3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x14ac:dyDescent="0.2">
      <c r="A931" s="3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x14ac:dyDescent="0.2">
      <c r="A932" s="3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x14ac:dyDescent="0.2">
      <c r="A933" s="3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x14ac:dyDescent="0.2">
      <c r="A934" s="3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x14ac:dyDescent="0.2">
      <c r="A935" s="3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x14ac:dyDescent="0.2">
      <c r="A936" s="3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x14ac:dyDescent="0.2">
      <c r="A937" s="3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x14ac:dyDescent="0.2">
      <c r="A938" s="3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x14ac:dyDescent="0.2">
      <c r="A939" s="3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x14ac:dyDescent="0.2">
      <c r="A940" s="3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x14ac:dyDescent="0.2">
      <c r="A941" s="3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x14ac:dyDescent="0.2">
      <c r="A942" s="3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x14ac:dyDescent="0.2">
      <c r="A943" s="3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x14ac:dyDescent="0.2">
      <c r="A944" s="3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x14ac:dyDescent="0.2">
      <c r="A945" s="3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x14ac:dyDescent="0.2">
      <c r="A946" s="3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x14ac:dyDescent="0.2">
      <c r="A947" s="3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x14ac:dyDescent="0.2">
      <c r="A948" s="3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x14ac:dyDescent="0.2">
      <c r="A949" s="3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x14ac:dyDescent="0.2">
      <c r="A950" s="3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x14ac:dyDescent="0.2">
      <c r="A951" s="3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x14ac:dyDescent="0.2">
      <c r="A952" s="3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x14ac:dyDescent="0.2">
      <c r="A953" s="3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x14ac:dyDescent="0.2">
      <c r="A954" s="3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x14ac:dyDescent="0.2">
      <c r="A955" s="3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x14ac:dyDescent="0.2">
      <c r="A956" s="3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x14ac:dyDescent="0.2">
      <c r="A957" s="3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x14ac:dyDescent="0.2">
      <c r="A958" s="3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x14ac:dyDescent="0.2">
      <c r="A959" s="3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x14ac:dyDescent="0.2">
      <c r="A960" s="3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x14ac:dyDescent="0.2">
      <c r="A961" s="3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x14ac:dyDescent="0.2">
      <c r="A962" s="3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x14ac:dyDescent="0.2">
      <c r="A963" s="3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x14ac:dyDescent="0.2">
      <c r="A964" s="3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x14ac:dyDescent="0.2">
      <c r="A965" s="3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x14ac:dyDescent="0.2">
      <c r="A966" s="3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x14ac:dyDescent="0.2">
      <c r="A967" s="3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x14ac:dyDescent="0.2">
      <c r="A968" s="3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x14ac:dyDescent="0.2">
      <c r="A969" s="3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x14ac:dyDescent="0.2">
      <c r="A970" s="3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x14ac:dyDescent="0.2">
      <c r="A971" s="3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x14ac:dyDescent="0.2">
      <c r="A972" s="3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x14ac:dyDescent="0.2">
      <c r="A973" s="3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x14ac:dyDescent="0.2">
      <c r="A974" s="3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x14ac:dyDescent="0.2">
      <c r="A975" s="3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x14ac:dyDescent="0.2">
      <c r="A976" s="3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x14ac:dyDescent="0.2">
      <c r="A977" s="3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x14ac:dyDescent="0.2">
      <c r="A978" s="3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x14ac:dyDescent="0.2">
      <c r="A979" s="3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x14ac:dyDescent="0.2">
      <c r="A980" s="3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x14ac:dyDescent="0.2">
      <c r="A981" s="3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x14ac:dyDescent="0.2">
      <c r="A982" s="3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x14ac:dyDescent="0.2">
      <c r="A983" s="3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x14ac:dyDescent="0.2">
      <c r="A984" s="3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x14ac:dyDescent="0.2">
      <c r="A985" s="3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x14ac:dyDescent="0.2">
      <c r="A986" s="3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x14ac:dyDescent="0.2">
      <c r="A987" s="3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x14ac:dyDescent="0.2">
      <c r="A988" s="3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x14ac:dyDescent="0.2">
      <c r="A989" s="3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x14ac:dyDescent="0.2">
      <c r="A990" s="3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x14ac:dyDescent="0.2">
      <c r="A991" s="3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x14ac:dyDescent="0.2">
      <c r="A992" s="3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x14ac:dyDescent="0.2">
      <c r="A993" s="3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x14ac:dyDescent="0.2">
      <c r="A994" s="3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x14ac:dyDescent="0.2">
      <c r="A995" s="3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x14ac:dyDescent="0.2">
      <c r="A996" s="3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x14ac:dyDescent="0.2">
      <c r="A997" s="3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x14ac:dyDescent="0.2">
      <c r="A998" s="3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x14ac:dyDescent="0.2">
      <c r="A999" s="3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x14ac:dyDescent="0.2">
      <c r="A1000" s="3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x14ac:dyDescent="0.2">
      <c r="A1001" s="3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x14ac:dyDescent="0.2">
      <c r="A1002" s="3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x14ac:dyDescent="0.2">
      <c r="A1003" s="3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x14ac:dyDescent="0.2">
      <c r="A1004" s="3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x14ac:dyDescent="0.2">
      <c r="A1005" s="3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x14ac:dyDescent="0.2">
      <c r="A1006" s="3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x14ac:dyDescent="0.2">
      <c r="A1007" s="3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x14ac:dyDescent="0.2">
      <c r="A1008" s="3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x14ac:dyDescent="0.2">
      <c r="A1009" s="3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x14ac:dyDescent="0.2">
      <c r="A1010" s="3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x14ac:dyDescent="0.2">
      <c r="A1011" s="3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x14ac:dyDescent="0.2">
      <c r="A1012" s="3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x14ac:dyDescent="0.2">
      <c r="A1013" s="3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x14ac:dyDescent="0.2">
      <c r="A1014" s="3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x14ac:dyDescent="0.2">
      <c r="A1015" s="3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x14ac:dyDescent="0.2">
      <c r="A1016" s="3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x14ac:dyDescent="0.2">
      <c r="A1017" s="3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x14ac:dyDescent="0.2">
      <c r="A1018" s="3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x14ac:dyDescent="0.2">
      <c r="A1019" s="3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x14ac:dyDescent="0.2">
      <c r="A1020" s="3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x14ac:dyDescent="0.2">
      <c r="A1021" s="3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x14ac:dyDescent="0.2">
      <c r="A1022" s="3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x14ac:dyDescent="0.2">
      <c r="A1023" s="3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x14ac:dyDescent="0.2">
      <c r="A1024" s="3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x14ac:dyDescent="0.2">
      <c r="A1025" s="3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x14ac:dyDescent="0.2">
      <c r="A1026" s="3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x14ac:dyDescent="0.2">
      <c r="A1027" s="3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x14ac:dyDescent="0.2">
      <c r="A1028" s="3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x14ac:dyDescent="0.2">
      <c r="A1029" s="3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x14ac:dyDescent="0.2">
      <c r="A1030" s="3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x14ac:dyDescent="0.2">
      <c r="A1031" s="3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x14ac:dyDescent="0.2">
      <c r="A1032" s="3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x14ac:dyDescent="0.2">
      <c r="A1033" s="3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x14ac:dyDescent="0.2">
      <c r="A1034" s="3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x14ac:dyDescent="0.2">
      <c r="A1035" s="3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x14ac:dyDescent="0.2">
      <c r="A1036" s="3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x14ac:dyDescent="0.2">
      <c r="A1037" s="3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x14ac:dyDescent="0.2">
      <c r="A1038" s="3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x14ac:dyDescent="0.2">
      <c r="A1039" s="3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x14ac:dyDescent="0.2">
      <c r="A1040" s="3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x14ac:dyDescent="0.2">
      <c r="A1041" s="3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x14ac:dyDescent="0.2">
      <c r="A1042" s="3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x14ac:dyDescent="0.2">
      <c r="A1043" s="3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x14ac:dyDescent="0.2">
      <c r="A1044" s="3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x14ac:dyDescent="0.2">
      <c r="A1045" s="3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x14ac:dyDescent="0.2">
      <c r="A1046" s="3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x14ac:dyDescent="0.2">
      <c r="A1047" s="3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x14ac:dyDescent="0.2">
      <c r="A1048" s="3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x14ac:dyDescent="0.2">
      <c r="A1049" s="3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x14ac:dyDescent="0.2">
      <c r="A1050" s="3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x14ac:dyDescent="0.2">
      <c r="A1051" s="3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x14ac:dyDescent="0.2">
      <c r="A1052" s="3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x14ac:dyDescent="0.2">
      <c r="A1053" s="3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x14ac:dyDescent="0.2">
      <c r="A1054" s="3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x14ac:dyDescent="0.2">
      <c r="A1055" s="3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x14ac:dyDescent="0.2">
      <c r="A1056" s="3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 x14ac:dyDescent="0.2">
      <c r="A1057" s="3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 x14ac:dyDescent="0.2">
      <c r="A1058" s="3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 x14ac:dyDescent="0.2">
      <c r="A1059" s="3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 x14ac:dyDescent="0.2">
      <c r="A1060" s="3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 x14ac:dyDescent="0.2">
      <c r="A1061" s="3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 x14ac:dyDescent="0.2">
      <c r="A1062" s="3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 x14ac:dyDescent="0.2">
      <c r="A1063" s="3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 x14ac:dyDescent="0.2">
      <c r="A1064" s="3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 x14ac:dyDescent="0.2">
      <c r="A1065" s="3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 x14ac:dyDescent="0.2">
      <c r="A1066" s="3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 x14ac:dyDescent="0.2">
      <c r="A1067" s="3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 x14ac:dyDescent="0.2">
      <c r="A1068" s="3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 x14ac:dyDescent="0.2">
      <c r="A1069" s="3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 x14ac:dyDescent="0.2">
      <c r="A1070" s="3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 x14ac:dyDescent="0.2">
      <c r="A1071" s="3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 x14ac:dyDescent="0.2">
      <c r="A1072" s="3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</row>
    <row r="1073" spans="1:18" x14ac:dyDescent="0.2">
      <c r="A1073" s="3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</row>
    <row r="1074" spans="1:18" x14ac:dyDescent="0.2">
      <c r="A1074" s="3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</row>
    <row r="1075" spans="1:18" x14ac:dyDescent="0.2">
      <c r="A1075" s="3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</row>
    <row r="1076" spans="1:18" x14ac:dyDescent="0.2">
      <c r="A1076" s="3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</row>
    <row r="1077" spans="1:18" x14ac:dyDescent="0.2">
      <c r="A1077" s="3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</row>
    <row r="1078" spans="1:18" x14ac:dyDescent="0.2">
      <c r="A1078" s="3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</row>
    <row r="1079" spans="1:18" x14ac:dyDescent="0.2">
      <c r="A1079" s="3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</row>
    <row r="1080" spans="1:18" x14ac:dyDescent="0.2">
      <c r="A1080" s="3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</row>
    <row r="1081" spans="1:18" x14ac:dyDescent="0.2">
      <c r="A1081" s="3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</row>
    <row r="1082" spans="1:18" x14ac:dyDescent="0.2">
      <c r="A1082" s="3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</row>
    <row r="1083" spans="1:18" x14ac:dyDescent="0.2">
      <c r="A1083" s="3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</row>
    <row r="1084" spans="1:18" x14ac:dyDescent="0.2">
      <c r="A1084" s="3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</row>
    <row r="1085" spans="1:18" x14ac:dyDescent="0.2">
      <c r="A1085" s="3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</row>
    <row r="1086" spans="1:18" x14ac:dyDescent="0.2">
      <c r="A1086" s="3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</row>
    <row r="1087" spans="1:18" x14ac:dyDescent="0.2">
      <c r="A1087" s="3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</row>
    <row r="1088" spans="1:18" x14ac:dyDescent="0.2">
      <c r="A1088" s="3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</row>
    <row r="1089" spans="1:18" x14ac:dyDescent="0.2">
      <c r="A1089" s="3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</row>
    <row r="1090" spans="1:18" x14ac:dyDescent="0.2">
      <c r="A1090" s="3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</row>
    <row r="1091" spans="1:18" x14ac:dyDescent="0.2">
      <c r="A1091" s="3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</row>
    <row r="1092" spans="1:18" x14ac:dyDescent="0.2">
      <c r="A1092" s="3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</row>
    <row r="1093" spans="1:18" x14ac:dyDescent="0.2">
      <c r="A1093" s="3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</row>
    <row r="1094" spans="1:18" x14ac:dyDescent="0.2">
      <c r="A1094" s="3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</row>
    <row r="1095" spans="1:18" x14ac:dyDescent="0.2">
      <c r="A1095" s="3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</row>
    <row r="1096" spans="1:18" x14ac:dyDescent="0.2">
      <c r="A1096" s="3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</row>
    <row r="1097" spans="1:18" x14ac:dyDescent="0.2">
      <c r="A1097" s="3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</row>
    <row r="1098" spans="1:18" x14ac:dyDescent="0.2">
      <c r="A1098" s="3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</row>
    <row r="1099" spans="1:18" x14ac:dyDescent="0.2">
      <c r="A1099" s="3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</row>
    <row r="1100" spans="1:18" x14ac:dyDescent="0.2">
      <c r="A1100" s="3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</row>
    <row r="1101" spans="1:18" x14ac:dyDescent="0.2">
      <c r="A1101" s="3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</row>
    <row r="1102" spans="1:18" x14ac:dyDescent="0.2">
      <c r="A1102" s="3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</row>
    <row r="1103" spans="1:18" x14ac:dyDescent="0.2">
      <c r="A1103" s="3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</row>
    <row r="1104" spans="1:18" x14ac:dyDescent="0.2">
      <c r="A1104" s="3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</row>
    <row r="1105" spans="1:18" x14ac:dyDescent="0.2">
      <c r="A1105" s="3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</row>
    <row r="1106" spans="1:18" x14ac:dyDescent="0.2">
      <c r="A1106" s="3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</row>
    <row r="1107" spans="1:18" x14ac:dyDescent="0.2">
      <c r="A1107" s="3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</row>
    <row r="1108" spans="1:18" x14ac:dyDescent="0.2">
      <c r="A1108" s="3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</row>
    <row r="1109" spans="1:18" x14ac:dyDescent="0.2">
      <c r="A1109" s="3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</row>
    <row r="1110" spans="1:18" x14ac:dyDescent="0.2">
      <c r="A1110" s="3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</row>
    <row r="1111" spans="1:18" x14ac:dyDescent="0.2">
      <c r="A1111" s="3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</row>
    <row r="1112" spans="1:18" x14ac:dyDescent="0.2">
      <c r="A1112" s="3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</row>
    <row r="1113" spans="1:18" x14ac:dyDescent="0.2">
      <c r="A1113" s="3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</row>
    <row r="1114" spans="1:18" x14ac:dyDescent="0.2">
      <c r="A1114" s="3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</row>
    <row r="1115" spans="1:18" x14ac:dyDescent="0.2">
      <c r="A1115" s="3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</row>
    <row r="1116" spans="1:18" x14ac:dyDescent="0.2">
      <c r="A1116" s="3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</row>
    <row r="1117" spans="1:18" x14ac:dyDescent="0.2">
      <c r="A1117" s="3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</row>
    <row r="1118" spans="1:18" x14ac:dyDescent="0.2">
      <c r="A1118" s="3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</row>
    <row r="1119" spans="1:18" x14ac:dyDescent="0.2">
      <c r="A1119" s="3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</row>
    <row r="1120" spans="1:18" x14ac:dyDescent="0.2">
      <c r="A1120" s="3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</row>
    <row r="1121" spans="1:18" x14ac:dyDescent="0.2">
      <c r="A1121" s="3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</row>
    <row r="1122" spans="1:18" x14ac:dyDescent="0.2">
      <c r="A1122" s="3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</row>
    <row r="1123" spans="1:18" x14ac:dyDescent="0.2">
      <c r="A1123" s="3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</row>
    <row r="1124" spans="1:18" x14ac:dyDescent="0.2">
      <c r="A1124" s="3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</row>
    <row r="1125" spans="1:18" x14ac:dyDescent="0.2">
      <c r="A1125" s="3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</row>
    <row r="1126" spans="1:18" x14ac:dyDescent="0.2">
      <c r="A1126" s="3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</row>
    <row r="1127" spans="1:18" x14ac:dyDescent="0.2">
      <c r="A1127" s="3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</row>
    <row r="1128" spans="1:18" x14ac:dyDescent="0.2">
      <c r="A1128" s="3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</row>
    <row r="1129" spans="1:18" x14ac:dyDescent="0.2">
      <c r="A1129" s="3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</row>
    <row r="1130" spans="1:18" x14ac:dyDescent="0.2">
      <c r="A1130" s="3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</row>
    <row r="1131" spans="1:18" x14ac:dyDescent="0.2">
      <c r="A1131" s="3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</row>
    <row r="1132" spans="1:18" x14ac:dyDescent="0.2">
      <c r="A1132" s="3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</row>
    <row r="1133" spans="1:18" x14ac:dyDescent="0.2">
      <c r="A1133" s="3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</row>
    <row r="1134" spans="1:18" x14ac:dyDescent="0.2">
      <c r="A1134" s="3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</row>
    <row r="1135" spans="1:18" x14ac:dyDescent="0.2">
      <c r="A1135" s="3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</row>
    <row r="1136" spans="1:18" x14ac:dyDescent="0.2">
      <c r="A1136" s="3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</row>
    <row r="1137" spans="1:18" x14ac:dyDescent="0.2">
      <c r="A1137" s="3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</row>
    <row r="1138" spans="1:18" x14ac:dyDescent="0.2">
      <c r="A1138" s="3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</row>
    <row r="1139" spans="1:18" x14ac:dyDescent="0.2">
      <c r="A1139" s="3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</row>
    <row r="1140" spans="1:18" x14ac:dyDescent="0.2">
      <c r="A1140" s="3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</row>
    <row r="1141" spans="1:18" x14ac:dyDescent="0.2">
      <c r="A1141" s="3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</row>
    <row r="1142" spans="1:18" x14ac:dyDescent="0.2">
      <c r="A1142" s="3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</row>
    <row r="1143" spans="1:18" x14ac:dyDescent="0.2">
      <c r="A1143" s="3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</row>
    <row r="1144" spans="1:18" x14ac:dyDescent="0.2">
      <c r="A1144" s="3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</row>
    <row r="1145" spans="1:18" x14ac:dyDescent="0.2">
      <c r="A1145" s="3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</row>
    <row r="1146" spans="1:18" x14ac:dyDescent="0.2">
      <c r="A1146" s="3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</row>
    <row r="1147" spans="1:18" x14ac:dyDescent="0.2">
      <c r="A1147" s="3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</row>
    <row r="1148" spans="1:18" x14ac:dyDescent="0.2">
      <c r="A1148" s="3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</row>
    <row r="1149" spans="1:18" x14ac:dyDescent="0.2">
      <c r="A1149" s="3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</row>
    <row r="1150" spans="1:18" x14ac:dyDescent="0.2">
      <c r="A1150" s="3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</row>
    <row r="1151" spans="1:18" x14ac:dyDescent="0.2">
      <c r="A1151" s="3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</row>
    <row r="1152" spans="1:18" x14ac:dyDescent="0.2">
      <c r="A1152" s="3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</row>
    <row r="1153" spans="1:18" x14ac:dyDescent="0.2">
      <c r="A1153" s="3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</row>
    <row r="1154" spans="1:18" x14ac:dyDescent="0.2">
      <c r="A1154" s="3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</row>
    <row r="1155" spans="1:18" x14ac:dyDescent="0.2">
      <c r="A1155" s="3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</row>
    <row r="1156" spans="1:18" x14ac:dyDescent="0.2">
      <c r="A1156" s="3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</row>
    <row r="1157" spans="1:18" x14ac:dyDescent="0.2">
      <c r="A1157" s="3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</row>
    <row r="1158" spans="1:18" x14ac:dyDescent="0.2">
      <c r="A1158" s="3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</row>
    <row r="1159" spans="1:18" x14ac:dyDescent="0.2">
      <c r="A1159" s="3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</row>
    <row r="1160" spans="1:18" x14ac:dyDescent="0.2">
      <c r="A1160" s="3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</row>
    <row r="1161" spans="1:18" x14ac:dyDescent="0.2">
      <c r="A1161" s="3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</row>
    <row r="1162" spans="1:18" x14ac:dyDescent="0.2">
      <c r="A1162" s="3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</row>
    <row r="1163" spans="1:18" x14ac:dyDescent="0.2">
      <c r="A1163" s="3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</row>
    <row r="1164" spans="1:18" x14ac:dyDescent="0.2">
      <c r="A1164" s="3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</row>
    <row r="1165" spans="1:18" x14ac:dyDescent="0.2">
      <c r="A1165" s="3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</row>
    <row r="1166" spans="1:18" x14ac:dyDescent="0.2">
      <c r="A1166" s="3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</row>
    <row r="1167" spans="1:18" x14ac:dyDescent="0.2">
      <c r="A1167" s="3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</row>
    <row r="1168" spans="1:18" x14ac:dyDescent="0.2">
      <c r="A1168" s="3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</row>
    <row r="1169" spans="1:18" x14ac:dyDescent="0.2">
      <c r="A1169" s="3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</row>
    <row r="1170" spans="1:18" x14ac:dyDescent="0.2">
      <c r="A1170" s="3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</row>
    <row r="1171" spans="1:18" x14ac:dyDescent="0.2">
      <c r="A1171" s="3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</row>
    <row r="1172" spans="1:18" x14ac:dyDescent="0.2">
      <c r="A1172" s="3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</row>
    <row r="1173" spans="1:18" x14ac:dyDescent="0.2">
      <c r="A1173" s="3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</row>
    <row r="1174" spans="1:18" x14ac:dyDescent="0.2">
      <c r="A1174" s="3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</row>
    <row r="1175" spans="1:18" x14ac:dyDescent="0.2">
      <c r="A1175" s="3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</row>
    <row r="1176" spans="1:18" x14ac:dyDescent="0.2">
      <c r="A1176" s="3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</row>
    <row r="1177" spans="1:18" x14ac:dyDescent="0.2">
      <c r="A1177" s="3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</row>
    <row r="1178" spans="1:18" x14ac:dyDescent="0.2">
      <c r="A1178" s="3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</row>
    <row r="1179" spans="1:18" x14ac:dyDescent="0.2">
      <c r="A1179" s="3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</row>
    <row r="1180" spans="1:18" x14ac:dyDescent="0.2">
      <c r="A1180" s="3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</row>
    <row r="1181" spans="1:18" x14ac:dyDescent="0.2">
      <c r="A1181" s="3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</row>
    <row r="1182" spans="1:18" x14ac:dyDescent="0.2">
      <c r="A1182" s="3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</row>
    <row r="1183" spans="1:18" x14ac:dyDescent="0.2">
      <c r="A1183" s="3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</row>
    <row r="1184" spans="1:18" x14ac:dyDescent="0.2">
      <c r="A1184" s="3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</row>
    <row r="1185" spans="1:18" x14ac:dyDescent="0.2">
      <c r="A1185" s="3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</row>
    <row r="1186" spans="1:18" x14ac:dyDescent="0.2">
      <c r="A1186" s="3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</row>
    <row r="1187" spans="1:18" x14ac:dyDescent="0.2">
      <c r="A1187" s="3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</row>
    <row r="1188" spans="1:18" x14ac:dyDescent="0.2">
      <c r="A1188" s="3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</row>
    <row r="1189" spans="1:18" x14ac:dyDescent="0.2">
      <c r="A1189" s="3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</row>
    <row r="1190" spans="1:18" x14ac:dyDescent="0.2">
      <c r="A1190" s="3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</row>
    <row r="1191" spans="1:18" x14ac:dyDescent="0.2">
      <c r="A1191" s="3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</row>
    <row r="1192" spans="1:18" x14ac:dyDescent="0.2">
      <c r="A1192" s="3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</row>
    <row r="1193" spans="1:18" x14ac:dyDescent="0.2">
      <c r="A1193" s="3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</row>
    <row r="1194" spans="1:18" x14ac:dyDescent="0.2">
      <c r="A1194" s="3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</row>
    <row r="1195" spans="1:18" x14ac:dyDescent="0.2">
      <c r="A1195" s="3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</row>
    <row r="1196" spans="1:18" x14ac:dyDescent="0.2">
      <c r="A1196" s="3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</row>
    <row r="1197" spans="1:18" x14ac:dyDescent="0.2">
      <c r="A1197" s="3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</row>
    <row r="1198" spans="1:18" x14ac:dyDescent="0.2">
      <c r="A1198" s="3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</row>
    <row r="1199" spans="1:18" x14ac:dyDescent="0.2">
      <c r="A1199" s="3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</row>
    <row r="1200" spans="1:18" x14ac:dyDescent="0.2">
      <c r="A1200" s="3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</row>
    <row r="1201" spans="1:18" x14ac:dyDescent="0.2">
      <c r="A1201" s="3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</row>
    <row r="1202" spans="1:18" x14ac:dyDescent="0.2">
      <c r="A1202" s="3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</row>
    <row r="1203" spans="1:18" x14ac:dyDescent="0.2">
      <c r="A1203" s="3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</row>
    <row r="1204" spans="1:18" x14ac:dyDescent="0.2">
      <c r="A1204" s="3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</row>
    <row r="1205" spans="1:18" x14ac:dyDescent="0.2">
      <c r="A1205" s="3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</row>
    <row r="1206" spans="1:18" x14ac:dyDescent="0.2">
      <c r="A1206" s="3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</row>
    <row r="1207" spans="1:18" x14ac:dyDescent="0.2">
      <c r="A1207" s="3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</row>
    <row r="1208" spans="1:18" x14ac:dyDescent="0.2">
      <c r="A1208" s="3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</row>
    <row r="1209" spans="1:18" x14ac:dyDescent="0.2">
      <c r="A1209" s="3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</row>
    <row r="1210" spans="1:18" x14ac:dyDescent="0.2">
      <c r="A1210" s="3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</row>
    <row r="1211" spans="1:18" x14ac:dyDescent="0.2">
      <c r="A1211" s="3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</row>
    <row r="1212" spans="1:18" x14ac:dyDescent="0.2">
      <c r="A1212" s="3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</row>
    <row r="1213" spans="1:18" x14ac:dyDescent="0.2">
      <c r="A1213" s="3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</row>
    <row r="1214" spans="1:18" x14ac:dyDescent="0.2">
      <c r="A1214" s="3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</row>
    <row r="1215" spans="1:18" x14ac:dyDescent="0.2">
      <c r="A1215" s="3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</row>
    <row r="1216" spans="1:18" x14ac:dyDescent="0.2">
      <c r="A1216" s="3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</row>
    <row r="1217" spans="1:18" x14ac:dyDescent="0.2">
      <c r="A1217" s="3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</row>
    <row r="1218" spans="1:18" x14ac:dyDescent="0.2">
      <c r="A1218" s="3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</row>
    <row r="1219" spans="1:18" x14ac:dyDescent="0.2">
      <c r="A1219" s="3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</row>
    <row r="1220" spans="1:18" x14ac:dyDescent="0.2">
      <c r="A1220" s="3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</row>
    <row r="1221" spans="1:18" x14ac:dyDescent="0.2">
      <c r="A1221" s="3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</row>
    <row r="1222" spans="1:18" x14ac:dyDescent="0.2">
      <c r="A1222" s="3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</row>
    <row r="1223" spans="1:18" x14ac:dyDescent="0.2">
      <c r="A1223" s="3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</row>
    <row r="1224" spans="1:18" x14ac:dyDescent="0.2">
      <c r="A1224" s="3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</row>
    <row r="1225" spans="1:18" x14ac:dyDescent="0.2">
      <c r="A1225" s="3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</row>
    <row r="1226" spans="1:18" x14ac:dyDescent="0.2">
      <c r="A1226" s="3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</row>
    <row r="1227" spans="1:18" x14ac:dyDescent="0.2">
      <c r="A1227" s="3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</row>
    <row r="1228" spans="1:18" x14ac:dyDescent="0.2">
      <c r="A1228" s="3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</row>
    <row r="1229" spans="1:18" x14ac:dyDescent="0.2">
      <c r="A1229" s="3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</row>
    <row r="1230" spans="1:18" x14ac:dyDescent="0.2">
      <c r="A1230" s="3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</row>
    <row r="1231" spans="1:18" x14ac:dyDescent="0.2">
      <c r="A1231" s="3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</row>
    <row r="1232" spans="1:18" x14ac:dyDescent="0.2">
      <c r="A1232" s="3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</row>
    <row r="1233" spans="1:18" x14ac:dyDescent="0.2">
      <c r="A1233" s="3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</row>
    <row r="1234" spans="1:18" x14ac:dyDescent="0.2">
      <c r="A1234" s="3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</row>
    <row r="1235" spans="1:18" x14ac:dyDescent="0.2">
      <c r="A1235" s="3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</row>
    <row r="1236" spans="1:18" x14ac:dyDescent="0.2">
      <c r="A1236" s="3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</row>
    <row r="1237" spans="1:18" x14ac:dyDescent="0.2">
      <c r="A1237" s="3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</row>
    <row r="1238" spans="1:18" x14ac:dyDescent="0.2">
      <c r="A1238" s="3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</row>
    <row r="1239" spans="1:18" x14ac:dyDescent="0.2">
      <c r="A1239" s="3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</row>
    <row r="1240" spans="1:18" x14ac:dyDescent="0.2">
      <c r="A1240" s="3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</row>
    <row r="1241" spans="1:18" x14ac:dyDescent="0.2">
      <c r="A1241" s="3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</row>
    <row r="1242" spans="1:18" x14ac:dyDescent="0.2">
      <c r="A1242" s="3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</row>
    <row r="1243" spans="1:18" x14ac:dyDescent="0.2">
      <c r="A1243" s="3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</row>
    <row r="1244" spans="1:18" x14ac:dyDescent="0.2">
      <c r="A1244" s="3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</row>
    <row r="1245" spans="1:18" x14ac:dyDescent="0.2">
      <c r="A1245" s="3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</row>
    <row r="1246" spans="1:18" x14ac:dyDescent="0.2">
      <c r="A1246" s="3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</row>
    <row r="1247" spans="1:18" x14ac:dyDescent="0.2">
      <c r="A1247" s="3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</row>
    <row r="1248" spans="1:18" x14ac:dyDescent="0.2">
      <c r="A1248" s="3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</row>
    <row r="1249" spans="1:18" x14ac:dyDescent="0.2">
      <c r="A1249" s="3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</row>
    <row r="1250" spans="1:18" x14ac:dyDescent="0.2">
      <c r="A1250" s="3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</row>
    <row r="1251" spans="1:18" x14ac:dyDescent="0.2">
      <c r="A1251" s="3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</row>
    <row r="1252" spans="1:18" x14ac:dyDescent="0.2">
      <c r="A1252" s="3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</row>
    <row r="1253" spans="1:18" x14ac:dyDescent="0.2">
      <c r="A1253" s="3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</row>
    <row r="1254" spans="1:18" x14ac:dyDescent="0.2">
      <c r="A1254" s="3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</row>
    <row r="1255" spans="1:18" x14ac:dyDescent="0.2">
      <c r="A1255" s="3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</row>
    <row r="1256" spans="1:18" x14ac:dyDescent="0.2">
      <c r="A1256" s="3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</row>
    <row r="1257" spans="1:18" x14ac:dyDescent="0.2">
      <c r="A1257" s="3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</row>
    <row r="1258" spans="1:18" x14ac:dyDescent="0.2">
      <c r="A1258" s="3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</row>
    <row r="1259" spans="1:18" x14ac:dyDescent="0.2">
      <c r="A1259" s="3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</row>
    <row r="1260" spans="1:18" x14ac:dyDescent="0.2">
      <c r="A1260" s="3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</row>
    <row r="1261" spans="1:18" x14ac:dyDescent="0.2">
      <c r="A1261" s="3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</row>
    <row r="1262" spans="1:18" x14ac:dyDescent="0.2">
      <c r="A1262" s="3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</row>
    <row r="1263" spans="1:18" x14ac:dyDescent="0.2">
      <c r="A1263" s="3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</row>
    <row r="1264" spans="1:18" x14ac:dyDescent="0.2">
      <c r="A1264" s="3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</row>
    <row r="1265" spans="1:18" x14ac:dyDescent="0.2">
      <c r="A1265" s="3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</row>
    <row r="1266" spans="1:18" x14ac:dyDescent="0.2">
      <c r="A1266" s="3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</row>
    <row r="1267" spans="1:18" x14ac:dyDescent="0.2">
      <c r="A1267" s="3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</row>
    <row r="1268" spans="1:18" x14ac:dyDescent="0.2">
      <c r="A1268" s="3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</row>
    <row r="1269" spans="1:18" x14ac:dyDescent="0.2">
      <c r="A1269" s="3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</row>
    <row r="1270" spans="1:18" x14ac:dyDescent="0.2">
      <c r="A1270" s="3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</row>
    <row r="1271" spans="1:18" x14ac:dyDescent="0.2">
      <c r="A1271" s="3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</row>
    <row r="1272" spans="1:18" x14ac:dyDescent="0.2">
      <c r="A1272" s="3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</row>
    <row r="1273" spans="1:18" x14ac:dyDescent="0.2">
      <c r="A1273" s="3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</row>
    <row r="1274" spans="1:18" x14ac:dyDescent="0.2">
      <c r="A1274" s="3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</row>
    <row r="1275" spans="1:18" x14ac:dyDescent="0.2">
      <c r="A1275" s="3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</row>
    <row r="1276" spans="1:18" x14ac:dyDescent="0.2">
      <c r="A1276" s="3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</row>
    <row r="1277" spans="1:18" x14ac:dyDescent="0.2">
      <c r="A1277" s="3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</row>
    <row r="1278" spans="1:18" x14ac:dyDescent="0.2">
      <c r="A1278" s="3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</row>
    <row r="1279" spans="1:18" x14ac:dyDescent="0.2">
      <c r="A1279" s="3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</row>
    <row r="1280" spans="1:18" x14ac:dyDescent="0.2">
      <c r="A1280" s="3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</row>
    <row r="1281" spans="1:18" x14ac:dyDescent="0.2">
      <c r="A1281" s="3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</row>
    <row r="1282" spans="1:18" x14ac:dyDescent="0.2">
      <c r="A1282" s="3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</row>
    <row r="1283" spans="1:18" x14ac:dyDescent="0.2">
      <c r="A1283" s="3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</row>
    <row r="1284" spans="1:18" x14ac:dyDescent="0.2">
      <c r="A1284" s="3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</row>
    <row r="1285" spans="1:18" x14ac:dyDescent="0.2">
      <c r="A1285" s="3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</row>
    <row r="1286" spans="1:18" x14ac:dyDescent="0.2">
      <c r="A1286" s="3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</row>
    <row r="1287" spans="1:18" x14ac:dyDescent="0.2">
      <c r="A1287" s="3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</row>
    <row r="1288" spans="1:18" x14ac:dyDescent="0.2">
      <c r="A1288" s="3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</row>
    <row r="1289" spans="1:18" x14ac:dyDescent="0.2">
      <c r="A1289" s="3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</row>
    <row r="1290" spans="1:18" x14ac:dyDescent="0.2">
      <c r="A1290" s="3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</row>
    <row r="1291" spans="1:18" x14ac:dyDescent="0.2">
      <c r="A1291" s="3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</row>
    <row r="1292" spans="1:18" x14ac:dyDescent="0.2">
      <c r="A1292" s="3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</row>
    <row r="1293" spans="1:18" x14ac:dyDescent="0.2">
      <c r="A1293" s="3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</row>
    <row r="1294" spans="1:18" x14ac:dyDescent="0.2">
      <c r="A1294" s="3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</row>
    <row r="1295" spans="1:18" x14ac:dyDescent="0.2">
      <c r="A1295" s="3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</row>
    <row r="1296" spans="1:18" x14ac:dyDescent="0.2">
      <c r="A1296" s="3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</row>
    <row r="1297" spans="1:18" x14ac:dyDescent="0.2">
      <c r="A1297" s="3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</row>
    <row r="1298" spans="1:18" x14ac:dyDescent="0.2">
      <c r="A1298" s="3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</row>
    <row r="1299" spans="1:18" x14ac:dyDescent="0.2">
      <c r="A1299" s="3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</row>
    <row r="1300" spans="1:18" x14ac:dyDescent="0.2">
      <c r="A1300" s="3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</row>
    <row r="1301" spans="1:18" x14ac:dyDescent="0.2">
      <c r="A1301" s="3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</row>
    <row r="1302" spans="1:18" x14ac:dyDescent="0.2">
      <c r="A1302" s="3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</row>
    <row r="1303" spans="1:18" x14ac:dyDescent="0.2">
      <c r="A1303" s="3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</row>
    <row r="1304" spans="1:18" x14ac:dyDescent="0.2">
      <c r="A1304" s="3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</row>
    <row r="1305" spans="1:18" x14ac:dyDescent="0.2">
      <c r="A1305" s="3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</row>
    <row r="1306" spans="1:18" x14ac:dyDescent="0.2">
      <c r="A1306" s="3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</row>
    <row r="1307" spans="1:18" x14ac:dyDescent="0.2">
      <c r="A1307" s="3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</row>
    <row r="1308" spans="1:18" x14ac:dyDescent="0.2">
      <c r="A1308" s="3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</row>
    <row r="1309" spans="1:18" x14ac:dyDescent="0.2">
      <c r="A1309" s="3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</row>
    <row r="1310" spans="1:18" x14ac:dyDescent="0.2">
      <c r="A1310" s="3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</row>
    <row r="1311" spans="1:18" x14ac:dyDescent="0.2">
      <c r="A1311" s="3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</row>
    <row r="1312" spans="1:18" x14ac:dyDescent="0.2">
      <c r="A1312" s="3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</row>
    <row r="1313" spans="1:18" x14ac:dyDescent="0.2">
      <c r="A1313" s="3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</row>
    <row r="1314" spans="1:18" x14ac:dyDescent="0.2">
      <c r="A1314" s="3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</row>
    <row r="1315" spans="1:18" x14ac:dyDescent="0.2">
      <c r="A1315" s="3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</row>
    <row r="1316" spans="1:18" x14ac:dyDescent="0.2">
      <c r="A1316" s="3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</row>
    <row r="1317" spans="1:18" x14ac:dyDescent="0.2">
      <c r="A1317" s="3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</row>
    <row r="1318" spans="1:18" x14ac:dyDescent="0.2">
      <c r="A1318" s="3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</row>
    <row r="1319" spans="1:18" x14ac:dyDescent="0.2">
      <c r="A1319" s="3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</row>
    <row r="1320" spans="1:18" x14ac:dyDescent="0.2">
      <c r="A1320" s="3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</row>
    <row r="1321" spans="1:18" x14ac:dyDescent="0.2">
      <c r="A1321" s="3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</row>
    <row r="1322" spans="1:18" x14ac:dyDescent="0.2">
      <c r="A1322" s="3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</row>
    <row r="1323" spans="1:18" x14ac:dyDescent="0.2">
      <c r="A1323" s="3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</row>
    <row r="1324" spans="1:18" x14ac:dyDescent="0.2">
      <c r="A1324" s="3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</row>
    <row r="1325" spans="1:18" x14ac:dyDescent="0.2">
      <c r="A1325" s="3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</row>
    <row r="1326" spans="1:18" x14ac:dyDescent="0.2">
      <c r="A1326" s="3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</row>
    <row r="1327" spans="1:18" x14ac:dyDescent="0.2">
      <c r="A1327" s="3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</row>
    <row r="1328" spans="1:18" x14ac:dyDescent="0.2">
      <c r="A1328" s="3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</row>
    <row r="1329" spans="1:18" x14ac:dyDescent="0.2">
      <c r="A1329" s="3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</row>
    <row r="1330" spans="1:18" x14ac:dyDescent="0.2">
      <c r="A1330" s="3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</row>
    <row r="1331" spans="1:18" x14ac:dyDescent="0.2">
      <c r="A1331" s="3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</row>
    <row r="1332" spans="1:18" x14ac:dyDescent="0.2">
      <c r="A1332" s="3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</row>
    <row r="1333" spans="1:18" x14ac:dyDescent="0.2">
      <c r="A1333" s="3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</row>
    <row r="1334" spans="1:18" x14ac:dyDescent="0.2">
      <c r="A1334" s="3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</row>
    <row r="1335" spans="1:18" x14ac:dyDescent="0.2">
      <c r="A1335" s="3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</row>
    <row r="1336" spans="1:18" x14ac:dyDescent="0.2">
      <c r="A1336" s="3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</row>
    <row r="1337" spans="1:18" x14ac:dyDescent="0.2">
      <c r="A1337" s="3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</row>
    <row r="1338" spans="1:18" x14ac:dyDescent="0.2">
      <c r="A1338" s="3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</row>
    <row r="1339" spans="1:18" x14ac:dyDescent="0.2">
      <c r="A1339" s="3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</row>
    <row r="1340" spans="1:18" x14ac:dyDescent="0.2">
      <c r="A1340" s="3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</row>
    <row r="1341" spans="1:18" x14ac:dyDescent="0.2">
      <c r="A1341" s="3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</row>
    <row r="1342" spans="1:18" x14ac:dyDescent="0.2">
      <c r="A1342" s="3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</row>
    <row r="1343" spans="1:18" x14ac:dyDescent="0.2">
      <c r="A1343" s="3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</row>
    <row r="1344" spans="1:18" x14ac:dyDescent="0.2">
      <c r="A1344" s="3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</row>
    <row r="1345" spans="1:18" x14ac:dyDescent="0.2">
      <c r="A1345" s="3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</row>
    <row r="1346" spans="1:18" x14ac:dyDescent="0.2">
      <c r="A1346" s="3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</row>
    <row r="1347" spans="1:18" x14ac:dyDescent="0.2">
      <c r="A1347" s="3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</row>
    <row r="1348" spans="1:18" x14ac:dyDescent="0.2">
      <c r="A1348" s="3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</row>
    <row r="1349" spans="1:18" x14ac:dyDescent="0.2">
      <c r="A1349" s="3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</row>
    <row r="1350" spans="1:18" x14ac:dyDescent="0.2">
      <c r="A1350" s="3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</row>
    <row r="1351" spans="1:18" x14ac:dyDescent="0.2">
      <c r="A1351" s="3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</row>
    <row r="1352" spans="1:18" x14ac:dyDescent="0.2">
      <c r="A1352" s="3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</row>
    <row r="1353" spans="1:18" x14ac:dyDescent="0.2">
      <c r="A1353" s="3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</row>
    <row r="1354" spans="1:18" x14ac:dyDescent="0.2">
      <c r="A1354" s="3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</row>
    <row r="1355" spans="1:18" x14ac:dyDescent="0.2">
      <c r="A1355" s="3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</row>
    <row r="1356" spans="1:18" x14ac:dyDescent="0.2">
      <c r="A1356" s="3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</row>
    <row r="1357" spans="1:18" x14ac:dyDescent="0.2">
      <c r="A1357" s="3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</row>
    <row r="1358" spans="1:18" x14ac:dyDescent="0.2">
      <c r="A1358" s="3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</row>
    <row r="1359" spans="1:18" x14ac:dyDescent="0.2">
      <c r="A1359" s="3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</row>
    <row r="1360" spans="1:18" x14ac:dyDescent="0.2">
      <c r="A1360" s="3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</row>
    <row r="1361" spans="1:18" x14ac:dyDescent="0.2">
      <c r="A1361" s="3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</row>
    <row r="1362" spans="1:18" x14ac:dyDescent="0.2">
      <c r="A1362" s="3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</row>
    <row r="1363" spans="1:18" x14ac:dyDescent="0.2">
      <c r="A1363" s="3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</row>
    <row r="1364" spans="1:18" x14ac:dyDescent="0.2">
      <c r="A1364" s="3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</row>
    <row r="1365" spans="1:18" x14ac:dyDescent="0.2">
      <c r="A1365" s="3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</row>
    <row r="1366" spans="1:18" x14ac:dyDescent="0.2">
      <c r="A1366" s="3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</row>
    <row r="1367" spans="1:18" x14ac:dyDescent="0.2">
      <c r="A1367" s="3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</row>
    <row r="1368" spans="1:18" x14ac:dyDescent="0.2">
      <c r="A1368" s="3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</row>
    <row r="1369" spans="1:18" x14ac:dyDescent="0.2">
      <c r="A1369" s="3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</row>
    <row r="1370" spans="1:18" x14ac:dyDescent="0.2">
      <c r="A1370" s="3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</row>
    <row r="1371" spans="1:18" x14ac:dyDescent="0.2">
      <c r="A1371" s="3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</row>
    <row r="1372" spans="1:18" x14ac:dyDescent="0.2">
      <c r="A1372" s="3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</row>
    <row r="1373" spans="1:18" x14ac:dyDescent="0.2">
      <c r="A1373" s="3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</row>
    <row r="1374" spans="1:18" x14ac:dyDescent="0.2">
      <c r="A1374" s="3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</row>
    <row r="1375" spans="1:18" x14ac:dyDescent="0.2">
      <c r="A1375" s="3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</row>
    <row r="1376" spans="1:18" x14ac:dyDescent="0.2">
      <c r="A1376" s="3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</row>
    <row r="1377" spans="1:18" x14ac:dyDescent="0.2">
      <c r="A1377" s="3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</row>
    <row r="1378" spans="1:18" x14ac:dyDescent="0.2">
      <c r="A1378" s="3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</row>
    <row r="1379" spans="1:18" x14ac:dyDescent="0.2">
      <c r="A1379" s="3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</row>
    <row r="1380" spans="1:18" x14ac:dyDescent="0.2">
      <c r="A1380" s="3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</row>
    <row r="1381" spans="1:18" x14ac:dyDescent="0.2">
      <c r="A1381" s="3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</row>
    <row r="1382" spans="1:18" x14ac:dyDescent="0.2">
      <c r="A1382" s="3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</row>
    <row r="1383" spans="1:18" x14ac:dyDescent="0.2">
      <c r="A1383" s="3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</row>
    <row r="1384" spans="1:18" x14ac:dyDescent="0.2">
      <c r="A1384" s="3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</row>
    <row r="1385" spans="1:18" x14ac:dyDescent="0.2">
      <c r="A1385" s="3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</row>
    <row r="1386" spans="1:18" x14ac:dyDescent="0.2">
      <c r="A1386" s="3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</row>
    <row r="1387" spans="1:18" x14ac:dyDescent="0.2">
      <c r="A1387" s="3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</row>
    <row r="1388" spans="1:18" x14ac:dyDescent="0.2">
      <c r="A1388" s="3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</row>
    <row r="1389" spans="1:18" x14ac:dyDescent="0.2">
      <c r="A1389" s="3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</row>
    <row r="1390" spans="1:18" x14ac:dyDescent="0.2">
      <c r="A1390" s="3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</row>
    <row r="1391" spans="1:18" x14ac:dyDescent="0.2">
      <c r="A1391" s="3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</row>
    <row r="1392" spans="1:18" x14ac:dyDescent="0.2">
      <c r="A1392" s="3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</row>
    <row r="1393" spans="1:18" x14ac:dyDescent="0.2">
      <c r="A1393" s="3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</row>
    <row r="1394" spans="1:18" x14ac:dyDescent="0.2">
      <c r="A1394" s="3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</row>
    <row r="1395" spans="1:18" x14ac:dyDescent="0.2">
      <c r="A1395" s="3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</row>
    <row r="1396" spans="1:18" x14ac:dyDescent="0.2">
      <c r="A1396" s="3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</row>
    <row r="1397" spans="1:18" x14ac:dyDescent="0.2">
      <c r="A1397" s="3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</row>
    <row r="1398" spans="1:18" x14ac:dyDescent="0.2">
      <c r="A1398" s="3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</row>
    <row r="1399" spans="1:18" x14ac:dyDescent="0.2">
      <c r="A1399" s="3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</row>
    <row r="1400" spans="1:18" x14ac:dyDescent="0.2">
      <c r="A1400" s="3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</row>
    <row r="1401" spans="1:18" x14ac:dyDescent="0.2">
      <c r="A1401" s="3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</row>
    <row r="1402" spans="1:18" x14ac:dyDescent="0.2">
      <c r="A1402" s="3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</row>
    <row r="1403" spans="1:18" x14ac:dyDescent="0.2">
      <c r="A1403" s="3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</row>
    <row r="1404" spans="1:18" x14ac:dyDescent="0.2">
      <c r="A1404" s="3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</row>
    <row r="1405" spans="1:18" x14ac:dyDescent="0.2">
      <c r="A1405" s="3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</row>
    <row r="1406" spans="1:18" x14ac:dyDescent="0.2">
      <c r="A1406" s="3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</row>
    <row r="1407" spans="1:18" x14ac:dyDescent="0.2">
      <c r="A1407" s="3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</row>
    <row r="1408" spans="1:18" x14ac:dyDescent="0.2">
      <c r="A1408" s="3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</row>
    <row r="1409" spans="1:18" x14ac:dyDescent="0.2">
      <c r="A1409" s="3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</row>
    <row r="1410" spans="1:18" x14ac:dyDescent="0.2">
      <c r="A1410" s="3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</row>
    <row r="1411" spans="1:18" x14ac:dyDescent="0.2">
      <c r="A1411" s="3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</row>
    <row r="1412" spans="1:18" x14ac:dyDescent="0.2">
      <c r="A1412" s="3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</row>
    <row r="1413" spans="1:18" x14ac:dyDescent="0.2">
      <c r="A1413" s="3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</row>
    <row r="1414" spans="1:18" x14ac:dyDescent="0.2">
      <c r="A1414" s="3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</row>
    <row r="1415" spans="1:18" x14ac:dyDescent="0.2">
      <c r="A1415" s="3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</row>
    <row r="1416" spans="1:18" x14ac:dyDescent="0.2">
      <c r="A1416" s="3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</row>
    <row r="1417" spans="1:18" x14ac:dyDescent="0.2">
      <c r="A1417" s="3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</row>
    <row r="1418" spans="1:18" x14ac:dyDescent="0.2">
      <c r="A1418" s="3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</row>
    <row r="1419" spans="1:18" x14ac:dyDescent="0.2">
      <c r="A1419" s="3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</row>
    <row r="1420" spans="1:18" x14ac:dyDescent="0.2">
      <c r="A1420" s="3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</row>
    <row r="1421" spans="1:18" x14ac:dyDescent="0.2">
      <c r="A1421" s="3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</row>
    <row r="1422" spans="1:18" x14ac:dyDescent="0.2">
      <c r="A1422" s="3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</row>
    <row r="1423" spans="1:18" x14ac:dyDescent="0.2">
      <c r="A1423" s="3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</row>
    <row r="1424" spans="1:18" x14ac:dyDescent="0.2">
      <c r="A1424" s="3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</row>
    <row r="1425" spans="1:18" x14ac:dyDescent="0.2">
      <c r="A1425" s="3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</row>
    <row r="1426" spans="1:18" x14ac:dyDescent="0.2">
      <c r="A1426" s="3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</row>
    <row r="1427" spans="1:18" x14ac:dyDescent="0.2">
      <c r="A1427" s="3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</row>
    <row r="1428" spans="1:18" x14ac:dyDescent="0.2">
      <c r="A1428" s="3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</row>
    <row r="1429" spans="1:18" x14ac:dyDescent="0.2">
      <c r="A1429" s="3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</row>
    <row r="1430" spans="1:18" x14ac:dyDescent="0.2">
      <c r="A1430" s="3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</row>
    <row r="1431" spans="1:18" x14ac:dyDescent="0.2">
      <c r="A1431" s="3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</row>
    <row r="1432" spans="1:18" x14ac:dyDescent="0.2">
      <c r="A1432" s="3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</row>
    <row r="1433" spans="1:18" x14ac:dyDescent="0.2">
      <c r="A1433" s="3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</row>
    <row r="1434" spans="1:18" x14ac:dyDescent="0.2">
      <c r="A1434" s="3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</row>
    <row r="1435" spans="1:18" x14ac:dyDescent="0.2">
      <c r="A1435" s="3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</row>
    <row r="1436" spans="1:18" x14ac:dyDescent="0.2">
      <c r="A1436" s="3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</row>
    <row r="1437" spans="1:18" x14ac:dyDescent="0.2">
      <c r="A1437" s="3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</row>
    <row r="1438" spans="1:18" x14ac:dyDescent="0.2">
      <c r="A1438" s="3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</row>
    <row r="1439" spans="1:18" x14ac:dyDescent="0.2">
      <c r="A1439" s="3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</row>
    <row r="1440" spans="1:18" x14ac:dyDescent="0.2">
      <c r="A1440" s="3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</row>
    <row r="1441" spans="1:18" x14ac:dyDescent="0.2">
      <c r="A1441" s="3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</row>
    <row r="1442" spans="1:18" x14ac:dyDescent="0.2">
      <c r="A1442" s="3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</row>
    <row r="1443" spans="1:18" x14ac:dyDescent="0.2">
      <c r="A1443" s="3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</row>
    <row r="1444" spans="1:18" x14ac:dyDescent="0.2">
      <c r="A1444" s="3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</row>
    <row r="1445" spans="1:18" x14ac:dyDescent="0.2">
      <c r="A1445" s="3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</row>
    <row r="1446" spans="1:18" x14ac:dyDescent="0.2">
      <c r="A1446" s="3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</row>
    <row r="1447" spans="1:18" x14ac:dyDescent="0.2">
      <c r="A1447" s="3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</row>
    <row r="1448" spans="1:18" x14ac:dyDescent="0.2">
      <c r="A1448" s="3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</row>
    <row r="1449" spans="1:18" x14ac:dyDescent="0.2">
      <c r="A1449" s="3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</row>
    <row r="1450" spans="1:18" x14ac:dyDescent="0.2">
      <c r="A1450" s="3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</row>
    <row r="1451" spans="1:18" x14ac:dyDescent="0.2">
      <c r="A1451" s="3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</row>
    <row r="1452" spans="1:18" x14ac:dyDescent="0.2">
      <c r="A1452" s="3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</row>
    <row r="1453" spans="1:18" x14ac:dyDescent="0.2">
      <c r="A1453" s="3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</row>
    <row r="1454" spans="1:18" x14ac:dyDescent="0.2">
      <c r="A1454" s="3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</row>
    <row r="1455" spans="1:18" x14ac:dyDescent="0.2">
      <c r="A1455" s="3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</row>
    <row r="1456" spans="1:18" x14ac:dyDescent="0.2">
      <c r="A1456" s="3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</row>
    <row r="1457" spans="1:18" x14ac:dyDescent="0.2">
      <c r="A1457" s="3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</row>
    <row r="1458" spans="1:18" x14ac:dyDescent="0.2">
      <c r="A1458" s="3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</row>
    <row r="1459" spans="1:18" x14ac:dyDescent="0.2">
      <c r="A1459" s="3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</row>
    <row r="1460" spans="1:18" x14ac:dyDescent="0.2">
      <c r="A1460" s="3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</row>
    <row r="1461" spans="1:18" x14ac:dyDescent="0.2">
      <c r="A1461" s="3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</row>
    <row r="1462" spans="1:18" x14ac:dyDescent="0.2">
      <c r="A1462" s="3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</row>
    <row r="1463" spans="1:18" x14ac:dyDescent="0.2">
      <c r="A1463" s="3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</row>
    <row r="1464" spans="1:18" x14ac:dyDescent="0.2">
      <c r="A1464" s="3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</row>
    <row r="1465" spans="1:18" x14ac:dyDescent="0.2">
      <c r="A1465" s="3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</row>
    <row r="1466" spans="1:18" x14ac:dyDescent="0.2">
      <c r="A1466" s="3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</row>
    <row r="1467" spans="1:18" x14ac:dyDescent="0.2">
      <c r="A1467" s="3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</row>
    <row r="1468" spans="1:18" x14ac:dyDescent="0.2">
      <c r="A1468" s="3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</row>
    <row r="1469" spans="1:18" x14ac:dyDescent="0.2">
      <c r="A1469" s="3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</row>
    <row r="1470" spans="1:18" x14ac:dyDescent="0.2">
      <c r="A1470" s="3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</row>
    <row r="1471" spans="1:18" x14ac:dyDescent="0.2">
      <c r="A1471" s="3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</row>
    <row r="1472" spans="1:18" x14ac:dyDescent="0.2">
      <c r="A1472" s="3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</row>
    <row r="1473" spans="1:18" x14ac:dyDescent="0.2">
      <c r="A1473" s="3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</row>
    <row r="1474" spans="1:18" x14ac:dyDescent="0.2">
      <c r="A1474" s="3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</row>
    <row r="1475" spans="1:18" x14ac:dyDescent="0.2">
      <c r="A1475" s="3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</row>
    <row r="1476" spans="1:18" x14ac:dyDescent="0.2">
      <c r="A1476" s="3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</row>
    <row r="1477" spans="1:18" x14ac:dyDescent="0.2">
      <c r="A1477" s="3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</row>
    <row r="1478" spans="1:18" x14ac:dyDescent="0.2">
      <c r="A1478" s="3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</row>
    <row r="1479" spans="1:18" x14ac:dyDescent="0.2">
      <c r="A1479" s="3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</row>
    <row r="1480" spans="1:18" x14ac:dyDescent="0.2">
      <c r="A1480" s="3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</row>
    <row r="1481" spans="1:18" x14ac:dyDescent="0.2">
      <c r="A1481" s="3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</row>
    <row r="1482" spans="1:18" x14ac:dyDescent="0.2">
      <c r="A1482" s="3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</row>
    <row r="1483" spans="1:18" x14ac:dyDescent="0.2">
      <c r="A1483" s="3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</row>
    <row r="1484" spans="1:18" x14ac:dyDescent="0.2">
      <c r="A1484" s="3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</row>
    <row r="1485" spans="1:18" x14ac:dyDescent="0.2">
      <c r="A1485" s="3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</row>
    <row r="1486" spans="1:18" x14ac:dyDescent="0.2">
      <c r="A1486" s="3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</row>
    <row r="1487" spans="1:18" x14ac:dyDescent="0.2">
      <c r="A1487" s="3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</row>
    <row r="1488" spans="1:18" x14ac:dyDescent="0.2">
      <c r="A1488" s="3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</row>
    <row r="1489" spans="1:18" x14ac:dyDescent="0.2">
      <c r="A1489" s="3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</row>
    <row r="1490" spans="1:18" x14ac:dyDescent="0.2">
      <c r="A1490" s="3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</row>
    <row r="1491" spans="1:18" x14ac:dyDescent="0.2">
      <c r="A1491" s="3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</row>
    <row r="1492" spans="1:18" x14ac:dyDescent="0.2">
      <c r="A1492" s="3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</row>
    <row r="1493" spans="1:18" x14ac:dyDescent="0.2">
      <c r="A1493" s="3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</row>
    <row r="1494" spans="1:18" x14ac:dyDescent="0.2">
      <c r="A1494" s="3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</row>
    <row r="1495" spans="1:18" x14ac:dyDescent="0.2">
      <c r="A1495" s="3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</row>
    <row r="1496" spans="1:18" x14ac:dyDescent="0.2">
      <c r="A1496" s="3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</row>
    <row r="1497" spans="1:18" x14ac:dyDescent="0.2">
      <c r="A1497" s="3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</row>
    <row r="1498" spans="1:18" x14ac:dyDescent="0.2">
      <c r="A1498" s="3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</row>
    <row r="1499" spans="1:18" x14ac:dyDescent="0.2">
      <c r="A1499" s="3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</row>
    <row r="1500" spans="1:18" x14ac:dyDescent="0.2">
      <c r="A1500" s="3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</row>
    <row r="1501" spans="1:18" x14ac:dyDescent="0.2">
      <c r="A1501" s="3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</row>
    <row r="1502" spans="1:18" x14ac:dyDescent="0.2">
      <c r="A1502" s="3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</row>
    <row r="1503" spans="1:18" x14ac:dyDescent="0.2">
      <c r="A1503" s="3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</row>
    <row r="1504" spans="1:18" x14ac:dyDescent="0.2">
      <c r="A1504" s="3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</row>
    <row r="1505" spans="1:18" x14ac:dyDescent="0.2">
      <c r="A1505" s="3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</row>
    <row r="1506" spans="1:18" x14ac:dyDescent="0.2">
      <c r="A1506" s="3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</row>
    <row r="1507" spans="1:18" x14ac:dyDescent="0.2">
      <c r="A1507" s="3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</row>
    <row r="1508" spans="1:18" x14ac:dyDescent="0.2">
      <c r="A1508" s="3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</row>
    <row r="1509" spans="1:18" x14ac:dyDescent="0.2">
      <c r="A1509" s="3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</row>
    <row r="1510" spans="1:18" x14ac:dyDescent="0.2">
      <c r="A1510" s="3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</row>
    <row r="1511" spans="1:18" x14ac:dyDescent="0.2">
      <c r="A1511" s="3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</row>
    <row r="1512" spans="1:18" x14ac:dyDescent="0.2">
      <c r="A1512" s="3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</row>
    <row r="1513" spans="1:18" x14ac:dyDescent="0.2">
      <c r="A1513" s="3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</row>
    <row r="1514" spans="1:18" x14ac:dyDescent="0.2">
      <c r="A1514" s="3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</row>
    <row r="1515" spans="1:18" x14ac:dyDescent="0.2">
      <c r="A1515" s="3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</row>
    <row r="1516" spans="1:18" x14ac:dyDescent="0.2">
      <c r="A1516" s="3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</row>
    <row r="1517" spans="1:18" x14ac:dyDescent="0.2">
      <c r="A1517" s="3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</row>
    <row r="1518" spans="1:18" x14ac:dyDescent="0.2">
      <c r="A1518" s="3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</row>
    <row r="1519" spans="1:18" x14ac:dyDescent="0.2">
      <c r="A1519" s="3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</row>
    <row r="1520" spans="1:18" x14ac:dyDescent="0.2">
      <c r="A1520" s="3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</row>
    <row r="1521" spans="1:18" x14ac:dyDescent="0.2">
      <c r="A1521" s="3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</row>
    <row r="1522" spans="1:18" x14ac:dyDescent="0.2">
      <c r="A1522" s="3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</row>
    <row r="1523" spans="1:18" x14ac:dyDescent="0.2">
      <c r="A1523" s="3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</row>
    <row r="1524" spans="1:18" x14ac:dyDescent="0.2">
      <c r="A1524" s="3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</row>
    <row r="1525" spans="1:18" x14ac:dyDescent="0.2">
      <c r="A1525" s="3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</row>
    <row r="1526" spans="1:18" x14ac:dyDescent="0.2">
      <c r="A1526" s="3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</row>
    <row r="1527" spans="1:18" x14ac:dyDescent="0.2">
      <c r="A1527" s="3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</row>
    <row r="1528" spans="1:18" x14ac:dyDescent="0.2">
      <c r="A1528" s="3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</row>
    <row r="1529" spans="1:18" x14ac:dyDescent="0.2">
      <c r="A1529" s="3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</row>
    <row r="1530" spans="1:18" x14ac:dyDescent="0.2">
      <c r="A1530" s="3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</row>
    <row r="1531" spans="1:18" x14ac:dyDescent="0.2">
      <c r="A1531" s="3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</row>
    <row r="1532" spans="1:18" x14ac:dyDescent="0.2">
      <c r="A1532" s="3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</row>
    <row r="1533" spans="1:18" x14ac:dyDescent="0.2">
      <c r="A1533" s="3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</row>
    <row r="1534" spans="1:18" x14ac:dyDescent="0.2">
      <c r="A1534" s="3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</row>
    <row r="1535" spans="1:18" x14ac:dyDescent="0.2">
      <c r="A1535" s="3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</row>
    <row r="1536" spans="1:18" x14ac:dyDescent="0.2">
      <c r="A1536" s="3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</row>
    <row r="1537" spans="1:18" x14ac:dyDescent="0.2">
      <c r="A1537" s="3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</row>
    <row r="1538" spans="1:18" x14ac:dyDescent="0.2">
      <c r="A1538" s="3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</row>
    <row r="1539" spans="1:18" x14ac:dyDescent="0.2">
      <c r="A1539" s="3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</row>
    <row r="1540" spans="1:18" x14ac:dyDescent="0.2">
      <c r="A1540" s="3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</row>
    <row r="1541" spans="1:18" x14ac:dyDescent="0.2">
      <c r="A1541" s="3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</row>
    <row r="1542" spans="1:18" x14ac:dyDescent="0.2">
      <c r="A1542" s="3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</row>
    <row r="1543" spans="1:18" x14ac:dyDescent="0.2">
      <c r="A1543" s="3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</row>
    <row r="1544" spans="1:18" x14ac:dyDescent="0.2">
      <c r="A1544" s="3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</row>
    <row r="1545" spans="1:18" x14ac:dyDescent="0.2">
      <c r="A1545" s="3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</row>
    <row r="1546" spans="1:18" x14ac:dyDescent="0.2">
      <c r="A1546" s="3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</row>
    <row r="1547" spans="1:18" x14ac:dyDescent="0.2">
      <c r="A1547" s="3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</row>
    <row r="1548" spans="1:18" x14ac:dyDescent="0.2">
      <c r="A1548" s="3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</row>
    <row r="1549" spans="1:18" x14ac:dyDescent="0.2">
      <c r="A1549" s="3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</row>
    <row r="1550" spans="1:18" x14ac:dyDescent="0.2">
      <c r="A1550" s="3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</row>
    <row r="1551" spans="1:18" x14ac:dyDescent="0.2">
      <c r="A1551" s="3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</row>
    <row r="1552" spans="1:18" x14ac:dyDescent="0.2">
      <c r="A1552" s="3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</row>
    <row r="1553" spans="1:18" x14ac:dyDescent="0.2">
      <c r="A1553" s="3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</row>
    <row r="1554" spans="1:18" x14ac:dyDescent="0.2">
      <c r="A1554" s="3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</row>
    <row r="1555" spans="1:18" x14ac:dyDescent="0.2">
      <c r="A1555" s="3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</row>
    <row r="1556" spans="1:18" x14ac:dyDescent="0.2">
      <c r="A1556" s="3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</row>
    <row r="1557" spans="1:18" x14ac:dyDescent="0.2">
      <c r="A1557" s="3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</row>
    <row r="1558" spans="1:18" x14ac:dyDescent="0.2">
      <c r="A1558" s="3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</row>
    <row r="1559" spans="1:18" x14ac:dyDescent="0.2">
      <c r="A1559" s="3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</row>
    <row r="1560" spans="1:18" x14ac:dyDescent="0.2">
      <c r="A1560" s="3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</row>
    <row r="1561" spans="1:18" x14ac:dyDescent="0.2">
      <c r="A1561" s="3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</row>
    <row r="1562" spans="1:18" x14ac:dyDescent="0.2">
      <c r="A1562" s="3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</row>
    <row r="1563" spans="1:18" x14ac:dyDescent="0.2">
      <c r="A1563" s="3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</row>
    <row r="1564" spans="1:18" x14ac:dyDescent="0.2">
      <c r="A1564" s="3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</row>
    <row r="1565" spans="1:18" x14ac:dyDescent="0.2">
      <c r="A1565" s="3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</row>
    <row r="1566" spans="1:18" x14ac:dyDescent="0.2">
      <c r="A1566" s="3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</row>
    <row r="1567" spans="1:18" x14ac:dyDescent="0.2">
      <c r="A1567" s="3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</row>
    <row r="1568" spans="1:18" x14ac:dyDescent="0.2">
      <c r="A1568" s="3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</row>
    <row r="1569" spans="1:18" x14ac:dyDescent="0.2">
      <c r="A1569" s="3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</row>
    <row r="1570" spans="1:18" x14ac:dyDescent="0.2">
      <c r="A1570" s="3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</row>
    <row r="1571" spans="1:18" x14ac:dyDescent="0.2">
      <c r="A1571" s="3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</row>
    <row r="1572" spans="1:18" x14ac:dyDescent="0.2">
      <c r="A1572" s="3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</row>
    <row r="1573" spans="1:18" x14ac:dyDescent="0.2">
      <c r="A1573" s="3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</row>
    <row r="1574" spans="1:18" x14ac:dyDescent="0.2">
      <c r="A1574" s="3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</row>
    <row r="1575" spans="1:18" x14ac:dyDescent="0.2">
      <c r="A1575" s="3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</row>
    <row r="1576" spans="1:18" x14ac:dyDescent="0.2">
      <c r="A1576" s="3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</row>
    <row r="1577" spans="1:18" x14ac:dyDescent="0.2">
      <c r="A1577" s="3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</row>
    <row r="1578" spans="1:18" x14ac:dyDescent="0.2">
      <c r="A1578" s="3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</row>
    <row r="1579" spans="1:18" x14ac:dyDescent="0.2">
      <c r="A1579" s="3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</row>
    <row r="1580" spans="1:18" x14ac:dyDescent="0.2">
      <c r="A1580" s="3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</row>
    <row r="1581" spans="1:18" x14ac:dyDescent="0.2">
      <c r="A1581" s="3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</row>
    <row r="1582" spans="1:18" x14ac:dyDescent="0.2">
      <c r="A1582" s="3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</row>
    <row r="1583" spans="1:18" x14ac:dyDescent="0.2">
      <c r="A1583" s="3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</row>
    <row r="1584" spans="1:18" x14ac:dyDescent="0.2">
      <c r="A1584" s="3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</row>
    <row r="1585" spans="1:18" x14ac:dyDescent="0.2">
      <c r="A1585" s="3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</row>
    <row r="1586" spans="1:18" x14ac:dyDescent="0.2">
      <c r="A1586" s="3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</row>
    <row r="1587" spans="1:18" x14ac:dyDescent="0.2">
      <c r="A1587" s="3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</row>
    <row r="1588" spans="1:18" x14ac:dyDescent="0.2">
      <c r="A1588" s="3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</row>
    <row r="1589" spans="1:18" x14ac:dyDescent="0.2">
      <c r="A1589" s="3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</row>
    <row r="1590" spans="1:18" x14ac:dyDescent="0.2">
      <c r="A1590" s="3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</row>
    <row r="1591" spans="1:18" x14ac:dyDescent="0.2">
      <c r="A1591" s="3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</row>
    <row r="1592" spans="1:18" x14ac:dyDescent="0.2">
      <c r="A1592" s="3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</row>
    <row r="1593" spans="1:18" x14ac:dyDescent="0.2">
      <c r="A1593" s="3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</row>
    <row r="1594" spans="1:18" x14ac:dyDescent="0.2">
      <c r="A1594" s="3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</row>
    <row r="1595" spans="1:18" x14ac:dyDescent="0.2">
      <c r="A1595" s="3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</row>
    <row r="1596" spans="1:18" x14ac:dyDescent="0.2">
      <c r="A1596" s="3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</row>
    <row r="1597" spans="1:18" x14ac:dyDescent="0.2">
      <c r="A1597" s="3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</row>
    <row r="1598" spans="1:18" x14ac:dyDescent="0.2">
      <c r="A1598" s="3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</row>
    <row r="1599" spans="1:18" x14ac:dyDescent="0.2">
      <c r="A1599" s="3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</row>
    <row r="1600" spans="1:18" x14ac:dyDescent="0.2">
      <c r="A1600" s="3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</row>
    <row r="1601" spans="1:18" x14ac:dyDescent="0.2">
      <c r="A1601" s="3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</row>
    <row r="1602" spans="1:18" x14ac:dyDescent="0.2">
      <c r="A1602" s="3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</row>
    <row r="1603" spans="1:18" x14ac:dyDescent="0.2">
      <c r="A1603" s="3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</row>
    <row r="1604" spans="1:18" x14ac:dyDescent="0.2">
      <c r="A1604" s="3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</row>
    <row r="1605" spans="1:18" x14ac:dyDescent="0.2">
      <c r="A1605" s="3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</row>
    <row r="1606" spans="1:18" x14ac:dyDescent="0.2">
      <c r="A1606" s="3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</row>
    <row r="1607" spans="1:18" x14ac:dyDescent="0.2">
      <c r="A1607" s="3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</row>
    <row r="1608" spans="1:18" x14ac:dyDescent="0.2">
      <c r="A1608" s="3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</row>
    <row r="1609" spans="1:18" x14ac:dyDescent="0.2">
      <c r="A1609" s="3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</row>
    <row r="1610" spans="1:18" x14ac:dyDescent="0.2">
      <c r="A1610" s="3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</row>
    <row r="1611" spans="1:18" x14ac:dyDescent="0.2">
      <c r="A1611" s="3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</row>
    <row r="1612" spans="1:18" x14ac:dyDescent="0.2">
      <c r="A1612" s="3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</row>
    <row r="1613" spans="1:18" x14ac:dyDescent="0.2">
      <c r="A1613" s="3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</row>
    <row r="1614" spans="1:18" x14ac:dyDescent="0.2">
      <c r="A1614" s="3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</row>
    <row r="1615" spans="1:18" x14ac:dyDescent="0.2">
      <c r="A1615" s="3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</row>
    <row r="1616" spans="1:18" x14ac:dyDescent="0.2">
      <c r="A1616" s="3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</row>
    <row r="1617" spans="1:18" x14ac:dyDescent="0.2">
      <c r="A1617" s="3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</row>
    <row r="1618" spans="1:18" x14ac:dyDescent="0.2">
      <c r="A1618" s="3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</row>
    <row r="1619" spans="1:18" x14ac:dyDescent="0.2">
      <c r="A1619" s="3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</row>
    <row r="1620" spans="1:18" x14ac:dyDescent="0.2">
      <c r="A1620" s="3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</row>
    <row r="1621" spans="1:18" x14ac:dyDescent="0.2">
      <c r="A1621" s="3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</row>
    <row r="1622" spans="1:18" x14ac:dyDescent="0.2">
      <c r="A1622" s="3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</row>
    <row r="1623" spans="1:18" x14ac:dyDescent="0.2">
      <c r="A1623" s="3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</row>
    <row r="1624" spans="1:18" x14ac:dyDescent="0.2">
      <c r="A1624" s="3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</row>
    <row r="1625" spans="1:18" x14ac:dyDescent="0.2">
      <c r="A1625" s="3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</row>
    <row r="1626" spans="1:18" x14ac:dyDescent="0.2">
      <c r="A1626" s="3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</row>
    <row r="1627" spans="1:18" x14ac:dyDescent="0.2">
      <c r="A1627" s="3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</row>
    <row r="1628" spans="1:18" x14ac:dyDescent="0.2">
      <c r="A1628" s="3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</row>
    <row r="1629" spans="1:18" x14ac:dyDescent="0.2">
      <c r="A1629" s="3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</row>
    <row r="1630" spans="1:18" x14ac:dyDescent="0.2">
      <c r="A1630" s="3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</row>
    <row r="1631" spans="1:18" x14ac:dyDescent="0.2">
      <c r="A1631" s="3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</row>
    <row r="1632" spans="1:18" x14ac:dyDescent="0.2">
      <c r="A1632" s="3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</row>
    <row r="1633" spans="1:18" x14ac:dyDescent="0.2">
      <c r="A1633" s="3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</row>
    <row r="1634" spans="1:18" x14ac:dyDescent="0.2">
      <c r="A1634" s="3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</row>
    <row r="1635" spans="1:18" x14ac:dyDescent="0.2">
      <c r="A1635" s="3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</row>
    <row r="1636" spans="1:18" x14ac:dyDescent="0.2">
      <c r="A1636" s="3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</row>
    <row r="1637" spans="1:18" x14ac:dyDescent="0.2">
      <c r="A1637" s="3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</row>
    <row r="1638" spans="1:18" x14ac:dyDescent="0.2">
      <c r="A1638" s="3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</row>
    <row r="1639" spans="1:18" x14ac:dyDescent="0.2">
      <c r="A1639" s="3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</row>
    <row r="1640" spans="1:18" x14ac:dyDescent="0.2">
      <c r="A1640" s="3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</row>
    <row r="1641" spans="1:18" x14ac:dyDescent="0.2">
      <c r="A1641" s="3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</row>
    <row r="1642" spans="1:18" x14ac:dyDescent="0.2">
      <c r="A1642" s="3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</row>
    <row r="1643" spans="1:18" x14ac:dyDescent="0.2">
      <c r="A1643" s="3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</row>
    <row r="1644" spans="1:18" x14ac:dyDescent="0.2">
      <c r="A1644" s="3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</row>
    <row r="1645" spans="1:18" x14ac:dyDescent="0.2">
      <c r="A1645" s="3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</row>
    <row r="1646" spans="1:18" x14ac:dyDescent="0.2">
      <c r="A1646" s="3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</row>
    <row r="1647" spans="1:18" x14ac:dyDescent="0.2">
      <c r="A1647" s="3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</row>
    <row r="1648" spans="1:18" x14ac:dyDescent="0.2">
      <c r="A1648" s="3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</row>
    <row r="1649" spans="1:18" x14ac:dyDescent="0.2">
      <c r="A1649" s="3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</row>
    <row r="1650" spans="1:18" x14ac:dyDescent="0.2">
      <c r="A1650" s="3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</row>
    <row r="1651" spans="1:18" x14ac:dyDescent="0.2">
      <c r="A1651" s="3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</row>
    <row r="1652" spans="1:18" x14ac:dyDescent="0.2">
      <c r="A1652" s="3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</row>
    <row r="1653" spans="1:18" x14ac:dyDescent="0.2">
      <c r="A1653" s="3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</row>
    <row r="1654" spans="1:18" x14ac:dyDescent="0.2">
      <c r="A1654" s="3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</row>
    <row r="1655" spans="1:18" x14ac:dyDescent="0.2">
      <c r="A1655" s="3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</row>
    <row r="1656" spans="1:18" x14ac:dyDescent="0.2">
      <c r="A1656" s="3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</row>
    <row r="1657" spans="1:18" x14ac:dyDescent="0.2">
      <c r="A1657" s="3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</row>
    <row r="1658" spans="1:18" x14ac:dyDescent="0.2">
      <c r="A1658" s="3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</row>
    <row r="1659" spans="1:18" x14ac:dyDescent="0.2">
      <c r="A1659" s="3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</row>
    <row r="1660" spans="1:18" x14ac:dyDescent="0.2">
      <c r="A1660" s="3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</row>
    <row r="1661" spans="1:18" x14ac:dyDescent="0.2">
      <c r="A1661" s="3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</row>
    <row r="1662" spans="1:18" x14ac:dyDescent="0.2">
      <c r="A1662" s="3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</row>
    <row r="1663" spans="1:18" x14ac:dyDescent="0.2">
      <c r="A1663" s="3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</row>
    <row r="1664" spans="1:18" x14ac:dyDescent="0.2">
      <c r="A1664" s="3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</row>
    <row r="1665" spans="1:18" x14ac:dyDescent="0.2">
      <c r="A1665" s="3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</row>
    <row r="1666" spans="1:18" x14ac:dyDescent="0.2">
      <c r="A1666" s="3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</row>
    <row r="1667" spans="1:18" x14ac:dyDescent="0.2">
      <c r="A1667" s="3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</row>
    <row r="1668" spans="1:18" x14ac:dyDescent="0.2">
      <c r="A1668" s="3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</row>
    <row r="1669" spans="1:18" x14ac:dyDescent="0.2">
      <c r="A1669" s="3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</row>
    <row r="1670" spans="1:18" x14ac:dyDescent="0.2">
      <c r="A1670" s="3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</row>
    <row r="1671" spans="1:18" x14ac:dyDescent="0.2">
      <c r="A1671" s="3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</row>
    <row r="1672" spans="1:18" x14ac:dyDescent="0.2">
      <c r="A1672" s="3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</row>
    <row r="1673" spans="1:18" x14ac:dyDescent="0.2">
      <c r="A1673" s="3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</row>
    <row r="1674" spans="1:18" x14ac:dyDescent="0.2">
      <c r="A1674" s="3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</row>
    <row r="1675" spans="1:18" x14ac:dyDescent="0.2">
      <c r="A1675" s="3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</row>
    <row r="1676" spans="1:18" x14ac:dyDescent="0.2">
      <c r="A1676" s="3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</row>
    <row r="1677" spans="1:18" x14ac:dyDescent="0.2">
      <c r="A1677" s="3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</row>
    <row r="1678" spans="1:18" x14ac:dyDescent="0.2">
      <c r="A1678" s="3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</row>
    <row r="1679" spans="1:18" x14ac:dyDescent="0.2">
      <c r="A1679" s="3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</row>
    <row r="1680" spans="1:18" x14ac:dyDescent="0.2">
      <c r="A1680" s="3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</row>
    <row r="1681" spans="1:18" x14ac:dyDescent="0.2">
      <c r="A1681" s="3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</row>
    <row r="1682" spans="1:18" x14ac:dyDescent="0.2">
      <c r="A1682" s="3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</row>
    <row r="1683" spans="1:18" x14ac:dyDescent="0.2">
      <c r="A1683" s="3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</row>
    <row r="1684" spans="1:18" x14ac:dyDescent="0.2">
      <c r="A1684" s="3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</row>
    <row r="1685" spans="1:18" x14ac:dyDescent="0.2">
      <c r="A1685" s="3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</row>
    <row r="1686" spans="1:18" x14ac:dyDescent="0.2">
      <c r="A1686" s="3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</row>
    <row r="1687" spans="1:18" x14ac:dyDescent="0.2">
      <c r="A1687" s="3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</row>
    <row r="1688" spans="1:18" x14ac:dyDescent="0.2">
      <c r="A1688" s="3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</row>
    <row r="1689" spans="1:18" x14ac:dyDescent="0.2">
      <c r="A1689" s="3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</row>
    <row r="1690" spans="1:18" x14ac:dyDescent="0.2">
      <c r="A1690" s="3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</row>
    <row r="1691" spans="1:18" x14ac:dyDescent="0.2">
      <c r="A1691" s="3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</row>
    <row r="1692" spans="1:18" x14ac:dyDescent="0.2">
      <c r="A1692" s="3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</row>
    <row r="1693" spans="1:18" x14ac:dyDescent="0.2">
      <c r="A1693" s="3"/>
      <c r="B1693" s="3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</row>
    <row r="1694" spans="1:18" x14ac:dyDescent="0.2">
      <c r="A1694" s="3"/>
      <c r="B1694" s="3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</row>
    <row r="1695" spans="1:18" x14ac:dyDescent="0.2">
      <c r="A1695" s="3"/>
      <c r="B1695" s="3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</row>
    <row r="1696" spans="1:18" x14ac:dyDescent="0.2">
      <c r="A1696" s="3"/>
      <c r="B1696" s="3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</row>
    <row r="1697" spans="1:18" x14ac:dyDescent="0.2">
      <c r="A1697" s="3"/>
      <c r="B1697" s="3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</row>
    <row r="1698" spans="1:18" x14ac:dyDescent="0.2">
      <c r="A1698" s="3"/>
      <c r="B1698" s="3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</row>
    <row r="1699" spans="1:18" x14ac:dyDescent="0.2">
      <c r="A1699" s="3"/>
      <c r="B1699" s="3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</row>
    <row r="1700" spans="1:18" x14ac:dyDescent="0.2">
      <c r="A1700" s="3"/>
      <c r="B1700" s="3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</row>
    <row r="1701" spans="1:18" x14ac:dyDescent="0.2">
      <c r="A1701" s="3"/>
      <c r="B1701" s="3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</row>
    <row r="1702" spans="1:18" x14ac:dyDescent="0.2">
      <c r="A1702" s="3"/>
      <c r="B1702" s="3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</row>
    <row r="1703" spans="1:18" x14ac:dyDescent="0.2">
      <c r="A1703" s="3"/>
      <c r="B1703" s="3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</row>
    <row r="1704" spans="1:18" x14ac:dyDescent="0.2">
      <c r="A1704" s="3"/>
      <c r="B1704" s="3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</row>
    <row r="1705" spans="1:18" x14ac:dyDescent="0.2">
      <c r="A1705" s="3"/>
      <c r="B1705" s="3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</row>
    <row r="1706" spans="1:18" x14ac:dyDescent="0.2">
      <c r="A1706" s="3"/>
      <c r="B1706" s="3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</row>
    <row r="1707" spans="1:18" x14ac:dyDescent="0.2">
      <c r="A1707" s="3"/>
      <c r="B1707" s="3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</row>
    <row r="1708" spans="1:18" x14ac:dyDescent="0.2">
      <c r="A1708" s="3"/>
      <c r="B1708" s="3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</row>
    <row r="1709" spans="1:18" x14ac:dyDescent="0.2">
      <c r="A1709" s="3"/>
      <c r="B1709" s="3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</row>
    <row r="1710" spans="1:18" x14ac:dyDescent="0.2">
      <c r="A1710" s="3"/>
      <c r="B1710" s="3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</row>
    <row r="1711" spans="1:18" x14ac:dyDescent="0.2">
      <c r="A1711" s="3"/>
      <c r="B1711" s="3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</row>
    <row r="1712" spans="1:18" x14ac:dyDescent="0.2">
      <c r="A1712" s="3"/>
      <c r="B1712" s="3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</row>
    <row r="1713" spans="1:18" x14ac:dyDescent="0.2">
      <c r="A1713" s="3"/>
      <c r="B1713" s="3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</row>
    <row r="1714" spans="1:18" x14ac:dyDescent="0.2">
      <c r="A1714" s="3"/>
      <c r="B1714" s="3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</row>
    <row r="1715" spans="1:18" x14ac:dyDescent="0.2">
      <c r="A1715" s="3"/>
      <c r="B1715" s="3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</row>
    <row r="1716" spans="1:18" x14ac:dyDescent="0.2">
      <c r="A1716" s="3"/>
      <c r="B1716" s="3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</row>
    <row r="1717" spans="1:18" x14ac:dyDescent="0.2">
      <c r="A1717" s="3"/>
      <c r="B1717" s="3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</row>
    <row r="1718" spans="1:18" x14ac:dyDescent="0.2">
      <c r="A1718" s="3"/>
      <c r="B1718" s="3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</row>
    <row r="1719" spans="1:18" x14ac:dyDescent="0.2">
      <c r="A1719" s="3"/>
      <c r="B1719" s="3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</row>
    <row r="1720" spans="1:18" x14ac:dyDescent="0.2">
      <c r="A1720" s="3"/>
      <c r="B1720" s="3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</row>
    <row r="1721" spans="1:18" x14ac:dyDescent="0.2">
      <c r="A1721" s="3"/>
      <c r="B1721" s="3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</row>
    <row r="1722" spans="1:18" x14ac:dyDescent="0.2">
      <c r="A1722" s="3"/>
      <c r="B1722" s="3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</row>
    <row r="1723" spans="1:18" x14ac:dyDescent="0.2">
      <c r="A1723" s="3"/>
      <c r="B1723" s="3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</row>
    <row r="1724" spans="1:18" x14ac:dyDescent="0.2">
      <c r="A1724" s="3"/>
      <c r="B1724" s="3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</row>
    <row r="1725" spans="1:18" x14ac:dyDescent="0.2">
      <c r="A1725" s="3"/>
      <c r="B1725" s="3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</row>
    <row r="1726" spans="1:18" x14ac:dyDescent="0.2">
      <c r="A1726" s="3"/>
      <c r="B1726" s="3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</row>
    <row r="1727" spans="1:18" x14ac:dyDescent="0.2">
      <c r="A1727" s="3"/>
      <c r="B1727" s="3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</row>
    <row r="1728" spans="1:18" x14ac:dyDescent="0.2">
      <c r="A1728" s="3"/>
      <c r="B1728" s="3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</row>
    <row r="1729" spans="1:18" x14ac:dyDescent="0.2">
      <c r="A1729" s="3"/>
      <c r="B1729" s="3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</row>
    <row r="1730" spans="1:18" x14ac:dyDescent="0.2">
      <c r="A1730" s="3"/>
      <c r="B1730" s="3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</row>
    <row r="1731" spans="1:18" x14ac:dyDescent="0.2">
      <c r="A1731" s="3"/>
      <c r="B1731" s="3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</row>
    <row r="1732" spans="1:18" x14ac:dyDescent="0.2">
      <c r="A1732" s="3"/>
      <c r="B1732" s="3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</row>
    <row r="1733" spans="1:18" x14ac:dyDescent="0.2">
      <c r="A1733" s="3"/>
      <c r="B1733" s="3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</row>
    <row r="1734" spans="1:18" x14ac:dyDescent="0.2">
      <c r="A1734" s="3"/>
      <c r="B1734" s="3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</row>
    <row r="1735" spans="1:18" x14ac:dyDescent="0.2">
      <c r="A1735" s="3"/>
      <c r="B1735" s="3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</row>
    <row r="1736" spans="1:18" x14ac:dyDescent="0.2">
      <c r="A1736" s="3"/>
      <c r="B1736" s="3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</row>
    <row r="1737" spans="1:18" x14ac:dyDescent="0.2">
      <c r="A1737" s="3"/>
      <c r="B1737" s="3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</row>
    <row r="1738" spans="1:18" x14ac:dyDescent="0.2">
      <c r="A1738" s="3"/>
      <c r="B1738" s="3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</row>
    <row r="1739" spans="1:18" x14ac:dyDescent="0.2">
      <c r="A1739" s="3"/>
      <c r="B1739" s="3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</row>
    <row r="1740" spans="1:18" x14ac:dyDescent="0.2">
      <c r="A1740" s="3"/>
      <c r="B1740" s="3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</row>
    <row r="1741" spans="1:18" x14ac:dyDescent="0.2">
      <c r="A1741" s="3"/>
      <c r="B1741" s="3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</row>
    <row r="1742" spans="1:18" x14ac:dyDescent="0.2">
      <c r="A1742" s="3"/>
      <c r="B1742" s="3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</row>
    <row r="1743" spans="1:18" x14ac:dyDescent="0.2">
      <c r="A1743" s="3"/>
      <c r="B1743" s="3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</row>
    <row r="1744" spans="1:18" x14ac:dyDescent="0.2">
      <c r="A1744" s="3"/>
      <c r="B1744" s="3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</row>
    <row r="1745" spans="1:18" x14ac:dyDescent="0.2">
      <c r="A1745" s="3"/>
      <c r="B1745" s="3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</row>
    <row r="1746" spans="1:18" x14ac:dyDescent="0.2">
      <c r="A1746" s="3"/>
      <c r="B1746" s="3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</row>
    <row r="1747" spans="1:18" x14ac:dyDescent="0.2">
      <c r="A1747" s="3"/>
      <c r="B1747" s="3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</row>
    <row r="1748" spans="1:18" x14ac:dyDescent="0.2">
      <c r="A1748" s="3"/>
      <c r="B1748" s="3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</row>
    <row r="1749" spans="1:18" x14ac:dyDescent="0.2">
      <c r="A1749" s="3"/>
      <c r="B1749" s="3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</row>
    <row r="1750" spans="1:18" x14ac:dyDescent="0.2">
      <c r="A1750" s="3"/>
      <c r="B1750" s="3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</row>
    <row r="1751" spans="1:18" x14ac:dyDescent="0.2">
      <c r="A1751" s="3"/>
      <c r="B1751" s="3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</row>
    <row r="1752" spans="1:18" x14ac:dyDescent="0.2">
      <c r="A1752" s="3"/>
      <c r="B1752" s="3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</row>
    <row r="1753" spans="1:18" x14ac:dyDescent="0.2">
      <c r="A1753" s="3"/>
      <c r="B1753" s="3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</row>
    <row r="1754" spans="1:18" x14ac:dyDescent="0.2">
      <c r="A1754" s="3"/>
      <c r="B1754" s="3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</row>
    <row r="1755" spans="1:18" x14ac:dyDescent="0.2">
      <c r="A1755" s="3"/>
      <c r="B1755" s="3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</row>
    <row r="1756" spans="1:18" x14ac:dyDescent="0.2">
      <c r="A1756" s="3"/>
      <c r="B1756" s="3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</row>
    <row r="1757" spans="1:18" x14ac:dyDescent="0.2">
      <c r="A1757" s="3"/>
      <c r="B1757" s="3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</row>
    <row r="1758" spans="1:18" x14ac:dyDescent="0.2">
      <c r="A1758" s="3"/>
      <c r="B1758" s="3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</row>
    <row r="1759" spans="1:18" x14ac:dyDescent="0.2">
      <c r="A1759" s="3"/>
      <c r="B1759" s="3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</row>
    <row r="1760" spans="1:18" x14ac:dyDescent="0.2">
      <c r="A1760" s="3"/>
      <c r="B1760" s="3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</row>
    <row r="1761" spans="1:18" x14ac:dyDescent="0.2">
      <c r="A1761" s="3"/>
      <c r="B1761" s="3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</row>
    <row r="1762" spans="1:18" x14ac:dyDescent="0.2">
      <c r="A1762" s="3"/>
      <c r="B1762" s="3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</row>
    <row r="1763" spans="1:18" x14ac:dyDescent="0.2">
      <c r="A1763" s="3"/>
      <c r="B1763" s="3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</row>
    <row r="1764" spans="1:18" x14ac:dyDescent="0.2">
      <c r="A1764" s="3"/>
      <c r="B1764" s="3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</row>
    <row r="1765" spans="1:18" x14ac:dyDescent="0.2">
      <c r="A1765" s="3"/>
      <c r="B1765" s="3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</row>
    <row r="1766" spans="1:18" x14ac:dyDescent="0.2">
      <c r="A1766" s="3"/>
      <c r="B1766" s="3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</row>
    <row r="1767" spans="1:18" x14ac:dyDescent="0.2">
      <c r="A1767" s="3"/>
      <c r="B1767" s="3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</row>
    <row r="1768" spans="1:18" x14ac:dyDescent="0.2">
      <c r="A1768" s="3"/>
      <c r="B1768" s="3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</row>
    <row r="1769" spans="1:18" x14ac:dyDescent="0.2">
      <c r="A1769" s="3"/>
      <c r="B1769" s="3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</row>
    <row r="1770" spans="1:18" x14ac:dyDescent="0.2">
      <c r="A1770" s="3"/>
      <c r="B1770" s="3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</row>
    <row r="1771" spans="1:18" x14ac:dyDescent="0.2">
      <c r="A1771" s="3"/>
      <c r="B1771" s="3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</row>
    <row r="1772" spans="1:18" x14ac:dyDescent="0.2">
      <c r="A1772" s="3"/>
      <c r="B1772" s="3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</row>
    <row r="1773" spans="1:18" x14ac:dyDescent="0.2">
      <c r="A1773" s="3"/>
      <c r="B1773" s="3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</row>
    <row r="1774" spans="1:18" x14ac:dyDescent="0.2">
      <c r="A1774" s="3"/>
      <c r="B1774" s="3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</row>
    <row r="1775" spans="1:18" x14ac:dyDescent="0.2">
      <c r="A1775" s="3"/>
      <c r="B1775" s="3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</row>
    <row r="1776" spans="1:18" x14ac:dyDescent="0.2">
      <c r="A1776" s="3"/>
      <c r="B1776" s="3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</row>
    <row r="1777" spans="1:18" x14ac:dyDescent="0.2">
      <c r="A1777" s="3"/>
      <c r="B1777" s="3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</row>
    <row r="1778" spans="1:18" x14ac:dyDescent="0.2">
      <c r="A1778" s="3"/>
      <c r="B1778" s="3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</row>
    <row r="1779" spans="1:18" x14ac:dyDescent="0.2">
      <c r="A1779" s="3"/>
      <c r="B1779" s="3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</row>
    <row r="1780" spans="1:18" x14ac:dyDescent="0.2">
      <c r="A1780" s="3"/>
      <c r="B1780" s="3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</row>
    <row r="1781" spans="1:18" x14ac:dyDescent="0.2">
      <c r="A1781" s="3"/>
      <c r="B1781" s="3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</row>
    <row r="1782" spans="1:18" x14ac:dyDescent="0.2">
      <c r="A1782" s="3"/>
      <c r="B1782" s="3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</row>
    <row r="1783" spans="1:18" x14ac:dyDescent="0.2">
      <c r="A1783" s="3"/>
      <c r="B1783" s="3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</row>
    <row r="1784" spans="1:18" x14ac:dyDescent="0.2">
      <c r="A1784" s="3"/>
      <c r="B1784" s="3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</row>
    <row r="1785" spans="1:18" x14ac:dyDescent="0.2">
      <c r="A1785" s="3"/>
      <c r="B1785" s="3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</row>
    <row r="1786" spans="1:18" x14ac:dyDescent="0.2">
      <c r="A1786" s="3"/>
      <c r="B1786" s="3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</row>
    <row r="1787" spans="1:18" x14ac:dyDescent="0.2">
      <c r="A1787" s="3"/>
      <c r="B1787" s="3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</row>
    <row r="1788" spans="1:18" x14ac:dyDescent="0.2">
      <c r="A1788" s="3"/>
      <c r="B1788" s="3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</row>
    <row r="1789" spans="1:18" x14ac:dyDescent="0.2">
      <c r="A1789" s="3"/>
      <c r="B1789" s="3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</row>
    <row r="1790" spans="1:18" x14ac:dyDescent="0.2">
      <c r="A1790" s="3"/>
      <c r="B1790" s="3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</row>
    <row r="1791" spans="1:18" x14ac:dyDescent="0.2">
      <c r="A1791" s="3"/>
      <c r="B1791" s="3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</row>
    <row r="1792" spans="1:18" x14ac:dyDescent="0.2">
      <c r="A1792" s="3"/>
      <c r="B1792" s="3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</row>
    <row r="1793" spans="1:18" x14ac:dyDescent="0.2">
      <c r="A1793" s="3"/>
      <c r="B1793" s="3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</row>
    <row r="1794" spans="1:18" x14ac:dyDescent="0.2">
      <c r="A1794" s="3"/>
      <c r="B1794" s="3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</row>
    <row r="1795" spans="1:18" x14ac:dyDescent="0.2">
      <c r="A1795" s="3"/>
      <c r="B1795" s="3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</row>
    <row r="1796" spans="1:18" x14ac:dyDescent="0.2">
      <c r="A1796" s="3"/>
      <c r="B1796" s="3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</row>
    <row r="1797" spans="1:18" x14ac:dyDescent="0.2">
      <c r="A1797" s="3"/>
      <c r="B1797" s="3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</row>
    <row r="1798" spans="1:18" x14ac:dyDescent="0.2">
      <c r="A1798" s="3"/>
      <c r="B1798" s="3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</row>
    <row r="1799" spans="1:18" x14ac:dyDescent="0.2">
      <c r="A1799" s="3"/>
      <c r="B1799" s="3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</row>
    <row r="1800" spans="1:18" x14ac:dyDescent="0.2">
      <c r="A1800" s="3"/>
      <c r="B1800" s="3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</row>
    <row r="1801" spans="1:18" x14ac:dyDescent="0.2">
      <c r="A1801" s="3"/>
      <c r="B1801" s="3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</row>
    <row r="1802" spans="1:18" x14ac:dyDescent="0.2">
      <c r="A1802" s="3"/>
      <c r="B1802" s="3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</row>
    <row r="1803" spans="1:18" x14ac:dyDescent="0.2">
      <c r="A1803" s="3"/>
      <c r="B1803" s="3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</row>
    <row r="1804" spans="1:18" x14ac:dyDescent="0.2">
      <c r="A1804" s="3"/>
      <c r="B1804" s="3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</row>
    <row r="1805" spans="1:18" x14ac:dyDescent="0.2">
      <c r="A1805" s="3"/>
      <c r="B1805" s="3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</row>
    <row r="1806" spans="1:18" x14ac:dyDescent="0.2">
      <c r="A1806" s="3"/>
      <c r="B1806" s="3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</row>
    <row r="1807" spans="1:18" x14ac:dyDescent="0.2">
      <c r="A1807" s="3"/>
      <c r="B1807" s="3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</row>
    <row r="1808" spans="1:18" x14ac:dyDescent="0.2">
      <c r="A1808" s="3"/>
      <c r="B1808" s="3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</row>
    <row r="1809" spans="1:18" x14ac:dyDescent="0.2">
      <c r="A1809" s="3"/>
      <c r="B1809" s="3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</row>
    <row r="1810" spans="1:18" x14ac:dyDescent="0.2">
      <c r="A1810" s="3"/>
      <c r="B1810" s="3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</row>
    <row r="1811" spans="1:18" x14ac:dyDescent="0.2">
      <c r="A1811" s="3"/>
      <c r="B1811" s="3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</row>
    <row r="1812" spans="1:18" x14ac:dyDescent="0.2">
      <c r="A1812" s="3"/>
      <c r="B1812" s="3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</row>
    <row r="1813" spans="1:18" x14ac:dyDescent="0.2">
      <c r="A1813" s="3"/>
      <c r="B1813" s="3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</row>
    <row r="1814" spans="1:18" x14ac:dyDescent="0.2">
      <c r="A1814" s="3"/>
      <c r="B1814" s="3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</row>
    <row r="1815" spans="1:18" x14ac:dyDescent="0.2">
      <c r="A1815" s="3"/>
      <c r="B1815" s="3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</row>
    <row r="1816" spans="1:18" x14ac:dyDescent="0.2">
      <c r="A1816" s="3"/>
      <c r="B1816" s="3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</row>
    <row r="1817" spans="1:18" x14ac:dyDescent="0.2">
      <c r="A1817" s="3"/>
      <c r="B1817" s="3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</row>
    <row r="1818" spans="1:18" x14ac:dyDescent="0.2">
      <c r="A1818" s="3"/>
      <c r="B1818" s="3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</row>
    <row r="1819" spans="1:18" x14ac:dyDescent="0.2">
      <c r="A1819" s="3"/>
      <c r="B1819" s="3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</row>
    <row r="1820" spans="1:18" x14ac:dyDescent="0.2">
      <c r="A1820" s="3"/>
      <c r="B1820" s="3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</row>
    <row r="1821" spans="1:18" x14ac:dyDescent="0.2">
      <c r="A1821" s="3"/>
      <c r="B1821" s="3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</row>
    <row r="1822" spans="1:18" x14ac:dyDescent="0.2">
      <c r="A1822" s="3"/>
      <c r="B1822" s="3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</row>
    <row r="1823" spans="1:18" x14ac:dyDescent="0.2">
      <c r="A1823" s="3"/>
      <c r="B1823" s="3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</row>
    <row r="1824" spans="1:18" x14ac:dyDescent="0.2">
      <c r="A1824" s="3"/>
      <c r="B1824" s="3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</row>
    <row r="1825" spans="1:18" x14ac:dyDescent="0.2">
      <c r="A1825" s="3"/>
      <c r="B1825" s="3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</row>
    <row r="1826" spans="1:18" x14ac:dyDescent="0.2">
      <c r="A1826" s="3"/>
      <c r="B1826" s="3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</row>
    <row r="1827" spans="1:18" x14ac:dyDescent="0.2">
      <c r="A1827" s="3"/>
      <c r="B1827" s="3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</row>
    <row r="1828" spans="1:18" x14ac:dyDescent="0.2">
      <c r="A1828" s="3"/>
      <c r="B1828" s="3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</row>
    <row r="1829" spans="1:18" x14ac:dyDescent="0.2">
      <c r="A1829" s="3"/>
      <c r="B1829" s="3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</row>
    <row r="1830" spans="1:18" x14ac:dyDescent="0.2">
      <c r="A1830" s="3"/>
      <c r="B1830" s="3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</row>
    <row r="1831" spans="1:18" x14ac:dyDescent="0.2">
      <c r="A1831" s="3"/>
      <c r="B1831" s="3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</row>
    <row r="1832" spans="1:18" x14ac:dyDescent="0.2">
      <c r="A1832" s="3"/>
      <c r="B1832" s="3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</row>
    <row r="1833" spans="1:18" x14ac:dyDescent="0.2">
      <c r="A1833" s="3"/>
      <c r="B1833" s="3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</row>
    <row r="1834" spans="1:18" x14ac:dyDescent="0.2">
      <c r="A1834" s="3"/>
      <c r="B1834" s="3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</row>
    <row r="1835" spans="1:18" x14ac:dyDescent="0.2">
      <c r="A1835" s="3"/>
      <c r="B1835" s="3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</row>
    <row r="1836" spans="1:18" x14ac:dyDescent="0.2">
      <c r="A1836" s="3"/>
      <c r="B1836" s="3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</row>
    <row r="1837" spans="1:18" x14ac:dyDescent="0.2">
      <c r="A1837" s="3"/>
      <c r="B1837" s="3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</row>
    <row r="1838" spans="1:18" x14ac:dyDescent="0.2">
      <c r="A1838" s="3"/>
      <c r="B1838" s="3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</row>
    <row r="1839" spans="1:18" x14ac:dyDescent="0.2">
      <c r="A1839" s="3"/>
      <c r="B1839" s="3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</row>
    <row r="1840" spans="1:18" x14ac:dyDescent="0.2">
      <c r="A1840" s="3"/>
      <c r="B1840" s="3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</row>
    <row r="1841" spans="1:18" x14ac:dyDescent="0.2">
      <c r="A1841" s="3"/>
      <c r="B1841" s="3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</row>
    <row r="1842" spans="1:18" x14ac:dyDescent="0.2">
      <c r="A1842" s="3"/>
      <c r="B1842" s="3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</row>
    <row r="1843" spans="1:18" x14ac:dyDescent="0.2">
      <c r="A1843" s="3"/>
      <c r="B1843" s="3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</row>
    <row r="1844" spans="1:18" x14ac:dyDescent="0.2">
      <c r="A1844" s="3"/>
      <c r="B1844" s="3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</row>
    <row r="1845" spans="1:18" x14ac:dyDescent="0.2">
      <c r="A1845" s="3"/>
      <c r="B1845" s="3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</row>
    <row r="1846" spans="1:18" x14ac:dyDescent="0.2">
      <c r="A1846" s="3"/>
      <c r="B1846" s="3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</row>
    <row r="1847" spans="1:18" x14ac:dyDescent="0.2">
      <c r="A1847" s="3"/>
      <c r="B1847" s="3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</row>
    <row r="1848" spans="1:18" x14ac:dyDescent="0.2">
      <c r="A1848" s="3"/>
      <c r="B1848" s="3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</row>
    <row r="1849" spans="1:18" x14ac:dyDescent="0.2">
      <c r="A1849" s="3"/>
      <c r="B1849" s="3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</row>
    <row r="1850" spans="1:18" x14ac:dyDescent="0.2">
      <c r="A1850" s="3"/>
      <c r="B1850" s="3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</row>
    <row r="1851" spans="1:18" x14ac:dyDescent="0.2">
      <c r="A1851" s="3"/>
      <c r="B1851" s="3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</row>
    <row r="1852" spans="1:18" x14ac:dyDescent="0.2">
      <c r="A1852" s="3"/>
      <c r="B1852" s="3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</row>
    <row r="1853" spans="1:18" x14ac:dyDescent="0.2">
      <c r="A1853" s="3"/>
      <c r="B1853" s="3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</row>
    <row r="1854" spans="1:18" x14ac:dyDescent="0.2">
      <c r="A1854" s="3"/>
      <c r="B1854" s="3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</row>
    <row r="1855" spans="1:18" x14ac:dyDescent="0.2">
      <c r="A1855" s="3"/>
      <c r="B1855" s="3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</row>
    <row r="1856" spans="1:18" x14ac:dyDescent="0.2">
      <c r="A1856" s="3"/>
      <c r="B1856" s="3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</row>
    <row r="1857" spans="1:18" x14ac:dyDescent="0.2">
      <c r="A1857" s="3"/>
      <c r="B1857" s="3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</row>
    <row r="1858" spans="1:18" x14ac:dyDescent="0.2">
      <c r="A1858" s="3"/>
      <c r="B1858" s="3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</row>
    <row r="1859" spans="1:18" x14ac:dyDescent="0.2">
      <c r="A1859" s="3"/>
      <c r="B1859" s="3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</row>
    <row r="1860" spans="1:18" x14ac:dyDescent="0.2">
      <c r="A1860" s="3"/>
      <c r="B1860" s="3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</row>
    <row r="1861" spans="1:18" x14ac:dyDescent="0.2">
      <c r="A1861" s="3"/>
      <c r="B1861" s="3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</row>
    <row r="1862" spans="1:18" x14ac:dyDescent="0.2">
      <c r="A1862" s="3"/>
      <c r="B1862" s="3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</row>
    <row r="1863" spans="1:18" x14ac:dyDescent="0.2">
      <c r="A1863" s="3"/>
      <c r="B1863" s="3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</row>
    <row r="1864" spans="1:18" x14ac:dyDescent="0.2">
      <c r="A1864" s="3"/>
      <c r="B1864" s="3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</row>
    <row r="1865" spans="1:18" x14ac:dyDescent="0.2">
      <c r="A1865" s="3"/>
      <c r="B1865" s="3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</row>
    <row r="1866" spans="1:18" x14ac:dyDescent="0.2">
      <c r="A1866" s="3"/>
      <c r="B1866" s="3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</row>
    <row r="1867" spans="1:18" x14ac:dyDescent="0.2">
      <c r="A1867" s="3"/>
      <c r="B1867" s="3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</row>
    <row r="1868" spans="1:18" x14ac:dyDescent="0.2">
      <c r="A1868" s="3"/>
      <c r="B1868" s="3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</row>
    <row r="1869" spans="1:18" x14ac:dyDescent="0.2">
      <c r="A1869" s="3"/>
      <c r="B1869" s="3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</row>
    <row r="1870" spans="1:18" x14ac:dyDescent="0.2">
      <c r="A1870" s="3"/>
      <c r="B1870" s="3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</row>
    <row r="1871" spans="1:18" x14ac:dyDescent="0.2">
      <c r="A1871" s="3"/>
      <c r="B1871" s="3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</row>
    <row r="1872" spans="1:18" x14ac:dyDescent="0.2">
      <c r="A1872" s="3"/>
      <c r="B1872" s="3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</row>
    <row r="1873" spans="1:18" x14ac:dyDescent="0.2">
      <c r="A1873" s="3"/>
      <c r="B1873" s="3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</row>
    <row r="1874" spans="1:18" x14ac:dyDescent="0.2">
      <c r="A1874" s="3"/>
      <c r="B1874" s="3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</row>
    <row r="1875" spans="1:18" x14ac:dyDescent="0.2">
      <c r="A1875" s="3"/>
      <c r="B1875" s="3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</row>
    <row r="1876" spans="1:18" x14ac:dyDescent="0.2">
      <c r="A1876" s="3"/>
      <c r="B1876" s="3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</row>
    <row r="1877" spans="1:18" x14ac:dyDescent="0.2">
      <c r="A1877" s="3"/>
      <c r="B1877" s="3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</row>
    <row r="1878" spans="1:18" x14ac:dyDescent="0.2">
      <c r="A1878" s="3"/>
      <c r="B1878" s="3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</row>
    <row r="1879" spans="1:18" x14ac:dyDescent="0.2">
      <c r="A1879" s="3"/>
      <c r="B1879" s="3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</row>
    <row r="1880" spans="1:18" x14ac:dyDescent="0.2">
      <c r="A1880" s="3"/>
      <c r="B1880" s="3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</row>
    <row r="1881" spans="1:18" x14ac:dyDescent="0.2">
      <c r="A1881" s="3"/>
      <c r="B1881" s="3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</row>
    <row r="1882" spans="1:18" x14ac:dyDescent="0.2">
      <c r="A1882" s="3"/>
      <c r="B1882" s="3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</row>
    <row r="1883" spans="1:18" x14ac:dyDescent="0.2">
      <c r="A1883" s="3"/>
      <c r="B1883" s="3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</row>
    <row r="1884" spans="1:18" x14ac:dyDescent="0.2">
      <c r="A1884" s="3"/>
      <c r="B1884" s="3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</row>
    <row r="1885" spans="1:18" x14ac:dyDescent="0.2">
      <c r="A1885" s="3"/>
      <c r="B1885" s="3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</row>
    <row r="1886" spans="1:18" x14ac:dyDescent="0.2">
      <c r="A1886" s="3"/>
      <c r="B1886" s="3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</row>
    <row r="1887" spans="1:18" x14ac:dyDescent="0.2">
      <c r="A1887" s="3"/>
      <c r="B1887" s="3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</row>
    <row r="1888" spans="1:18" x14ac:dyDescent="0.2">
      <c r="A1888" s="3"/>
      <c r="B1888" s="3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</row>
    <row r="1889" spans="1:18" x14ac:dyDescent="0.2">
      <c r="A1889" s="3"/>
      <c r="B1889" s="3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</row>
    <row r="1890" spans="1:18" x14ac:dyDescent="0.2">
      <c r="A1890" s="3"/>
      <c r="B1890" s="3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</row>
    <row r="1891" spans="1:18" x14ac:dyDescent="0.2">
      <c r="A1891" s="3"/>
      <c r="B1891" s="3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</row>
    <row r="1892" spans="1:18" x14ac:dyDescent="0.2">
      <c r="A1892" s="3"/>
      <c r="B1892" s="3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</row>
    <row r="1893" spans="1:18" x14ac:dyDescent="0.2">
      <c r="A1893" s="3"/>
      <c r="B1893" s="3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</row>
    <row r="1894" spans="1:18" x14ac:dyDescent="0.2">
      <c r="A1894" s="3"/>
      <c r="B1894" s="3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</row>
    <row r="1895" spans="1:18" x14ac:dyDescent="0.2">
      <c r="A1895" s="3"/>
      <c r="B1895" s="3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</row>
    <row r="1896" spans="1:18" x14ac:dyDescent="0.2">
      <c r="A1896" s="3"/>
      <c r="B1896" s="3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</row>
    <row r="1897" spans="1:18" x14ac:dyDescent="0.2">
      <c r="A1897" s="3"/>
      <c r="B1897" s="3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</row>
    <row r="1898" spans="1:18" x14ac:dyDescent="0.2">
      <c r="A1898" s="3"/>
      <c r="B1898" s="3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</row>
    <row r="1899" spans="1:18" x14ac:dyDescent="0.2">
      <c r="A1899" s="3"/>
      <c r="B1899" s="3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</row>
    <row r="1900" spans="1:18" x14ac:dyDescent="0.2">
      <c r="A1900" s="3"/>
      <c r="B1900" s="3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</row>
    <row r="1901" spans="1:18" x14ac:dyDescent="0.2">
      <c r="A1901" s="3"/>
      <c r="B1901" s="3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</row>
    <row r="1902" spans="1:18" x14ac:dyDescent="0.2">
      <c r="A1902" s="3"/>
      <c r="B1902" s="3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</row>
    <row r="1903" spans="1:18" x14ac:dyDescent="0.2">
      <c r="A1903" s="3"/>
      <c r="B1903" s="3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</row>
    <row r="1904" spans="1:18" x14ac:dyDescent="0.2">
      <c r="A1904" s="3"/>
      <c r="B1904" s="3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</row>
    <row r="1905" spans="1:18" x14ac:dyDescent="0.2">
      <c r="A1905" s="3"/>
      <c r="B1905" s="3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</row>
    <row r="1906" spans="1:18" x14ac:dyDescent="0.2">
      <c r="A1906" s="3"/>
      <c r="B1906" s="3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</row>
    <row r="1907" spans="1:18" x14ac:dyDescent="0.2">
      <c r="A1907" s="3"/>
      <c r="B1907" s="3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</row>
    <row r="1908" spans="1:18" x14ac:dyDescent="0.2">
      <c r="A1908" s="3"/>
      <c r="B1908" s="3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</row>
    <row r="1909" spans="1:18" x14ac:dyDescent="0.2">
      <c r="A1909" s="3"/>
      <c r="B1909" s="3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</row>
    <row r="1910" spans="1:18" x14ac:dyDescent="0.2">
      <c r="A1910" s="3"/>
      <c r="B1910" s="3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</row>
    <row r="1911" spans="1:18" x14ac:dyDescent="0.2">
      <c r="A1911" s="3"/>
      <c r="B1911" s="3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</row>
    <row r="1912" spans="1:18" x14ac:dyDescent="0.2">
      <c r="A1912" s="3"/>
      <c r="B1912" s="3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</row>
    <row r="1913" spans="1:18" x14ac:dyDescent="0.2">
      <c r="A1913" s="3"/>
      <c r="B1913" s="3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</row>
    <row r="1914" spans="1:18" x14ac:dyDescent="0.2">
      <c r="A1914" s="3"/>
      <c r="B1914" s="3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</row>
    <row r="1915" spans="1:18" x14ac:dyDescent="0.2">
      <c r="A1915" s="3"/>
      <c r="B1915" s="3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</row>
    <row r="1916" spans="1:18" x14ac:dyDescent="0.2">
      <c r="A1916" s="3"/>
      <c r="B1916" s="3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</row>
    <row r="1917" spans="1:18" x14ac:dyDescent="0.2">
      <c r="A1917" s="3"/>
      <c r="B1917" s="3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</row>
    <row r="1918" spans="1:18" x14ac:dyDescent="0.2">
      <c r="A1918" s="3"/>
      <c r="B1918" s="3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</row>
    <row r="1919" spans="1:18" x14ac:dyDescent="0.2">
      <c r="A1919" s="3"/>
      <c r="B1919" s="3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</row>
    <row r="1920" spans="1:18" x14ac:dyDescent="0.2">
      <c r="A1920" s="3"/>
      <c r="B1920" s="3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</row>
    <row r="1921" spans="1:18" x14ac:dyDescent="0.2">
      <c r="A1921" s="3"/>
      <c r="B1921" s="3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</row>
    <row r="1922" spans="1:18" x14ac:dyDescent="0.2">
      <c r="A1922" s="3"/>
      <c r="B1922" s="3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</row>
    <row r="1923" spans="1:18" x14ac:dyDescent="0.2">
      <c r="A1923" s="3"/>
      <c r="B1923" s="3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</row>
    <row r="1924" spans="1:18" x14ac:dyDescent="0.2">
      <c r="A1924" s="3"/>
      <c r="B1924" s="3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</row>
    <row r="1925" spans="1:18" x14ac:dyDescent="0.2">
      <c r="A1925" s="3"/>
      <c r="B1925" s="3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</row>
    <row r="1926" spans="1:18" x14ac:dyDescent="0.2">
      <c r="A1926" s="3"/>
      <c r="B1926" s="3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</row>
    <row r="1927" spans="1:18" x14ac:dyDescent="0.2">
      <c r="A1927" s="3"/>
      <c r="B1927" s="3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</row>
    <row r="1928" spans="1:18" x14ac:dyDescent="0.2">
      <c r="A1928" s="3"/>
      <c r="B1928" s="3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</row>
    <row r="1929" spans="1:18" x14ac:dyDescent="0.2">
      <c r="A1929" s="3"/>
      <c r="B1929" s="3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</row>
    <row r="1930" spans="1:18" x14ac:dyDescent="0.2">
      <c r="A1930" s="3"/>
      <c r="B1930" s="3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</row>
    <row r="1931" spans="1:18" x14ac:dyDescent="0.2">
      <c r="A1931" s="3"/>
      <c r="B1931" s="3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</row>
    <row r="1932" spans="1:18" x14ac:dyDescent="0.2">
      <c r="A1932" s="3"/>
      <c r="B1932" s="3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</row>
    <row r="1933" spans="1:18" x14ac:dyDescent="0.2">
      <c r="A1933" s="3"/>
      <c r="B1933" s="3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</row>
    <row r="1934" spans="1:18" x14ac:dyDescent="0.2">
      <c r="A1934" s="3"/>
      <c r="B1934" s="3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</row>
    <row r="1935" spans="1:18" x14ac:dyDescent="0.2">
      <c r="A1935" s="3"/>
      <c r="B1935" s="3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</row>
    <row r="1936" spans="1:18" x14ac:dyDescent="0.2">
      <c r="A1936" s="3"/>
      <c r="B1936" s="3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</row>
    <row r="1937" spans="1:18" x14ac:dyDescent="0.2">
      <c r="A1937" s="3"/>
      <c r="B1937" s="3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</row>
    <row r="1938" spans="1:18" x14ac:dyDescent="0.2">
      <c r="A1938" s="3"/>
      <c r="B1938" s="3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</row>
    <row r="1939" spans="1:18" x14ac:dyDescent="0.2">
      <c r="A1939" s="3"/>
      <c r="B1939" s="3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</row>
    <row r="1940" spans="1:18" x14ac:dyDescent="0.2">
      <c r="A1940" s="3"/>
      <c r="B1940" s="3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</row>
    <row r="1941" spans="1:18" x14ac:dyDescent="0.2">
      <c r="A1941" s="3"/>
      <c r="B1941" s="3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</row>
    <row r="1942" spans="1:18" x14ac:dyDescent="0.2">
      <c r="A1942" s="3"/>
      <c r="B1942" s="3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</row>
    <row r="1943" spans="1:18" x14ac:dyDescent="0.2">
      <c r="A1943" s="3"/>
      <c r="B1943" s="3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</row>
    <row r="1944" spans="1:18" x14ac:dyDescent="0.2">
      <c r="A1944" s="3"/>
      <c r="B1944" s="3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</row>
    <row r="1945" spans="1:18" x14ac:dyDescent="0.2">
      <c r="A1945" s="3"/>
      <c r="B1945" s="3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</row>
    <row r="1946" spans="1:18" x14ac:dyDescent="0.2">
      <c r="A1946" s="3"/>
      <c r="B1946" s="3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</row>
    <row r="1947" spans="1:18" x14ac:dyDescent="0.2">
      <c r="A1947" s="3"/>
      <c r="B1947" s="3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</row>
    <row r="1948" spans="1:18" x14ac:dyDescent="0.2">
      <c r="A1948" s="3"/>
      <c r="B1948" s="3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</row>
    <row r="1949" spans="1:18" x14ac:dyDescent="0.2">
      <c r="A1949" s="3"/>
      <c r="B1949" s="3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</row>
    <row r="1950" spans="1:18" x14ac:dyDescent="0.2">
      <c r="A1950" s="3"/>
      <c r="B1950" s="3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</row>
    <row r="1951" spans="1:18" x14ac:dyDescent="0.2">
      <c r="A1951" s="3"/>
      <c r="B1951" s="3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</row>
    <row r="1952" spans="1:18" x14ac:dyDescent="0.2">
      <c r="A1952" s="3"/>
      <c r="B1952" s="3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</row>
    <row r="1953" spans="1:18" x14ac:dyDescent="0.2">
      <c r="A1953" s="3"/>
      <c r="B1953" s="3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</row>
    <row r="1954" spans="1:18" x14ac:dyDescent="0.2">
      <c r="A1954" s="3"/>
      <c r="B1954" s="3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</row>
    <row r="1955" spans="1:18" x14ac:dyDescent="0.2">
      <c r="A1955" s="3"/>
      <c r="B1955" s="3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</row>
    <row r="1956" spans="1:18" x14ac:dyDescent="0.2">
      <c r="A1956" s="3"/>
      <c r="B1956" s="3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</row>
    <row r="1957" spans="1:18" x14ac:dyDescent="0.2">
      <c r="A1957" s="3"/>
      <c r="B1957" s="3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</row>
    <row r="1958" spans="1:18" x14ac:dyDescent="0.2">
      <c r="A1958" s="3"/>
      <c r="B1958" s="3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</row>
    <row r="1959" spans="1:18" x14ac:dyDescent="0.2">
      <c r="A1959" s="3"/>
      <c r="B1959" s="3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</row>
    <row r="1960" spans="1:18" x14ac:dyDescent="0.2">
      <c r="A1960" s="3"/>
      <c r="B1960" s="3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</row>
    <row r="1961" spans="1:18" x14ac:dyDescent="0.2">
      <c r="A1961" s="3"/>
      <c r="B1961" s="3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</row>
    <row r="1962" spans="1:18" x14ac:dyDescent="0.2">
      <c r="A1962" s="3"/>
      <c r="B1962" s="3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</row>
    <row r="1963" spans="1:18" x14ac:dyDescent="0.2">
      <c r="A1963" s="3"/>
      <c r="B1963" s="3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</row>
    <row r="1964" spans="1:18" x14ac:dyDescent="0.2">
      <c r="A1964" s="3"/>
      <c r="B1964" s="3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</row>
    <row r="1965" spans="1:18" x14ac:dyDescent="0.2">
      <c r="A1965" s="3"/>
      <c r="B1965" s="3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</row>
    <row r="1966" spans="1:18" x14ac:dyDescent="0.2">
      <c r="A1966" s="3"/>
      <c r="B1966" s="3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</row>
    <row r="1967" spans="1:18" x14ac:dyDescent="0.2">
      <c r="A1967" s="3"/>
      <c r="B1967" s="3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</row>
    <row r="1968" spans="1:18" x14ac:dyDescent="0.2">
      <c r="A1968" s="3"/>
      <c r="B1968" s="3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</row>
    <row r="1969" spans="1:18" x14ac:dyDescent="0.2">
      <c r="A1969" s="3"/>
      <c r="B1969" s="3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</row>
    <row r="1970" spans="1:18" x14ac:dyDescent="0.2">
      <c r="A1970" s="3"/>
      <c r="B1970" s="3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</row>
    <row r="1971" spans="1:18" x14ac:dyDescent="0.2">
      <c r="A1971" s="3"/>
      <c r="B1971" s="3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</row>
    <row r="1972" spans="1:18" x14ac:dyDescent="0.2">
      <c r="A1972" s="3"/>
      <c r="B1972" s="3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</row>
    <row r="1973" spans="1:18" x14ac:dyDescent="0.2">
      <c r="A1973" s="3"/>
      <c r="B1973" s="3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</row>
    <row r="1974" spans="1:18" x14ac:dyDescent="0.2">
      <c r="A1974" s="3"/>
      <c r="B1974" s="3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</row>
    <row r="1975" spans="1:18" x14ac:dyDescent="0.2">
      <c r="A1975" s="3"/>
      <c r="B1975" s="3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</row>
    <row r="1976" spans="1:18" x14ac:dyDescent="0.2">
      <c r="A1976" s="3"/>
      <c r="B1976" s="3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</row>
    <row r="1977" spans="1:18" x14ac:dyDescent="0.2">
      <c r="A1977" s="3"/>
      <c r="B1977" s="3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</row>
    <row r="1978" spans="1:18" x14ac:dyDescent="0.2">
      <c r="A1978" s="3"/>
      <c r="B1978" s="3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</row>
    <row r="1979" spans="1:18" x14ac:dyDescent="0.2">
      <c r="A1979" s="3"/>
      <c r="B1979" s="3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</row>
    <row r="1980" spans="1:18" x14ac:dyDescent="0.2">
      <c r="A1980" s="3"/>
      <c r="B1980" s="3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</row>
    <row r="1981" spans="1:18" x14ac:dyDescent="0.2">
      <c r="A1981" s="3"/>
      <c r="B1981" s="3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</row>
    <row r="1982" spans="1:18" x14ac:dyDescent="0.2">
      <c r="A1982" s="3"/>
      <c r="B1982" s="3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</row>
    <row r="1983" spans="1:18" x14ac:dyDescent="0.2">
      <c r="A1983" s="3"/>
      <c r="B1983" s="3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</row>
    <row r="1984" spans="1:18" x14ac:dyDescent="0.2">
      <c r="A1984" s="3"/>
      <c r="B1984" s="3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</row>
    <row r="1985" spans="1:18" x14ac:dyDescent="0.2">
      <c r="A1985" s="3"/>
      <c r="B1985" s="3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</row>
    <row r="1986" spans="1:18" x14ac:dyDescent="0.2">
      <c r="A1986" s="3"/>
      <c r="B1986" s="3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</row>
    <row r="1987" spans="1:18" x14ac:dyDescent="0.2">
      <c r="A1987" s="3"/>
      <c r="B1987" s="3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</row>
    <row r="1988" spans="1:18" x14ac:dyDescent="0.2">
      <c r="A1988" s="3"/>
      <c r="B1988" s="3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</row>
    <row r="1989" spans="1:18" x14ac:dyDescent="0.2">
      <c r="A1989" s="3"/>
      <c r="B1989" s="3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</row>
    <row r="1990" spans="1:18" x14ac:dyDescent="0.2">
      <c r="A1990" s="3"/>
      <c r="B1990" s="3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</row>
    <row r="1991" spans="1:18" x14ac:dyDescent="0.2">
      <c r="A1991" s="3"/>
      <c r="B1991" s="3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</row>
    <row r="1992" spans="1:18" x14ac:dyDescent="0.2">
      <c r="A1992" s="3"/>
      <c r="B1992" s="3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</row>
    <row r="1993" spans="1:18" x14ac:dyDescent="0.2">
      <c r="A1993" s="3"/>
      <c r="B1993" s="3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</row>
    <row r="1994" spans="1:18" x14ac:dyDescent="0.2">
      <c r="A1994" s="3"/>
      <c r="B1994" s="3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</row>
    <row r="1995" spans="1:18" x14ac:dyDescent="0.2">
      <c r="A1995" s="3"/>
      <c r="B1995" s="3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</row>
    <row r="1996" spans="1:18" x14ac:dyDescent="0.2">
      <c r="A1996" s="3"/>
      <c r="B1996" s="3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</row>
    <row r="1997" spans="1:18" x14ac:dyDescent="0.2">
      <c r="A1997" s="3"/>
      <c r="B1997" s="3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</row>
    <row r="1998" spans="1:18" x14ac:dyDescent="0.2">
      <c r="A1998" s="3"/>
      <c r="B1998" s="3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</row>
    <row r="1999" spans="1:18" x14ac:dyDescent="0.2">
      <c r="A1999" s="3"/>
      <c r="B1999" s="3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</row>
    <row r="2000" spans="1:18" x14ac:dyDescent="0.2">
      <c r="A2000" s="3"/>
      <c r="B2000" s="3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</row>
    <row r="2001" spans="1:18" x14ac:dyDescent="0.2">
      <c r="A2001" s="3"/>
      <c r="B2001" s="3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</row>
    <row r="2002" spans="1:18" x14ac:dyDescent="0.2">
      <c r="A2002" s="3"/>
      <c r="B2002" s="3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</row>
    <row r="2003" spans="1:18" x14ac:dyDescent="0.2">
      <c r="A2003" s="3"/>
      <c r="B2003" s="3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</row>
    <row r="2004" spans="1:18" x14ac:dyDescent="0.2">
      <c r="A2004" s="3"/>
      <c r="B2004" s="3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</row>
    <row r="2005" spans="1:18" x14ac:dyDescent="0.2">
      <c r="A2005" s="3"/>
      <c r="B2005" s="3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</row>
    <row r="2006" spans="1:18" x14ac:dyDescent="0.2">
      <c r="A2006" s="3"/>
      <c r="B2006" s="3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</row>
    <row r="2007" spans="1:18" x14ac:dyDescent="0.2">
      <c r="A2007" s="3"/>
      <c r="B2007" s="3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</row>
    <row r="2008" spans="1:18" x14ac:dyDescent="0.2">
      <c r="A2008" s="3"/>
      <c r="B2008" s="3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</row>
    <row r="2009" spans="1:18" x14ac:dyDescent="0.2">
      <c r="A2009" s="3"/>
      <c r="B2009" s="3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</row>
    <row r="2010" spans="1:18" x14ac:dyDescent="0.2">
      <c r="A2010" s="3"/>
      <c r="B2010" s="3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</row>
    <row r="2011" spans="1:18" x14ac:dyDescent="0.2">
      <c r="A2011" s="3"/>
      <c r="B2011" s="3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</row>
    <row r="2012" spans="1:18" x14ac:dyDescent="0.2">
      <c r="A2012" s="3"/>
      <c r="B2012" s="3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</row>
    <row r="2013" spans="1:18" x14ac:dyDescent="0.2">
      <c r="A2013" s="3"/>
      <c r="B2013" s="3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</row>
    <row r="2014" spans="1:18" x14ac:dyDescent="0.2">
      <c r="A2014" s="3"/>
      <c r="B2014" s="3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</row>
    <row r="2015" spans="1:18" x14ac:dyDescent="0.2">
      <c r="A2015" s="3"/>
      <c r="B2015" s="3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</row>
    <row r="2016" spans="1:18" x14ac:dyDescent="0.2">
      <c r="A2016" s="3"/>
      <c r="B2016" s="3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</row>
    <row r="2017" spans="1:18" x14ac:dyDescent="0.2">
      <c r="A2017" s="3"/>
      <c r="B2017" s="3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</row>
    <row r="2018" spans="1:18" x14ac:dyDescent="0.2">
      <c r="A2018" s="3"/>
      <c r="B2018" s="3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</row>
    <row r="2019" spans="1:18" x14ac:dyDescent="0.2">
      <c r="A2019" s="3"/>
      <c r="B2019" s="3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</row>
    <row r="2020" spans="1:18" x14ac:dyDescent="0.2">
      <c r="A2020" s="3"/>
      <c r="B2020" s="3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</row>
    <row r="2021" spans="1:18" x14ac:dyDescent="0.2">
      <c r="A2021" s="3"/>
      <c r="B2021" s="3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</row>
    <row r="2022" spans="1:18" x14ac:dyDescent="0.2">
      <c r="A2022" s="3"/>
      <c r="B2022" s="3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</row>
    <row r="2023" spans="1:18" x14ac:dyDescent="0.2">
      <c r="A2023" s="3"/>
      <c r="B2023" s="3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</row>
    <row r="2024" spans="1:18" x14ac:dyDescent="0.2">
      <c r="A2024" s="3"/>
      <c r="B2024" s="3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</row>
    <row r="2025" spans="1:18" x14ac:dyDescent="0.2">
      <c r="A2025" s="3"/>
      <c r="B2025" s="3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</row>
    <row r="2026" spans="1:18" x14ac:dyDescent="0.2">
      <c r="A2026" s="3"/>
      <c r="B2026" s="3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</row>
    <row r="2027" spans="1:18" x14ac:dyDescent="0.2">
      <c r="A2027" s="3"/>
      <c r="B2027" s="3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</row>
    <row r="2028" spans="1:18" x14ac:dyDescent="0.2">
      <c r="A2028" s="3"/>
      <c r="B2028" s="3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</row>
    <row r="2029" spans="1:18" x14ac:dyDescent="0.2">
      <c r="A2029" s="3"/>
      <c r="B2029" s="3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</row>
    <row r="2030" spans="1:18" x14ac:dyDescent="0.2">
      <c r="A2030" s="3"/>
      <c r="B2030" s="3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</row>
    <row r="2031" spans="1:18" x14ac:dyDescent="0.2">
      <c r="A2031" s="3"/>
      <c r="B2031" s="3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</row>
    <row r="2032" spans="1:18" x14ac:dyDescent="0.2">
      <c r="A2032" s="3"/>
      <c r="B2032" s="3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</row>
    <row r="2033" spans="1:18" x14ac:dyDescent="0.2">
      <c r="A2033" s="3"/>
      <c r="B2033" s="3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</row>
    <row r="2034" spans="1:18" x14ac:dyDescent="0.2">
      <c r="A2034" s="3"/>
      <c r="B2034" s="3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</row>
    <row r="2035" spans="1:18" x14ac:dyDescent="0.2">
      <c r="A2035" s="3"/>
      <c r="B2035" s="3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</row>
    <row r="2036" spans="1:18" x14ac:dyDescent="0.2">
      <c r="A2036" s="3"/>
      <c r="B2036" s="3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</row>
    <row r="2037" spans="1:18" x14ac:dyDescent="0.2">
      <c r="A2037" s="3"/>
      <c r="B2037" s="3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</row>
    <row r="2038" spans="1:18" x14ac:dyDescent="0.2">
      <c r="A2038" s="3"/>
      <c r="B2038" s="3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</row>
    <row r="2039" spans="1:18" x14ac:dyDescent="0.2">
      <c r="A2039" s="3"/>
      <c r="B2039" s="3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</row>
    <row r="2040" spans="1:18" x14ac:dyDescent="0.2">
      <c r="A2040" s="3"/>
      <c r="B2040" s="3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</row>
    <row r="2041" spans="1:18" x14ac:dyDescent="0.2">
      <c r="A2041" s="3"/>
      <c r="B2041" s="3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</row>
    <row r="2042" spans="1:18" x14ac:dyDescent="0.2">
      <c r="A2042" s="3"/>
      <c r="B2042" s="3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</row>
    <row r="2043" spans="1:18" x14ac:dyDescent="0.2">
      <c r="A2043" s="3"/>
      <c r="B2043" s="3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</row>
    <row r="2044" spans="1:18" x14ac:dyDescent="0.2">
      <c r="A2044" s="3"/>
      <c r="B2044" s="3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</row>
    <row r="2045" spans="1:18" x14ac:dyDescent="0.2">
      <c r="A2045" s="3"/>
      <c r="B2045" s="3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</row>
    <row r="2046" spans="1:18" x14ac:dyDescent="0.2">
      <c r="A2046" s="3"/>
      <c r="B2046" s="3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</row>
    <row r="2047" spans="1:18" x14ac:dyDescent="0.2">
      <c r="A2047" s="3"/>
      <c r="B2047" s="3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</row>
    <row r="2048" spans="1:18" x14ac:dyDescent="0.2">
      <c r="A2048" s="3"/>
      <c r="B2048" s="3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</row>
    <row r="2049" spans="1:18" x14ac:dyDescent="0.2">
      <c r="A2049" s="3"/>
      <c r="B2049" s="3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</row>
    <row r="2050" spans="1:18" x14ac:dyDescent="0.2">
      <c r="A2050" s="3"/>
      <c r="B2050" s="3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</row>
    <row r="2051" spans="1:18" x14ac:dyDescent="0.2">
      <c r="A2051" s="3"/>
      <c r="B2051" s="3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</row>
    <row r="2052" spans="1:18" x14ac:dyDescent="0.2">
      <c r="A2052" s="3"/>
      <c r="B2052" s="3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</row>
    <row r="2053" spans="1:18" x14ac:dyDescent="0.2">
      <c r="A2053" s="3"/>
      <c r="B2053" s="3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</row>
    <row r="2054" spans="1:18" x14ac:dyDescent="0.2">
      <c r="A2054" s="3"/>
      <c r="B2054" s="3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</row>
    <row r="2055" spans="1:18" x14ac:dyDescent="0.2">
      <c r="A2055" s="3"/>
      <c r="B2055" s="3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</row>
    <row r="2056" spans="1:18" x14ac:dyDescent="0.2">
      <c r="A2056" s="3"/>
      <c r="B2056" s="3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</row>
    <row r="2057" spans="1:18" x14ac:dyDescent="0.2">
      <c r="A2057" s="3"/>
      <c r="B2057" s="3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</row>
    <row r="2058" spans="1:18" x14ac:dyDescent="0.2">
      <c r="A2058" s="3"/>
      <c r="B2058" s="3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</row>
    <row r="2059" spans="1:18" x14ac:dyDescent="0.2">
      <c r="A2059" s="3"/>
      <c r="B2059" s="3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</row>
    <row r="2060" spans="1:18" x14ac:dyDescent="0.2">
      <c r="A2060" s="3"/>
      <c r="B2060" s="3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</row>
    <row r="2061" spans="1:18" x14ac:dyDescent="0.2">
      <c r="A2061" s="3"/>
      <c r="B2061" s="3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</row>
    <row r="2062" spans="1:18" x14ac:dyDescent="0.2">
      <c r="A2062" s="3"/>
      <c r="B2062" s="3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</row>
    <row r="2063" spans="1:18" x14ac:dyDescent="0.2">
      <c r="A2063" s="3"/>
      <c r="B2063" s="3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</row>
    <row r="2064" spans="1:18" x14ac:dyDescent="0.2">
      <c r="A2064" s="3"/>
      <c r="B2064" s="3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</row>
    <row r="2065" spans="1:18" x14ac:dyDescent="0.2">
      <c r="A2065" s="3"/>
      <c r="B2065" s="3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</row>
    <row r="2066" spans="1:18" x14ac:dyDescent="0.2">
      <c r="A2066" s="3"/>
      <c r="B2066" s="3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</row>
    <row r="2067" spans="1:18" x14ac:dyDescent="0.2">
      <c r="A2067" s="3"/>
      <c r="B2067" s="3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</row>
    <row r="2068" spans="1:18" x14ac:dyDescent="0.2">
      <c r="A2068" s="3"/>
      <c r="B2068" s="3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</row>
    <row r="2069" spans="1:18" x14ac:dyDescent="0.2">
      <c r="A2069" s="3"/>
      <c r="B2069" s="3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</row>
    <row r="2070" spans="1:18" x14ac:dyDescent="0.2">
      <c r="A2070" s="3"/>
      <c r="B2070" s="3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</row>
    <row r="2071" spans="1:18" x14ac:dyDescent="0.2">
      <c r="A2071" s="3"/>
      <c r="B2071" s="3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</row>
    <row r="2072" spans="1:18" x14ac:dyDescent="0.2">
      <c r="A2072" s="3"/>
      <c r="B2072" s="3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</row>
    <row r="2073" spans="1:18" x14ac:dyDescent="0.2">
      <c r="A2073" s="3"/>
      <c r="B2073" s="3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</row>
    <row r="2074" spans="1:18" x14ac:dyDescent="0.2">
      <c r="A2074" s="3"/>
      <c r="B2074" s="3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</row>
    <row r="2075" spans="1:18" x14ac:dyDescent="0.2">
      <c r="A2075" s="3"/>
      <c r="B2075" s="3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</row>
    <row r="2076" spans="1:18" x14ac:dyDescent="0.2">
      <c r="A2076" s="3"/>
      <c r="B2076" s="3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</row>
    <row r="2077" spans="1:18" x14ac:dyDescent="0.2">
      <c r="A2077" s="3"/>
      <c r="B2077" s="3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</row>
    <row r="2078" spans="1:18" x14ac:dyDescent="0.2">
      <c r="A2078" s="3"/>
      <c r="B2078" s="3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</row>
    <row r="2079" spans="1:18" x14ac:dyDescent="0.2">
      <c r="A2079" s="3"/>
      <c r="B2079" s="3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</row>
    <row r="2080" spans="1:18" x14ac:dyDescent="0.2">
      <c r="A2080" s="3"/>
      <c r="B2080" s="3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</row>
    <row r="2081" spans="1:18" x14ac:dyDescent="0.2">
      <c r="A2081" s="3"/>
      <c r="B2081" s="3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</row>
    <row r="2082" spans="1:18" x14ac:dyDescent="0.2">
      <c r="A2082" s="3"/>
      <c r="B2082" s="3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</row>
    <row r="2083" spans="1:18" x14ac:dyDescent="0.2">
      <c r="A2083" s="3"/>
      <c r="B2083" s="3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</row>
    <row r="2084" spans="1:18" x14ac:dyDescent="0.2">
      <c r="A2084" s="3"/>
      <c r="B2084" s="3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</row>
    <row r="2085" spans="1:18" x14ac:dyDescent="0.2">
      <c r="A2085" s="3"/>
      <c r="B2085" s="3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</row>
    <row r="2086" spans="1:18" x14ac:dyDescent="0.2">
      <c r="A2086" s="3"/>
      <c r="B2086" s="3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</row>
    <row r="2087" spans="1:18" x14ac:dyDescent="0.2">
      <c r="A2087" s="3"/>
      <c r="B2087" s="3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</row>
    <row r="2088" spans="1:18" x14ac:dyDescent="0.2">
      <c r="A2088" s="3"/>
      <c r="B2088" s="3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</row>
    <row r="2089" spans="1:18" x14ac:dyDescent="0.2">
      <c r="A2089" s="3"/>
      <c r="B2089" s="3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</row>
    <row r="2090" spans="1:18" x14ac:dyDescent="0.2">
      <c r="A2090" s="3"/>
      <c r="B2090" s="3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</row>
    <row r="2091" spans="1:18" x14ac:dyDescent="0.2">
      <c r="A2091" s="3"/>
      <c r="B2091" s="3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</row>
    <row r="2092" spans="1:18" x14ac:dyDescent="0.2">
      <c r="A2092" s="3"/>
      <c r="B2092" s="3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</row>
    <row r="2093" spans="1:18" x14ac:dyDescent="0.2">
      <c r="A2093" s="3"/>
      <c r="B2093" s="3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</row>
    <row r="2094" spans="1:18" x14ac:dyDescent="0.2">
      <c r="A2094" s="3"/>
      <c r="B2094" s="3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</row>
    <row r="2095" spans="1:18" x14ac:dyDescent="0.2">
      <c r="A2095" s="3"/>
      <c r="B2095" s="3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</row>
    <row r="2096" spans="1:18" x14ac:dyDescent="0.2">
      <c r="A2096" s="3"/>
      <c r="B2096" s="3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</row>
    <row r="2097" spans="1:18" x14ac:dyDescent="0.2">
      <c r="A2097" s="3"/>
      <c r="B2097" s="3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</row>
    <row r="2098" spans="1:18" x14ac:dyDescent="0.2">
      <c r="A2098" s="3"/>
      <c r="B2098" s="3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</row>
    <row r="2099" spans="1:18" x14ac:dyDescent="0.2">
      <c r="A2099" s="3"/>
      <c r="B2099" s="3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</row>
    <row r="2100" spans="1:18" x14ac:dyDescent="0.2">
      <c r="A2100" s="3"/>
      <c r="B2100" s="3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</row>
    <row r="2101" spans="1:18" x14ac:dyDescent="0.2">
      <c r="A2101" s="3"/>
      <c r="B2101" s="3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</row>
    <row r="2102" spans="1:18" x14ac:dyDescent="0.2">
      <c r="A2102" s="3"/>
      <c r="B2102" s="3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</row>
    <row r="2103" spans="1:18" x14ac:dyDescent="0.2">
      <c r="A2103" s="3"/>
      <c r="B2103" s="3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</row>
    <row r="2104" spans="1:18" x14ac:dyDescent="0.2">
      <c r="A2104" s="3"/>
      <c r="B2104" s="3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</row>
    <row r="2105" spans="1:18" x14ac:dyDescent="0.2">
      <c r="A2105" s="3"/>
      <c r="B2105" s="3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</row>
    <row r="2106" spans="1:18" x14ac:dyDescent="0.2">
      <c r="A2106" s="3"/>
      <c r="B2106" s="3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</row>
    <row r="2107" spans="1:18" x14ac:dyDescent="0.2">
      <c r="A2107" s="3"/>
      <c r="B2107" s="3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</row>
    <row r="2108" spans="1:18" x14ac:dyDescent="0.2">
      <c r="A2108" s="3"/>
      <c r="B2108" s="3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</row>
    <row r="2109" spans="1:18" x14ac:dyDescent="0.2">
      <c r="A2109" s="3"/>
      <c r="B2109" s="3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</row>
    <row r="2110" spans="1:18" x14ac:dyDescent="0.2">
      <c r="A2110" s="3"/>
      <c r="B2110" s="3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</row>
    <row r="2111" spans="1:18" x14ac:dyDescent="0.2">
      <c r="A2111" s="3"/>
      <c r="B2111" s="3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</row>
    <row r="2112" spans="1:18" x14ac:dyDescent="0.2">
      <c r="A2112" s="3"/>
      <c r="B2112" s="3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</row>
    <row r="2113" spans="1:18" x14ac:dyDescent="0.2">
      <c r="A2113" s="3"/>
      <c r="B2113" s="3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</row>
    <row r="2114" spans="1:18" x14ac:dyDescent="0.2">
      <c r="A2114" s="3"/>
      <c r="B2114" s="3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</row>
    <row r="2115" spans="1:18" x14ac:dyDescent="0.2">
      <c r="A2115" s="3"/>
      <c r="B2115" s="3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</row>
    <row r="2116" spans="1:18" x14ac:dyDescent="0.2">
      <c r="A2116" s="3"/>
      <c r="B2116" s="3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</row>
    <row r="2117" spans="1:18" x14ac:dyDescent="0.2">
      <c r="A2117" s="3"/>
      <c r="B2117" s="3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</row>
    <row r="2118" spans="1:18" x14ac:dyDescent="0.2">
      <c r="A2118" s="3"/>
      <c r="B2118" s="3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</row>
    <row r="2119" spans="1:18" x14ac:dyDescent="0.2">
      <c r="A2119" s="3"/>
      <c r="B2119" s="3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</row>
    <row r="2120" spans="1:18" x14ac:dyDescent="0.2">
      <c r="A2120" s="3"/>
      <c r="B2120" s="3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</row>
    <row r="2121" spans="1:18" x14ac:dyDescent="0.2">
      <c r="A2121" s="3"/>
      <c r="B2121" s="3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</row>
    <row r="2122" spans="1:18" x14ac:dyDescent="0.2">
      <c r="A2122" s="3"/>
      <c r="B2122" s="3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</row>
    <row r="2123" spans="1:18" x14ac:dyDescent="0.2">
      <c r="A2123" s="3"/>
      <c r="B2123" s="3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</row>
    <row r="2124" spans="1:18" x14ac:dyDescent="0.2">
      <c r="A2124" s="3"/>
      <c r="B2124" s="3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</row>
    <row r="2125" spans="1:18" x14ac:dyDescent="0.2">
      <c r="A2125" s="3"/>
      <c r="B2125" s="3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</row>
    <row r="2126" spans="1:18" x14ac:dyDescent="0.2">
      <c r="A2126" s="3"/>
      <c r="B2126" s="3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</row>
    <row r="2127" spans="1:18" x14ac:dyDescent="0.2">
      <c r="A2127" s="3"/>
      <c r="B2127" s="3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</row>
    <row r="2128" spans="1:18" x14ac:dyDescent="0.2">
      <c r="A2128" s="3"/>
      <c r="B2128" s="3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</row>
    <row r="2129" spans="1:18" x14ac:dyDescent="0.2">
      <c r="A2129" s="3"/>
      <c r="B2129" s="3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</row>
    <row r="2130" spans="1:18" x14ac:dyDescent="0.2">
      <c r="A2130" s="3"/>
      <c r="B2130" s="3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</row>
    <row r="2131" spans="1:18" x14ac:dyDescent="0.2">
      <c r="A2131" s="3"/>
      <c r="B2131" s="3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</row>
    <row r="2132" spans="1:18" x14ac:dyDescent="0.2">
      <c r="A2132" s="3"/>
      <c r="B2132" s="3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</row>
    <row r="2133" spans="1:18" x14ac:dyDescent="0.2">
      <c r="A2133" s="3"/>
      <c r="B2133" s="3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</row>
    <row r="2134" spans="1:18" x14ac:dyDescent="0.2">
      <c r="A2134" s="3"/>
      <c r="B2134" s="3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</row>
    <row r="2135" spans="1:18" x14ac:dyDescent="0.2">
      <c r="A2135" s="3"/>
      <c r="B2135" s="3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</row>
    <row r="2136" spans="1:18" x14ac:dyDescent="0.2">
      <c r="A2136" s="3"/>
      <c r="B2136" s="3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</row>
    <row r="2137" spans="1:18" x14ac:dyDescent="0.2">
      <c r="A2137" s="3"/>
      <c r="B2137" s="3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</row>
    <row r="2138" spans="1:18" x14ac:dyDescent="0.2">
      <c r="A2138" s="3"/>
      <c r="B2138" s="3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</row>
    <row r="2139" spans="1:18" x14ac:dyDescent="0.2">
      <c r="A2139" s="3"/>
      <c r="B2139" s="3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</row>
    <row r="2140" spans="1:18" x14ac:dyDescent="0.2">
      <c r="A2140" s="3"/>
      <c r="B2140" s="3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</row>
    <row r="2141" spans="1:18" x14ac:dyDescent="0.2">
      <c r="A2141" s="3"/>
      <c r="B2141" s="3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</row>
    <row r="2142" spans="1:18" x14ac:dyDescent="0.2">
      <c r="A2142" s="3"/>
      <c r="B2142" s="3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</row>
    <row r="2143" spans="1:18" x14ac:dyDescent="0.2">
      <c r="A2143" s="3"/>
      <c r="B2143" s="3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</row>
    <row r="2144" spans="1:18" x14ac:dyDescent="0.2">
      <c r="A2144" s="3"/>
      <c r="B2144" s="3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</row>
    <row r="2145" spans="1:18" x14ac:dyDescent="0.2">
      <c r="A2145" s="3"/>
      <c r="B2145" s="3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</row>
    <row r="2146" spans="1:18" x14ac:dyDescent="0.2">
      <c r="A2146" s="3"/>
      <c r="B2146" s="3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</row>
    <row r="2147" spans="1:18" x14ac:dyDescent="0.2">
      <c r="A2147" s="3"/>
      <c r="B2147" s="3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</row>
    <row r="2148" spans="1:18" x14ac:dyDescent="0.2">
      <c r="A2148" s="3"/>
      <c r="B2148" s="3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</row>
    <row r="2149" spans="1:18" x14ac:dyDescent="0.2">
      <c r="A2149" s="3"/>
      <c r="B2149" s="3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</row>
    <row r="2150" spans="1:18" x14ac:dyDescent="0.2">
      <c r="A2150" s="3"/>
      <c r="B2150" s="3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</row>
    <row r="2151" spans="1:18" x14ac:dyDescent="0.2">
      <c r="A2151" s="3"/>
      <c r="B2151" s="3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</row>
    <row r="2152" spans="1:18" x14ac:dyDescent="0.2">
      <c r="A2152" s="3"/>
      <c r="B2152" s="3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</row>
    <row r="2153" spans="1:18" x14ac:dyDescent="0.2">
      <c r="A2153" s="3"/>
      <c r="B2153" s="3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</row>
    <row r="2154" spans="1:18" x14ac:dyDescent="0.2">
      <c r="A2154" s="3"/>
      <c r="B2154" s="3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</row>
    <row r="2155" spans="1:18" x14ac:dyDescent="0.2">
      <c r="A2155" s="3"/>
      <c r="B2155" s="3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</row>
    <row r="2156" spans="1:18" x14ac:dyDescent="0.2">
      <c r="A2156" s="3"/>
      <c r="B2156" s="3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</row>
    <row r="2157" spans="1:18" x14ac:dyDescent="0.2">
      <c r="A2157" s="3"/>
      <c r="B2157" s="3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</row>
    <row r="2158" spans="1:18" x14ac:dyDescent="0.2">
      <c r="A2158" s="3"/>
      <c r="B2158" s="3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</row>
    <row r="2159" spans="1:18" x14ac:dyDescent="0.2">
      <c r="A2159" s="3"/>
      <c r="B2159" s="3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</row>
    <row r="2160" spans="1:18" x14ac:dyDescent="0.2">
      <c r="A2160" s="3"/>
      <c r="B2160" s="3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</row>
    <row r="2161" spans="1:18" x14ac:dyDescent="0.2">
      <c r="A2161" s="3"/>
      <c r="B2161" s="3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</row>
    <row r="2162" spans="1:18" x14ac:dyDescent="0.2">
      <c r="A2162" s="3"/>
      <c r="B2162" s="3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</row>
    <row r="2163" spans="1:18" x14ac:dyDescent="0.2">
      <c r="A2163" s="3"/>
      <c r="B2163" s="3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</row>
    <row r="2164" spans="1:18" x14ac:dyDescent="0.2">
      <c r="A2164" s="3"/>
      <c r="B2164" s="3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</row>
    <row r="2165" spans="1:18" x14ac:dyDescent="0.2">
      <c r="A2165" s="3"/>
      <c r="B2165" s="3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</row>
    <row r="2166" spans="1:18" x14ac:dyDescent="0.2">
      <c r="A2166" s="3"/>
      <c r="B2166" s="3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</row>
    <row r="2167" spans="1:18" x14ac:dyDescent="0.2">
      <c r="A2167" s="3"/>
      <c r="B2167" s="3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</row>
    <row r="2168" spans="1:18" x14ac:dyDescent="0.2">
      <c r="A2168" s="3"/>
      <c r="B2168" s="3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</row>
    <row r="2169" spans="1:18" x14ac:dyDescent="0.2">
      <c r="A2169" s="3"/>
      <c r="B2169" s="3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</row>
    <row r="2170" spans="1:18" x14ac:dyDescent="0.2">
      <c r="A2170" s="3"/>
      <c r="B2170" s="3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</row>
    <row r="2171" spans="1:18" x14ac:dyDescent="0.2">
      <c r="A2171" s="3"/>
      <c r="B2171" s="3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</row>
    <row r="2172" spans="1:18" x14ac:dyDescent="0.2">
      <c r="A2172" s="3"/>
      <c r="B2172" s="3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</row>
    <row r="2173" spans="1:18" x14ac:dyDescent="0.2">
      <c r="A2173" s="3"/>
      <c r="B2173" s="3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</row>
    <row r="2174" spans="1:18" x14ac:dyDescent="0.2">
      <c r="A2174" s="3"/>
      <c r="B2174" s="3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</row>
    <row r="2175" spans="1:18" x14ac:dyDescent="0.2">
      <c r="A2175" s="3"/>
      <c r="B2175" s="3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</row>
    <row r="2176" spans="1:18" x14ac:dyDescent="0.2">
      <c r="A2176" s="3"/>
      <c r="B2176" s="3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</row>
    <row r="2177" spans="1:18" x14ac:dyDescent="0.2">
      <c r="A2177" s="3"/>
      <c r="B2177" s="3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</row>
    <row r="2178" spans="1:18" x14ac:dyDescent="0.2">
      <c r="A2178" s="3"/>
      <c r="B2178" s="3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</row>
    <row r="2179" spans="1:18" x14ac:dyDescent="0.2">
      <c r="A2179" s="3"/>
      <c r="B2179" s="3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</row>
    <row r="2180" spans="1:18" x14ac:dyDescent="0.2">
      <c r="A2180" s="3"/>
      <c r="B2180" s="3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</row>
    <row r="2181" spans="1:18" x14ac:dyDescent="0.2">
      <c r="A2181" s="3"/>
      <c r="B2181" s="3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</row>
    <row r="2182" spans="1:18" x14ac:dyDescent="0.2">
      <c r="A2182" s="3"/>
      <c r="B2182" s="3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</row>
    <row r="2183" spans="1:18" x14ac:dyDescent="0.2">
      <c r="A2183" s="3"/>
      <c r="B2183" s="3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</row>
    <row r="2184" spans="1:18" x14ac:dyDescent="0.2">
      <c r="A2184" s="3"/>
      <c r="B2184" s="3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</row>
    <row r="2185" spans="1:18" x14ac:dyDescent="0.2">
      <c r="A2185" s="3"/>
      <c r="B2185" s="3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</row>
    <row r="2186" spans="1:18" x14ac:dyDescent="0.2">
      <c r="A2186" s="3"/>
      <c r="B2186" s="3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</row>
    <row r="2187" spans="1:18" x14ac:dyDescent="0.2">
      <c r="A2187" s="3"/>
      <c r="B2187" s="3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</row>
    <row r="2188" spans="1:18" x14ac:dyDescent="0.2">
      <c r="A2188" s="3"/>
      <c r="B2188" s="3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</row>
    <row r="2189" spans="1:18" x14ac:dyDescent="0.2">
      <c r="A2189" s="3"/>
      <c r="B2189" s="3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</row>
    <row r="2190" spans="1:18" x14ac:dyDescent="0.2">
      <c r="A2190" s="3"/>
      <c r="B2190" s="3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</row>
    <row r="2191" spans="1:18" x14ac:dyDescent="0.2">
      <c r="A2191" s="3"/>
      <c r="B2191" s="3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</row>
    <row r="2192" spans="1:18" x14ac:dyDescent="0.2">
      <c r="A2192" s="3"/>
      <c r="B2192" s="3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</row>
    <row r="2193" spans="1:18" x14ac:dyDescent="0.2">
      <c r="A2193" s="3"/>
      <c r="B2193" s="3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</row>
    <row r="2194" spans="1:18" x14ac:dyDescent="0.2">
      <c r="A2194" s="3"/>
      <c r="B2194" s="3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</row>
    <row r="2195" spans="1:18" x14ac:dyDescent="0.2">
      <c r="A2195" s="3"/>
      <c r="B2195" s="3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</row>
    <row r="2196" spans="1:18" x14ac:dyDescent="0.2">
      <c r="A2196" s="3"/>
      <c r="B2196" s="3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</row>
    <row r="2197" spans="1:18" x14ac:dyDescent="0.2">
      <c r="A2197" s="3"/>
      <c r="B2197" s="3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</row>
    <row r="2198" spans="1:18" x14ac:dyDescent="0.2">
      <c r="A2198" s="3"/>
      <c r="B2198" s="3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</row>
    <row r="2199" spans="1:18" x14ac:dyDescent="0.2">
      <c r="A2199" s="3"/>
      <c r="B2199" s="3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</row>
    <row r="2200" spans="1:18" x14ac:dyDescent="0.2">
      <c r="A2200" s="3"/>
      <c r="B2200" s="3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</row>
    <row r="2201" spans="1:18" x14ac:dyDescent="0.2">
      <c r="A2201" s="3"/>
      <c r="B2201" s="3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</row>
    <row r="2202" spans="1:18" x14ac:dyDescent="0.2">
      <c r="A2202" s="3"/>
      <c r="B2202" s="3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</row>
    <row r="2203" spans="1:18" x14ac:dyDescent="0.2">
      <c r="A2203" s="3"/>
      <c r="B2203" s="3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</row>
    <row r="2204" spans="1:18" x14ac:dyDescent="0.2">
      <c r="A2204" s="3"/>
      <c r="B2204" s="3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</row>
    <row r="2205" spans="1:18" x14ac:dyDescent="0.2">
      <c r="A2205" s="3"/>
      <c r="B2205" s="3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</row>
    <row r="2206" spans="1:18" x14ac:dyDescent="0.2">
      <c r="A2206" s="3"/>
      <c r="B2206" s="3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</row>
    <row r="2207" spans="1:18" x14ac:dyDescent="0.2">
      <c r="A2207" s="3"/>
      <c r="B2207" s="3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</row>
    <row r="2208" spans="1:18" x14ac:dyDescent="0.2">
      <c r="A2208" s="3"/>
      <c r="B2208" s="3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</row>
    <row r="2209" spans="1:18" x14ac:dyDescent="0.2">
      <c r="A2209" s="3"/>
      <c r="B2209" s="3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</row>
    <row r="2210" spans="1:18" x14ac:dyDescent="0.2">
      <c r="A2210" s="3"/>
      <c r="B2210" s="3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</row>
    <row r="2211" spans="1:18" x14ac:dyDescent="0.2">
      <c r="A2211" s="3"/>
      <c r="B2211" s="3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</row>
    <row r="2212" spans="1:18" x14ac:dyDescent="0.2">
      <c r="A2212" s="3"/>
      <c r="B2212" s="3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</row>
    <row r="2213" spans="1:18" x14ac:dyDescent="0.2">
      <c r="A2213" s="3"/>
      <c r="B2213" s="3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</row>
    <row r="2214" spans="1:18" x14ac:dyDescent="0.2">
      <c r="A2214" s="3"/>
      <c r="B2214" s="3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</row>
    <row r="2215" spans="1:18" x14ac:dyDescent="0.2">
      <c r="A2215" s="3"/>
      <c r="B2215" s="3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</row>
    <row r="2216" spans="1:18" x14ac:dyDescent="0.2">
      <c r="A2216" s="3"/>
      <c r="B2216" s="3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</row>
    <row r="2217" spans="1:18" x14ac:dyDescent="0.2">
      <c r="A2217" s="3"/>
      <c r="B2217" s="3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</row>
    <row r="2218" spans="1:18" x14ac:dyDescent="0.2">
      <c r="A2218" s="3"/>
      <c r="B2218" s="3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</row>
    <row r="2219" spans="1:18" x14ac:dyDescent="0.2">
      <c r="A2219" s="3"/>
      <c r="B2219" s="3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</row>
    <row r="2220" spans="1:18" x14ac:dyDescent="0.2">
      <c r="A2220" s="3"/>
      <c r="B2220" s="3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</row>
    <row r="2221" spans="1:18" x14ac:dyDescent="0.2">
      <c r="A2221" s="3"/>
      <c r="B2221" s="3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</row>
    <row r="2222" spans="1:18" x14ac:dyDescent="0.2">
      <c r="A2222" s="3"/>
      <c r="B2222" s="3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</row>
    <row r="2223" spans="1:18" x14ac:dyDescent="0.2">
      <c r="A2223" s="3"/>
      <c r="B2223" s="3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</row>
    <row r="2224" spans="1:18" x14ac:dyDescent="0.2">
      <c r="A2224" s="3"/>
      <c r="B2224" s="3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</row>
    <row r="2225" spans="1:18" x14ac:dyDescent="0.2">
      <c r="A2225" s="3"/>
      <c r="B2225" s="3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</row>
    <row r="2226" spans="1:18" x14ac:dyDescent="0.2">
      <c r="A2226" s="3"/>
      <c r="B2226" s="3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</row>
    <row r="2227" spans="1:18" x14ac:dyDescent="0.2">
      <c r="A2227" s="3"/>
      <c r="B2227" s="3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</row>
    <row r="2228" spans="1:18" x14ac:dyDescent="0.2">
      <c r="A2228" s="3"/>
      <c r="B2228" s="3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</row>
    <row r="2229" spans="1:18" x14ac:dyDescent="0.2">
      <c r="A2229" s="3"/>
      <c r="B2229" s="3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</row>
    <row r="2230" spans="1:18" x14ac:dyDescent="0.2">
      <c r="A2230" s="3"/>
      <c r="B2230" s="3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</row>
    <row r="2231" spans="1:18" x14ac:dyDescent="0.2">
      <c r="A2231" s="3"/>
      <c r="B2231" s="3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</row>
    <row r="2232" spans="1:18" x14ac:dyDescent="0.2">
      <c r="A2232" s="3"/>
      <c r="B2232" s="3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</row>
    <row r="2233" spans="1:18" x14ac:dyDescent="0.2">
      <c r="A2233" s="3"/>
      <c r="B2233" s="3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</row>
    <row r="2234" spans="1:18" x14ac:dyDescent="0.2">
      <c r="A2234" s="3"/>
      <c r="B2234" s="3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</row>
    <row r="2235" spans="1:18" x14ac:dyDescent="0.2">
      <c r="A2235" s="3"/>
      <c r="B2235" s="3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</row>
    <row r="2236" spans="1:18" x14ac:dyDescent="0.2">
      <c r="A2236" s="3"/>
      <c r="B2236" s="3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</row>
    <row r="2237" spans="1:18" x14ac:dyDescent="0.2">
      <c r="A2237" s="3"/>
      <c r="B2237" s="3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</row>
    <row r="2238" spans="1:18" x14ac:dyDescent="0.2">
      <c r="A2238" s="3"/>
      <c r="B2238" s="3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</row>
    <row r="2239" spans="1:18" x14ac:dyDescent="0.2">
      <c r="A2239" s="3"/>
      <c r="B2239" s="3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</row>
    <row r="2240" spans="1:18" x14ac:dyDescent="0.2">
      <c r="A2240" s="3"/>
      <c r="B2240" s="3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</row>
    <row r="2241" spans="1:18" x14ac:dyDescent="0.2">
      <c r="A2241" s="3"/>
      <c r="B2241" s="3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</row>
    <row r="2242" spans="1:18" x14ac:dyDescent="0.2">
      <c r="A2242" s="3"/>
      <c r="B2242" s="3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</row>
    <row r="2243" spans="1:18" x14ac:dyDescent="0.2">
      <c r="A2243" s="3"/>
      <c r="B2243" s="3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</row>
    <row r="2244" spans="1:18" x14ac:dyDescent="0.2">
      <c r="A2244" s="3"/>
      <c r="B2244" s="3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</row>
    <row r="2245" spans="1:18" x14ac:dyDescent="0.2">
      <c r="A2245" s="3"/>
      <c r="B2245" s="3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</row>
    <row r="2246" spans="1:18" x14ac:dyDescent="0.2">
      <c r="A2246" s="3"/>
      <c r="B2246" s="3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</row>
    <row r="2247" spans="1:18" x14ac:dyDescent="0.2">
      <c r="A2247" s="3"/>
      <c r="B2247" s="3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</row>
    <row r="2248" spans="1:18" x14ac:dyDescent="0.2">
      <c r="A2248" s="3"/>
      <c r="B2248" s="3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</row>
    <row r="2249" spans="1:18" x14ac:dyDescent="0.2">
      <c r="A2249" s="3"/>
      <c r="B2249" s="3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</row>
    <row r="2250" spans="1:18" x14ac:dyDescent="0.2">
      <c r="A2250" s="3"/>
      <c r="B2250" s="3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</row>
    <row r="2251" spans="1:18" x14ac:dyDescent="0.2">
      <c r="A2251" s="3"/>
      <c r="B2251" s="3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</row>
    <row r="2252" spans="1:18" x14ac:dyDescent="0.2">
      <c r="A2252" s="3"/>
      <c r="B2252" s="3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</row>
    <row r="2253" spans="1:18" x14ac:dyDescent="0.2">
      <c r="A2253" s="3"/>
      <c r="B2253" s="3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</row>
    <row r="2254" spans="1:18" x14ac:dyDescent="0.2">
      <c r="A2254" s="3"/>
      <c r="B2254" s="3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</row>
    <row r="2255" spans="1:18" x14ac:dyDescent="0.2">
      <c r="A2255" s="3"/>
      <c r="B2255" s="3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</row>
    <row r="2256" spans="1:18" x14ac:dyDescent="0.2">
      <c r="A2256" s="3"/>
      <c r="B2256" s="3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</row>
    <row r="2257" spans="1:18" x14ac:dyDescent="0.2">
      <c r="A2257" s="3"/>
      <c r="B2257" s="3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</row>
    <row r="2258" spans="1:18" x14ac:dyDescent="0.2">
      <c r="A2258" s="3"/>
      <c r="B2258" s="3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</row>
    <row r="2259" spans="1:18" x14ac:dyDescent="0.2">
      <c r="A2259" s="3"/>
      <c r="B2259" s="3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</row>
    <row r="2260" spans="1:18" x14ac:dyDescent="0.2">
      <c r="A2260" s="3"/>
      <c r="B2260" s="3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</row>
    <row r="2261" spans="1:18" x14ac:dyDescent="0.2">
      <c r="A2261" s="3"/>
      <c r="B2261" s="3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</row>
    <row r="2262" spans="1:18" x14ac:dyDescent="0.2">
      <c r="A2262" s="3"/>
      <c r="B2262" s="3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</row>
    <row r="2263" spans="1:18" x14ac:dyDescent="0.2">
      <c r="A2263" s="3"/>
      <c r="B2263" s="3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</row>
    <row r="2264" spans="1:18" x14ac:dyDescent="0.2">
      <c r="A2264" s="3"/>
      <c r="B2264" s="3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</row>
    <row r="2265" spans="1:18" x14ac:dyDescent="0.2">
      <c r="A2265" s="3"/>
      <c r="B2265" s="3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</row>
    <row r="2266" spans="1:18" x14ac:dyDescent="0.2">
      <c r="A2266" s="3"/>
      <c r="B2266" s="3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</row>
    <row r="2267" spans="1:18" x14ac:dyDescent="0.2">
      <c r="A2267" s="3"/>
      <c r="B2267" s="3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</row>
    <row r="2268" spans="1:18" x14ac:dyDescent="0.2">
      <c r="A2268" s="3"/>
      <c r="B2268" s="3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</row>
    <row r="2269" spans="1:18" x14ac:dyDescent="0.2">
      <c r="A2269" s="3"/>
      <c r="B2269" s="3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</row>
    <row r="2270" spans="1:18" x14ac:dyDescent="0.2">
      <c r="A2270" s="3"/>
      <c r="B2270" s="3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</row>
    <row r="2271" spans="1:18" x14ac:dyDescent="0.2">
      <c r="A2271" s="3"/>
      <c r="B2271" s="3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</row>
    <row r="2272" spans="1:18" x14ac:dyDescent="0.2">
      <c r="A2272" s="3"/>
      <c r="B2272" s="3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</row>
    <row r="2273" spans="1:18" x14ac:dyDescent="0.2">
      <c r="A2273" s="3"/>
      <c r="B2273" s="3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</row>
    <row r="2274" spans="1:18" x14ac:dyDescent="0.2">
      <c r="A2274" s="3"/>
      <c r="B2274" s="3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</row>
    <row r="2275" spans="1:18" x14ac:dyDescent="0.2">
      <c r="A2275" s="3"/>
      <c r="B2275" s="3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</row>
    <row r="2276" spans="1:18" x14ac:dyDescent="0.2">
      <c r="A2276" s="3"/>
      <c r="B2276" s="3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</row>
    <row r="2277" spans="1:18" x14ac:dyDescent="0.2">
      <c r="A2277" s="3"/>
      <c r="B2277" s="3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</row>
    <row r="2278" spans="1:18" x14ac:dyDescent="0.2">
      <c r="A2278" s="3"/>
      <c r="B2278" s="3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</row>
    <row r="2279" spans="1:18" x14ac:dyDescent="0.2">
      <c r="A2279" s="3"/>
      <c r="B2279" s="3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</row>
    <row r="2280" spans="1:18" x14ac:dyDescent="0.2">
      <c r="A2280" s="3"/>
      <c r="B2280" s="3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</row>
    <row r="2281" spans="1:18" x14ac:dyDescent="0.2">
      <c r="A2281" s="3"/>
      <c r="B2281" s="3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</row>
    <row r="2282" spans="1:18" x14ac:dyDescent="0.2">
      <c r="A2282" s="3"/>
      <c r="B2282" s="3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</row>
    <row r="2283" spans="1:18" x14ac:dyDescent="0.2">
      <c r="A2283" s="3"/>
      <c r="B2283" s="3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</row>
    <row r="2284" spans="1:18" x14ac:dyDescent="0.2">
      <c r="A2284" s="3"/>
      <c r="B2284" s="3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</row>
    <row r="2285" spans="1:18" x14ac:dyDescent="0.2">
      <c r="A2285" s="3"/>
      <c r="B2285" s="3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</row>
    <row r="2286" spans="1:18" x14ac:dyDescent="0.2">
      <c r="A2286" s="3"/>
      <c r="B2286" s="3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</row>
    <row r="2287" spans="1:18" x14ac:dyDescent="0.2">
      <c r="A2287" s="3"/>
      <c r="B2287" s="3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</row>
    <row r="2288" spans="1:18" x14ac:dyDescent="0.2">
      <c r="A2288" s="3"/>
      <c r="B2288" s="3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</row>
    <row r="2289" spans="1:18" x14ac:dyDescent="0.2">
      <c r="A2289" s="3"/>
      <c r="B2289" s="3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</row>
    <row r="2290" spans="1:18" x14ac:dyDescent="0.2">
      <c r="A2290" s="3"/>
      <c r="B2290" s="3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</row>
    <row r="2291" spans="1:18" x14ac:dyDescent="0.2">
      <c r="A2291" s="3"/>
      <c r="B2291" s="3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</row>
    <row r="2292" spans="1:18" x14ac:dyDescent="0.2">
      <c r="A2292" s="3"/>
      <c r="B2292" s="3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</row>
    <row r="2293" spans="1:18" x14ac:dyDescent="0.2">
      <c r="A2293" s="3"/>
      <c r="B2293" s="3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</row>
    <row r="2294" spans="1:18" x14ac:dyDescent="0.2">
      <c r="A2294" s="3"/>
      <c r="B2294" s="3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</row>
    <row r="2295" spans="1:18" x14ac:dyDescent="0.2">
      <c r="A2295" s="3"/>
      <c r="B2295" s="3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</row>
    <row r="2296" spans="1:18" x14ac:dyDescent="0.2">
      <c r="A2296" s="3"/>
      <c r="B2296" s="3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</row>
    <row r="2297" spans="1:18" x14ac:dyDescent="0.2">
      <c r="A2297" s="3"/>
      <c r="B2297" s="3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</row>
    <row r="2298" spans="1:18" x14ac:dyDescent="0.2">
      <c r="A2298" s="3"/>
      <c r="B2298" s="3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</row>
    <row r="2299" spans="1:18" x14ac:dyDescent="0.2">
      <c r="A2299" s="3"/>
      <c r="B2299" s="3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</row>
    <row r="2300" spans="1:18" x14ac:dyDescent="0.2">
      <c r="A2300" s="3"/>
      <c r="B2300" s="3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</row>
    <row r="2301" spans="1:18" x14ac:dyDescent="0.2">
      <c r="A2301" s="3"/>
      <c r="B2301" s="3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</row>
    <row r="2302" spans="1:18" x14ac:dyDescent="0.2">
      <c r="A2302" s="3"/>
      <c r="B2302" s="3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</row>
    <row r="2303" spans="1:18" x14ac:dyDescent="0.2">
      <c r="A2303" s="3"/>
      <c r="B2303" s="3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</row>
    <row r="2304" spans="1:18" x14ac:dyDescent="0.2">
      <c r="A2304" s="3"/>
      <c r="B2304" s="3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</row>
    <row r="2305" spans="1:18" x14ac:dyDescent="0.2">
      <c r="A2305" s="3"/>
      <c r="B2305" s="3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</row>
    <row r="2306" spans="1:18" x14ac:dyDescent="0.2">
      <c r="A2306" s="3"/>
      <c r="B2306" s="3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</row>
    <row r="2307" spans="1:18" x14ac:dyDescent="0.2">
      <c r="A2307" s="3"/>
      <c r="B2307" s="3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</row>
    <row r="2308" spans="1:18" x14ac:dyDescent="0.2">
      <c r="A2308" s="3"/>
      <c r="B2308" s="3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</row>
    <row r="2309" spans="1:18" x14ac:dyDescent="0.2">
      <c r="A2309" s="3"/>
      <c r="B2309" s="3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</row>
    <row r="2310" spans="1:18" x14ac:dyDescent="0.2">
      <c r="A2310" s="3"/>
      <c r="B2310" s="3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</row>
    <row r="2311" spans="1:18" x14ac:dyDescent="0.2">
      <c r="A2311" s="3"/>
      <c r="B2311" s="3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</row>
    <row r="2312" spans="1:18" x14ac:dyDescent="0.2">
      <c r="A2312" s="3"/>
      <c r="B2312" s="3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</row>
    <row r="2313" spans="1:18" x14ac:dyDescent="0.2">
      <c r="A2313" s="3"/>
      <c r="B2313" s="3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</row>
    <row r="2314" spans="1:18" x14ac:dyDescent="0.2">
      <c r="A2314" s="3"/>
      <c r="B2314" s="3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</row>
    <row r="2315" spans="1:18" x14ac:dyDescent="0.2">
      <c r="A2315" s="3"/>
      <c r="B2315" s="3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</row>
    <row r="2316" spans="1:18" x14ac:dyDescent="0.2">
      <c r="A2316" s="3"/>
      <c r="B2316" s="3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</row>
    <row r="2317" spans="1:18" x14ac:dyDescent="0.2">
      <c r="A2317" s="3"/>
      <c r="B2317" s="3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</row>
    <row r="2318" spans="1:18" x14ac:dyDescent="0.2">
      <c r="A2318" s="3"/>
      <c r="B2318" s="3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</row>
    <row r="2319" spans="1:18" x14ac:dyDescent="0.2">
      <c r="A2319" s="3"/>
      <c r="B2319" s="3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</row>
    <row r="2320" spans="1:18" x14ac:dyDescent="0.2">
      <c r="A2320" s="3"/>
      <c r="B2320" s="3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</row>
    <row r="2321" spans="1:18" x14ac:dyDescent="0.2">
      <c r="A2321" s="3"/>
      <c r="B2321" s="3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</row>
    <row r="2322" spans="1:18" x14ac:dyDescent="0.2">
      <c r="A2322" s="3"/>
      <c r="B2322" s="3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</row>
    <row r="2323" spans="1:18" x14ac:dyDescent="0.2">
      <c r="A2323" s="3"/>
      <c r="B2323" s="3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</row>
    <row r="2324" spans="1:18" x14ac:dyDescent="0.2">
      <c r="A2324" s="3"/>
      <c r="B2324" s="3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</row>
    <row r="2325" spans="1:18" x14ac:dyDescent="0.2">
      <c r="A2325" s="3"/>
      <c r="B2325" s="3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</row>
    <row r="2326" spans="1:18" x14ac:dyDescent="0.2">
      <c r="A2326" s="3"/>
      <c r="B2326" s="3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</row>
    <row r="2327" spans="1:18" x14ac:dyDescent="0.2">
      <c r="A2327" s="3"/>
      <c r="B2327" s="3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</row>
    <row r="2328" spans="1:18" x14ac:dyDescent="0.2">
      <c r="A2328" s="3"/>
      <c r="B2328" s="3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</row>
    <row r="2329" spans="1:18" x14ac:dyDescent="0.2">
      <c r="A2329" s="3"/>
      <c r="B2329" s="3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</row>
    <row r="2330" spans="1:18" x14ac:dyDescent="0.2">
      <c r="A2330" s="3"/>
      <c r="B2330" s="3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</row>
    <row r="2331" spans="1:18" x14ac:dyDescent="0.2">
      <c r="A2331" s="3"/>
      <c r="B2331" s="3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</row>
    <row r="2332" spans="1:18" x14ac:dyDescent="0.2">
      <c r="A2332" s="3"/>
      <c r="B2332" s="3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</row>
    <row r="2333" spans="1:18" x14ac:dyDescent="0.2">
      <c r="A2333" s="3"/>
      <c r="B2333" s="3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</row>
    <row r="2334" spans="1:18" x14ac:dyDescent="0.2">
      <c r="A2334" s="3"/>
      <c r="B2334" s="3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</row>
    <row r="2335" spans="1:18" x14ac:dyDescent="0.2">
      <c r="A2335" s="3"/>
      <c r="B2335" s="3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</row>
    <row r="2336" spans="1:18" x14ac:dyDescent="0.2">
      <c r="A2336" s="3"/>
      <c r="B2336" s="3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</row>
    <row r="2337" spans="1:18" x14ac:dyDescent="0.2">
      <c r="A2337" s="3"/>
      <c r="B2337" s="3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</row>
    <row r="2338" spans="1:18" x14ac:dyDescent="0.2">
      <c r="A2338" s="3"/>
      <c r="B2338" s="3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</row>
    <row r="2339" spans="1:18" x14ac:dyDescent="0.2">
      <c r="A2339" s="3"/>
      <c r="B2339" s="3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</row>
    <row r="2340" spans="1:18" x14ac:dyDescent="0.2">
      <c r="A2340" s="3"/>
      <c r="B2340" s="3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</row>
    <row r="2341" spans="1:18" x14ac:dyDescent="0.2">
      <c r="A2341" s="3"/>
      <c r="B2341" s="3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</row>
    <row r="2342" spans="1:18" x14ac:dyDescent="0.2">
      <c r="A2342" s="3"/>
      <c r="B2342" s="3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</row>
    <row r="2343" spans="1:18" x14ac:dyDescent="0.2">
      <c r="A2343" s="3"/>
      <c r="B2343" s="3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</row>
    <row r="2344" spans="1:18" x14ac:dyDescent="0.2">
      <c r="A2344" s="3"/>
      <c r="B2344" s="3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</row>
    <row r="2345" spans="1:18" x14ac:dyDescent="0.2">
      <c r="A2345" s="3"/>
      <c r="B2345" s="3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</row>
    <row r="2346" spans="1:18" x14ac:dyDescent="0.2">
      <c r="A2346" s="3"/>
      <c r="B2346" s="3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</row>
    <row r="2347" spans="1:18" x14ac:dyDescent="0.2">
      <c r="A2347" s="3"/>
      <c r="B2347" s="3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</row>
    <row r="2348" spans="1:18" x14ac:dyDescent="0.2">
      <c r="A2348" s="3"/>
      <c r="B2348" s="3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</row>
    <row r="2349" spans="1:18" x14ac:dyDescent="0.2">
      <c r="A2349" s="3"/>
      <c r="B2349" s="3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</row>
    <row r="2350" spans="1:18" x14ac:dyDescent="0.2">
      <c r="A2350" s="3"/>
      <c r="B2350" s="3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</row>
    <row r="2351" spans="1:18" x14ac:dyDescent="0.2">
      <c r="A2351" s="3"/>
      <c r="B2351" s="3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</row>
    <row r="2352" spans="1:18" x14ac:dyDescent="0.2">
      <c r="A2352" s="3"/>
      <c r="B2352" s="3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</row>
    <row r="2353" spans="1:18" x14ac:dyDescent="0.2">
      <c r="A2353" s="3"/>
      <c r="B2353" s="3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</row>
    <row r="2354" spans="1:18" x14ac:dyDescent="0.2">
      <c r="A2354" s="3"/>
      <c r="B2354" s="3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</row>
    <row r="2355" spans="1:18" x14ac:dyDescent="0.2">
      <c r="A2355" s="3"/>
      <c r="B2355" s="3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</row>
    <row r="2356" spans="1:18" x14ac:dyDescent="0.2">
      <c r="A2356" s="3"/>
      <c r="B2356" s="3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</row>
    <row r="2357" spans="1:18" x14ac:dyDescent="0.2">
      <c r="A2357" s="3"/>
      <c r="B2357" s="3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</row>
    <row r="2358" spans="1:18" x14ac:dyDescent="0.2">
      <c r="A2358" s="3"/>
      <c r="B2358" s="3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</row>
    <row r="2359" spans="1:18" x14ac:dyDescent="0.2">
      <c r="A2359" s="3"/>
      <c r="B2359" s="3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</row>
    <row r="2360" spans="1:18" x14ac:dyDescent="0.2">
      <c r="A2360" s="3"/>
      <c r="B2360" s="3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</row>
    <row r="2361" spans="1:18" x14ac:dyDescent="0.2">
      <c r="A2361" s="3"/>
      <c r="B2361" s="3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</row>
    <row r="2362" spans="1:18" x14ac:dyDescent="0.2">
      <c r="A2362" s="3"/>
      <c r="B2362" s="3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</row>
    <row r="2363" spans="1:18" x14ac:dyDescent="0.2">
      <c r="A2363" s="3"/>
      <c r="B2363" s="3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</row>
    <row r="2364" spans="1:18" x14ac:dyDescent="0.2">
      <c r="A2364" s="3"/>
      <c r="B2364" s="3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</row>
    <row r="2365" spans="1:18" x14ac:dyDescent="0.2">
      <c r="A2365" s="3"/>
      <c r="B2365" s="3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</row>
    <row r="2366" spans="1:18" x14ac:dyDescent="0.2">
      <c r="A2366" s="3"/>
      <c r="B2366" s="3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</row>
    <row r="2367" spans="1:18" x14ac:dyDescent="0.2">
      <c r="A2367" s="3"/>
      <c r="B2367" s="3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</row>
    <row r="2368" spans="1:18" x14ac:dyDescent="0.2">
      <c r="A2368" s="3"/>
      <c r="B2368" s="3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</row>
    <row r="2369" spans="1:18" x14ac:dyDescent="0.2">
      <c r="A2369" s="3"/>
      <c r="B2369" s="3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</row>
    <row r="2370" spans="1:18" x14ac:dyDescent="0.2">
      <c r="A2370" s="3"/>
      <c r="B2370" s="3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</row>
    <row r="2371" spans="1:18" x14ac:dyDescent="0.2">
      <c r="A2371" s="3"/>
      <c r="B2371" s="3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</row>
    <row r="2372" spans="1:18" x14ac:dyDescent="0.2">
      <c r="A2372" s="3"/>
      <c r="B2372" s="3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</row>
    <row r="2373" spans="1:18" x14ac:dyDescent="0.2">
      <c r="A2373" s="3"/>
      <c r="B2373" s="3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</row>
    <row r="2374" spans="1:18" x14ac:dyDescent="0.2">
      <c r="A2374" s="3"/>
      <c r="B2374" s="3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</row>
    <row r="2375" spans="1:18" x14ac:dyDescent="0.2">
      <c r="A2375" s="3"/>
      <c r="B2375" s="3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</row>
    <row r="2376" spans="1:18" x14ac:dyDescent="0.2">
      <c r="A2376" s="3"/>
      <c r="B2376" s="3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</row>
    <row r="2377" spans="1:18" x14ac:dyDescent="0.2">
      <c r="A2377" s="3"/>
      <c r="B2377" s="3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</row>
    <row r="2378" spans="1:18" x14ac:dyDescent="0.2">
      <c r="A2378" s="3"/>
      <c r="B2378" s="3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</row>
    <row r="2379" spans="1:18" x14ac:dyDescent="0.2">
      <c r="A2379" s="3"/>
      <c r="B2379" s="3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</row>
    <row r="2380" spans="1:18" x14ac:dyDescent="0.2">
      <c r="A2380" s="3"/>
      <c r="B2380" s="3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</row>
    <row r="2381" spans="1:18" x14ac:dyDescent="0.2">
      <c r="A2381" s="3"/>
      <c r="B2381" s="3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</row>
    <row r="2382" spans="1:18" x14ac:dyDescent="0.2">
      <c r="A2382" s="3"/>
      <c r="B2382" s="3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</row>
    <row r="2383" spans="1:18" x14ac:dyDescent="0.2">
      <c r="A2383" s="3"/>
      <c r="B2383" s="3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</row>
    <row r="2384" spans="1:18" x14ac:dyDescent="0.2">
      <c r="A2384" s="3"/>
      <c r="B2384" s="3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</row>
    <row r="2385" spans="1:18" x14ac:dyDescent="0.2">
      <c r="A2385" s="3"/>
      <c r="B2385" s="3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</row>
    <row r="2386" spans="1:18" x14ac:dyDescent="0.2">
      <c r="A2386" s="3"/>
      <c r="B2386" s="3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</row>
    <row r="2387" spans="1:18" x14ac:dyDescent="0.2">
      <c r="A2387" s="3"/>
      <c r="B2387" s="3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</row>
    <row r="2388" spans="1:18" x14ac:dyDescent="0.2">
      <c r="A2388" s="3"/>
      <c r="B2388" s="3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</row>
    <row r="2389" spans="1:18" x14ac:dyDescent="0.2">
      <c r="A2389" s="3"/>
      <c r="B2389" s="3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</row>
    <row r="2390" spans="1:18" x14ac:dyDescent="0.2">
      <c r="A2390" s="3"/>
      <c r="B2390" s="3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</row>
    <row r="2391" spans="1:18" x14ac:dyDescent="0.2">
      <c r="A2391" s="3"/>
      <c r="B2391" s="3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</row>
    <row r="2392" spans="1:18" x14ac:dyDescent="0.2">
      <c r="A2392" s="3"/>
      <c r="B2392" s="3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</row>
    <row r="2393" spans="1:18" x14ac:dyDescent="0.2">
      <c r="A2393" s="3"/>
      <c r="B2393" s="3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</row>
    <row r="2394" spans="1:18" x14ac:dyDescent="0.2">
      <c r="A2394" s="3"/>
      <c r="B2394" s="3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</row>
    <row r="2395" spans="1:18" x14ac:dyDescent="0.2">
      <c r="A2395" s="3"/>
      <c r="B2395" s="3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</row>
    <row r="2396" spans="1:18" x14ac:dyDescent="0.2">
      <c r="A2396" s="3"/>
      <c r="B2396" s="3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</row>
    <row r="2397" spans="1:18" x14ac:dyDescent="0.2">
      <c r="A2397" s="3"/>
      <c r="B2397" s="3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</row>
    <row r="2398" spans="1:18" x14ac:dyDescent="0.2">
      <c r="A2398" s="3"/>
      <c r="B2398" s="3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</row>
    <row r="2399" spans="1:18" x14ac:dyDescent="0.2">
      <c r="A2399" s="3"/>
      <c r="B2399" s="3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</row>
    <row r="2400" spans="1:18" x14ac:dyDescent="0.2">
      <c r="A2400" s="3"/>
      <c r="B2400" s="3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</row>
    <row r="2401" spans="1:18" x14ac:dyDescent="0.2">
      <c r="A2401" s="3"/>
      <c r="B2401" s="3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</row>
    <row r="2402" spans="1:18" x14ac:dyDescent="0.2">
      <c r="A2402" s="3"/>
      <c r="B2402" s="3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</row>
    <row r="2403" spans="1:18" x14ac:dyDescent="0.2">
      <c r="A2403" s="3"/>
      <c r="B2403" s="3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</row>
    <row r="2404" spans="1:18" x14ac:dyDescent="0.2">
      <c r="A2404" s="3"/>
      <c r="B2404" s="3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</row>
    <row r="2405" spans="1:18" x14ac:dyDescent="0.2">
      <c r="A2405" s="3"/>
      <c r="B2405" s="3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</row>
    <row r="2406" spans="1:18" x14ac:dyDescent="0.2">
      <c r="A2406" s="3"/>
      <c r="B2406" s="3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</row>
    <row r="2407" spans="1:18" x14ac:dyDescent="0.2">
      <c r="A2407" s="3"/>
      <c r="B2407" s="3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</row>
    <row r="2408" spans="1:18" x14ac:dyDescent="0.2">
      <c r="A2408" s="3"/>
      <c r="B2408" s="3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</row>
    <row r="2409" spans="1:18" x14ac:dyDescent="0.2">
      <c r="A2409" s="3"/>
      <c r="B2409" s="3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</row>
    <row r="2410" spans="1:18" x14ac:dyDescent="0.2">
      <c r="A2410" s="3"/>
      <c r="B2410" s="3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</row>
    <row r="2411" spans="1:18" x14ac:dyDescent="0.2">
      <c r="A2411" s="3"/>
      <c r="B2411" s="3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</row>
    <row r="2412" spans="1:18" x14ac:dyDescent="0.2">
      <c r="A2412" s="3"/>
      <c r="B2412" s="3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</row>
    <row r="2413" spans="1:18" x14ac:dyDescent="0.2">
      <c r="A2413" s="3"/>
      <c r="B2413" s="3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</row>
    <row r="2414" spans="1:18" x14ac:dyDescent="0.2">
      <c r="A2414" s="3"/>
      <c r="B2414" s="3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</row>
    <row r="2415" spans="1:18" x14ac:dyDescent="0.2">
      <c r="A2415" s="3"/>
      <c r="B2415" s="3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</row>
    <row r="2416" spans="1:18" x14ac:dyDescent="0.2">
      <c r="A2416" s="3"/>
      <c r="B2416" s="3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</row>
    <row r="2417" spans="1:18" x14ac:dyDescent="0.2">
      <c r="A2417" s="3"/>
      <c r="B2417" s="3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</row>
    <row r="2418" spans="1:18" x14ac:dyDescent="0.2">
      <c r="A2418" s="3"/>
      <c r="B2418" s="3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</row>
    <row r="2419" spans="1:18" x14ac:dyDescent="0.2">
      <c r="A2419" s="3"/>
      <c r="B2419" s="3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</row>
    <row r="2420" spans="1:18" x14ac:dyDescent="0.2">
      <c r="A2420" s="3"/>
      <c r="B2420" s="3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</row>
    <row r="2421" spans="1:18" x14ac:dyDescent="0.2">
      <c r="A2421" s="3"/>
      <c r="B2421" s="3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</row>
    <row r="2422" spans="1:18" x14ac:dyDescent="0.2">
      <c r="A2422" s="3"/>
      <c r="B2422" s="3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</row>
    <row r="2423" spans="1:18" x14ac:dyDescent="0.2">
      <c r="A2423" s="3"/>
      <c r="B2423" s="3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</row>
    <row r="2424" spans="1:18" x14ac:dyDescent="0.2">
      <c r="A2424" s="3"/>
      <c r="B2424" s="3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</row>
    <row r="2425" spans="1:18" x14ac:dyDescent="0.2">
      <c r="A2425" s="3"/>
      <c r="B2425" s="3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</row>
    <row r="2426" spans="1:18" x14ac:dyDescent="0.2">
      <c r="A2426" s="3"/>
      <c r="B2426" s="3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</row>
    <row r="2427" spans="1:18" x14ac:dyDescent="0.2">
      <c r="A2427" s="3"/>
      <c r="B2427" s="3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</row>
    <row r="2428" spans="1:18" x14ac:dyDescent="0.2">
      <c r="A2428" s="3"/>
      <c r="B2428" s="3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</row>
    <row r="2429" spans="1:18" x14ac:dyDescent="0.2">
      <c r="A2429" s="3"/>
      <c r="B2429" s="3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</row>
    <row r="2430" spans="1:18" x14ac:dyDescent="0.2">
      <c r="A2430" s="3"/>
      <c r="B2430" s="3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</row>
    <row r="2431" spans="1:18" x14ac:dyDescent="0.2">
      <c r="A2431" s="3"/>
      <c r="B2431" s="3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</row>
    <row r="2432" spans="1:18" x14ac:dyDescent="0.2">
      <c r="A2432" s="3"/>
      <c r="B2432" s="3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</row>
    <row r="2433" spans="1:18" x14ac:dyDescent="0.2">
      <c r="A2433" s="3"/>
      <c r="B2433" s="3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</row>
    <row r="2434" spans="1:18" x14ac:dyDescent="0.2">
      <c r="A2434" s="3"/>
      <c r="B2434" s="3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</row>
    <row r="2435" spans="1:18" x14ac:dyDescent="0.2">
      <c r="A2435" s="3"/>
      <c r="B2435" s="3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</row>
    <row r="2436" spans="1:18" x14ac:dyDescent="0.2">
      <c r="A2436" s="3"/>
      <c r="B2436" s="3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</row>
    <row r="2437" spans="1:18" x14ac:dyDescent="0.2">
      <c r="A2437" s="3"/>
      <c r="B2437" s="3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</row>
    <row r="2438" spans="1:18" x14ac:dyDescent="0.2">
      <c r="A2438" s="3"/>
      <c r="B2438" s="3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</row>
    <row r="2439" spans="1:18" x14ac:dyDescent="0.2">
      <c r="A2439" s="3"/>
      <c r="B2439" s="3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</row>
    <row r="2440" spans="1:18" x14ac:dyDescent="0.2">
      <c r="A2440" s="3"/>
      <c r="B2440" s="3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</row>
    <row r="2441" spans="1:18" x14ac:dyDescent="0.2">
      <c r="A2441" s="3"/>
      <c r="B2441" s="3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</row>
    <row r="2442" spans="1:18" x14ac:dyDescent="0.2">
      <c r="A2442" s="3"/>
      <c r="B2442" s="3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</row>
    <row r="2443" spans="1:18" x14ac:dyDescent="0.2">
      <c r="A2443" s="3"/>
      <c r="B2443" s="3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</row>
    <row r="2444" spans="1:18" x14ac:dyDescent="0.2">
      <c r="A2444" s="3"/>
      <c r="B2444" s="3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</row>
    <row r="2445" spans="1:18" x14ac:dyDescent="0.2">
      <c r="A2445" s="3"/>
      <c r="B2445" s="3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</row>
    <row r="2446" spans="1:18" x14ac:dyDescent="0.2">
      <c r="A2446" s="3"/>
      <c r="B2446" s="3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</row>
    <row r="2447" spans="1:18" x14ac:dyDescent="0.2">
      <c r="A2447" s="3"/>
      <c r="B2447" s="3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</row>
    <row r="2448" spans="1:18" x14ac:dyDescent="0.2">
      <c r="A2448" s="3"/>
      <c r="B2448" s="3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</row>
    <row r="2449" spans="1:18" x14ac:dyDescent="0.2">
      <c r="A2449" s="3"/>
      <c r="B2449" s="3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</row>
    <row r="2450" spans="1:18" x14ac:dyDescent="0.2">
      <c r="A2450" s="3"/>
      <c r="B2450" s="3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</row>
    <row r="2451" spans="1:18" x14ac:dyDescent="0.2">
      <c r="A2451" s="3"/>
      <c r="B2451" s="3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</row>
    <row r="2452" spans="1:18" x14ac:dyDescent="0.2">
      <c r="A2452" s="3"/>
      <c r="B2452" s="3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</row>
    <row r="2453" spans="1:18" x14ac:dyDescent="0.2">
      <c r="A2453" s="3"/>
      <c r="B2453" s="3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</row>
    <row r="2454" spans="1:18" x14ac:dyDescent="0.2">
      <c r="A2454" s="3"/>
      <c r="B2454" s="3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</row>
    <row r="2455" spans="1:18" x14ac:dyDescent="0.2">
      <c r="A2455" s="3"/>
      <c r="B2455" s="3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</row>
    <row r="2456" spans="1:18" x14ac:dyDescent="0.2">
      <c r="A2456" s="3"/>
      <c r="B2456" s="3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</row>
    <row r="2457" spans="1:18" x14ac:dyDescent="0.2">
      <c r="A2457" s="3"/>
      <c r="B2457" s="3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</row>
    <row r="2458" spans="1:18" x14ac:dyDescent="0.2">
      <c r="A2458" s="3"/>
      <c r="B2458" s="3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</row>
    <row r="2459" spans="1:18" x14ac:dyDescent="0.2">
      <c r="A2459" s="3"/>
      <c r="B2459" s="3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</row>
    <row r="2460" spans="1:18" x14ac:dyDescent="0.2">
      <c r="A2460" s="3"/>
      <c r="B2460" s="3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</row>
    <row r="2461" spans="1:18" x14ac:dyDescent="0.2">
      <c r="A2461" s="3"/>
      <c r="B2461" s="3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</row>
    <row r="2462" spans="1:18" x14ac:dyDescent="0.2">
      <c r="A2462" s="3"/>
      <c r="B2462" s="3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</row>
    <row r="2463" spans="1:18" x14ac:dyDescent="0.2">
      <c r="A2463" s="3"/>
      <c r="B2463" s="3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</row>
    <row r="2464" spans="1:18" x14ac:dyDescent="0.2">
      <c r="A2464" s="3"/>
      <c r="B2464" s="3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</row>
    <row r="2465" spans="1:18" x14ac:dyDescent="0.2">
      <c r="A2465" s="3"/>
      <c r="B2465" s="3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</row>
    <row r="2466" spans="1:18" x14ac:dyDescent="0.2">
      <c r="A2466" s="3"/>
      <c r="B2466" s="3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</row>
    <row r="2467" spans="1:18" x14ac:dyDescent="0.2">
      <c r="A2467" s="3"/>
      <c r="B2467" s="3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</row>
    <row r="2468" spans="1:18" x14ac:dyDescent="0.2">
      <c r="A2468" s="3"/>
      <c r="B2468" s="3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</row>
    <row r="2469" spans="1:18" x14ac:dyDescent="0.2">
      <c r="A2469" s="3"/>
      <c r="B2469" s="3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</row>
    <row r="2470" spans="1:18" x14ac:dyDescent="0.2">
      <c r="A2470" s="3"/>
      <c r="B2470" s="3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</row>
    <row r="2471" spans="1:18" x14ac:dyDescent="0.2">
      <c r="A2471" s="3"/>
      <c r="B2471" s="3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</row>
    <row r="2472" spans="1:18" x14ac:dyDescent="0.2">
      <c r="A2472" s="3"/>
      <c r="B2472" s="3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</row>
    <row r="2473" spans="1:18" x14ac:dyDescent="0.2">
      <c r="A2473" s="3"/>
      <c r="B2473" s="3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</row>
    <row r="2474" spans="1:18" x14ac:dyDescent="0.2">
      <c r="A2474" s="3"/>
      <c r="B2474" s="3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</row>
    <row r="2475" spans="1:18" x14ac:dyDescent="0.2">
      <c r="A2475" s="3"/>
      <c r="B2475" s="3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</row>
    <row r="2476" spans="1:18" x14ac:dyDescent="0.2">
      <c r="A2476" s="3"/>
      <c r="B2476" s="3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</row>
    <row r="2477" spans="1:18" x14ac:dyDescent="0.2">
      <c r="A2477" s="3"/>
      <c r="B2477" s="3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</row>
    <row r="2478" spans="1:18" x14ac:dyDescent="0.2">
      <c r="A2478" s="3"/>
      <c r="B2478" s="3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</row>
    <row r="2479" spans="1:18" x14ac:dyDescent="0.2">
      <c r="A2479" s="3"/>
      <c r="B2479" s="3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</row>
    <row r="2480" spans="1:18" x14ac:dyDescent="0.2">
      <c r="A2480" s="3"/>
      <c r="B2480" s="3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</row>
    <row r="2481" spans="1:18" x14ac:dyDescent="0.2">
      <c r="A2481" s="3"/>
      <c r="B2481" s="3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</row>
    <row r="2482" spans="1:18" x14ac:dyDescent="0.2">
      <c r="A2482" s="3"/>
      <c r="B2482" s="3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</row>
    <row r="2483" spans="1:18" x14ac:dyDescent="0.2">
      <c r="A2483" s="3"/>
      <c r="B2483" s="3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</row>
    <row r="2484" spans="1:18" x14ac:dyDescent="0.2">
      <c r="A2484" s="3"/>
      <c r="B2484" s="3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</row>
    <row r="2485" spans="1:18" x14ac:dyDescent="0.2">
      <c r="A2485" s="3"/>
      <c r="B2485" s="3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</row>
    <row r="2486" spans="1:18" x14ac:dyDescent="0.2">
      <c r="A2486" s="3"/>
      <c r="B2486" s="3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</row>
    <row r="2487" spans="1:18" x14ac:dyDescent="0.2">
      <c r="A2487" s="3"/>
      <c r="B2487" s="3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</row>
    <row r="2488" spans="1:18" x14ac:dyDescent="0.2">
      <c r="A2488" s="3"/>
      <c r="B2488" s="3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</row>
    <row r="2489" spans="1:18" x14ac:dyDescent="0.2">
      <c r="A2489" s="3"/>
      <c r="B2489" s="3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</row>
    <row r="2490" spans="1:18" x14ac:dyDescent="0.2">
      <c r="A2490" s="3"/>
      <c r="B2490" s="3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</row>
    <row r="2491" spans="1:18" x14ac:dyDescent="0.2">
      <c r="A2491" s="3"/>
      <c r="B2491" s="3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</row>
    <row r="2492" spans="1:18" x14ac:dyDescent="0.2">
      <c r="A2492" s="3"/>
      <c r="B2492" s="3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</row>
    <row r="2493" spans="1:18" x14ac:dyDescent="0.2">
      <c r="A2493" s="3"/>
      <c r="B2493" s="3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</row>
    <row r="2494" spans="1:18" x14ac:dyDescent="0.2">
      <c r="A2494" s="3"/>
      <c r="B2494" s="3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</row>
    <row r="2495" spans="1:18" x14ac:dyDescent="0.2">
      <c r="A2495" s="3"/>
      <c r="B2495" s="3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</row>
    <row r="2496" spans="1:18" x14ac:dyDescent="0.2">
      <c r="A2496" s="3"/>
      <c r="B2496" s="3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</row>
    <row r="2497" spans="1:18" x14ac:dyDescent="0.2">
      <c r="A2497" s="3"/>
      <c r="B2497" s="3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</row>
    <row r="2498" spans="1:18" x14ac:dyDescent="0.2">
      <c r="A2498" s="3"/>
      <c r="B2498" s="3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</row>
    <row r="2499" spans="1:18" x14ac:dyDescent="0.2">
      <c r="A2499" s="3"/>
      <c r="B2499" s="3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</row>
    <row r="2500" spans="1:18" x14ac:dyDescent="0.2">
      <c r="A2500" s="3"/>
      <c r="B2500" s="3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</row>
    <row r="2501" spans="1:18" x14ac:dyDescent="0.2">
      <c r="A2501" s="3"/>
      <c r="B2501" s="3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</row>
    <row r="2502" spans="1:18" x14ac:dyDescent="0.2">
      <c r="A2502" s="3"/>
      <c r="B2502" s="3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</row>
    <row r="2503" spans="1:18" x14ac:dyDescent="0.2">
      <c r="A2503" s="3"/>
      <c r="B2503" s="3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</row>
    <row r="2504" spans="1:18" x14ac:dyDescent="0.2">
      <c r="A2504" s="3"/>
      <c r="B2504" s="3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</row>
    <row r="2505" spans="1:18" x14ac:dyDescent="0.2">
      <c r="A2505" s="3"/>
      <c r="B2505" s="3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</row>
    <row r="2506" spans="1:18" x14ac:dyDescent="0.2">
      <c r="A2506" s="3"/>
      <c r="B2506" s="3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</row>
    <row r="2507" spans="1:18" x14ac:dyDescent="0.2">
      <c r="A2507" s="3"/>
      <c r="B2507" s="3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</row>
    <row r="2508" spans="1:18" x14ac:dyDescent="0.2">
      <c r="A2508" s="3"/>
      <c r="B2508" s="3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</row>
    <row r="2509" spans="1:18" x14ac:dyDescent="0.2">
      <c r="A2509" s="3"/>
      <c r="B2509" s="3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</row>
    <row r="2510" spans="1:18" x14ac:dyDescent="0.2">
      <c r="A2510" s="3"/>
      <c r="B2510" s="3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</row>
    <row r="2511" spans="1:18" x14ac:dyDescent="0.2">
      <c r="A2511" s="3"/>
      <c r="B2511" s="3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</row>
    <row r="2512" spans="1:18" x14ac:dyDescent="0.2">
      <c r="A2512" s="3"/>
      <c r="B2512" s="3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</row>
    <row r="2513" spans="1:18" x14ac:dyDescent="0.2">
      <c r="A2513" s="3"/>
      <c r="B2513" s="3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</row>
    <row r="2514" spans="1:18" x14ac:dyDescent="0.2">
      <c r="A2514" s="3"/>
      <c r="B2514" s="3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</row>
    <row r="2515" spans="1:18" x14ac:dyDescent="0.2">
      <c r="A2515" s="3"/>
      <c r="B2515" s="3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</row>
    <row r="2516" spans="1:18" x14ac:dyDescent="0.2">
      <c r="A2516" s="3"/>
      <c r="B2516" s="3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</row>
    <row r="2517" spans="1:18" x14ac:dyDescent="0.2">
      <c r="A2517" s="3"/>
      <c r="B2517" s="3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</row>
    <row r="2518" spans="1:18" x14ac:dyDescent="0.2">
      <c r="A2518" s="3"/>
      <c r="B2518" s="3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</row>
    <row r="2519" spans="1:18" x14ac:dyDescent="0.2">
      <c r="A2519" s="3"/>
      <c r="B2519" s="3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</row>
    <row r="2520" spans="1:18" x14ac:dyDescent="0.2">
      <c r="A2520" s="3"/>
      <c r="B2520" s="3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</row>
    <row r="2521" spans="1:18" x14ac:dyDescent="0.2">
      <c r="A2521" s="3"/>
      <c r="B2521" s="3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</row>
    <row r="2522" spans="1:18" x14ac:dyDescent="0.2">
      <c r="A2522" s="3"/>
      <c r="B2522" s="3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</row>
    <row r="2523" spans="1:18" x14ac:dyDescent="0.2">
      <c r="A2523" s="3"/>
      <c r="B2523" s="3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</row>
    <row r="2524" spans="1:18" x14ac:dyDescent="0.2">
      <c r="A2524" s="3"/>
      <c r="B2524" s="3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</row>
    <row r="2525" spans="1:18" x14ac:dyDescent="0.2">
      <c r="A2525" s="3"/>
      <c r="B2525" s="3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</row>
    <row r="2526" spans="1:18" x14ac:dyDescent="0.2">
      <c r="A2526" s="3"/>
      <c r="B2526" s="3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</row>
    <row r="2527" spans="1:18" x14ac:dyDescent="0.2">
      <c r="A2527" s="3"/>
      <c r="B2527" s="3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</row>
    <row r="2528" spans="1:18" x14ac:dyDescent="0.2">
      <c r="A2528" s="3"/>
      <c r="B2528" s="3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</row>
    <row r="2529" spans="1:18" x14ac:dyDescent="0.2">
      <c r="A2529" s="3"/>
      <c r="B2529" s="3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</row>
    <row r="2530" spans="1:18" x14ac:dyDescent="0.2">
      <c r="A2530" s="3"/>
      <c r="B2530" s="3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</row>
    <row r="2531" spans="1:18" x14ac:dyDescent="0.2">
      <c r="A2531" s="3"/>
      <c r="B2531" s="3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</row>
    <row r="2532" spans="1:18" x14ac:dyDescent="0.2">
      <c r="A2532" s="3"/>
      <c r="B2532" s="3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</row>
    <row r="2533" spans="1:18" x14ac:dyDescent="0.2">
      <c r="A2533" s="3"/>
      <c r="B2533" s="3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</row>
    <row r="2534" spans="1:18" x14ac:dyDescent="0.2">
      <c r="A2534" s="3"/>
      <c r="B2534" s="3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</row>
    <row r="2535" spans="1:18" x14ac:dyDescent="0.2">
      <c r="A2535" s="3"/>
      <c r="B2535" s="3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</row>
    <row r="2536" spans="1:18" x14ac:dyDescent="0.2">
      <c r="A2536" s="3"/>
      <c r="B2536" s="3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</row>
    <row r="2537" spans="1:18" x14ac:dyDescent="0.2">
      <c r="A2537" s="3"/>
      <c r="B2537" s="3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</row>
    <row r="2538" spans="1:18" x14ac:dyDescent="0.2">
      <c r="A2538" s="3"/>
      <c r="B2538" s="3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</row>
    <row r="2539" spans="1:18" x14ac:dyDescent="0.2">
      <c r="A2539" s="3"/>
      <c r="B2539" s="3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</row>
    <row r="2540" spans="1:18" x14ac:dyDescent="0.2">
      <c r="A2540" s="3"/>
      <c r="B2540" s="3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</row>
    <row r="2541" spans="1:18" x14ac:dyDescent="0.2">
      <c r="A2541" s="3"/>
      <c r="B2541" s="3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</row>
    <row r="2542" spans="1:18" x14ac:dyDescent="0.2">
      <c r="A2542" s="3"/>
      <c r="B2542" s="3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</row>
    <row r="2543" spans="1:18" x14ac:dyDescent="0.2">
      <c r="A2543" s="3"/>
      <c r="B2543" s="3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</row>
    <row r="2544" spans="1:18" x14ac:dyDescent="0.2">
      <c r="A2544" s="3"/>
      <c r="B2544" s="3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</row>
    <row r="2545" spans="1:18" x14ac:dyDescent="0.2">
      <c r="A2545" s="3"/>
      <c r="B2545" s="3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</row>
    <row r="2546" spans="1:18" x14ac:dyDescent="0.2">
      <c r="A2546" s="3"/>
      <c r="B2546" s="3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</row>
    <row r="2547" spans="1:18" x14ac:dyDescent="0.2">
      <c r="A2547" s="3"/>
      <c r="B2547" s="3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</row>
    <row r="2548" spans="1:18" x14ac:dyDescent="0.2">
      <c r="A2548" s="3"/>
      <c r="B2548" s="3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</row>
    <row r="2549" spans="1:18" x14ac:dyDescent="0.2">
      <c r="A2549" s="3"/>
      <c r="B2549" s="3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</row>
    <row r="2550" spans="1:18" x14ac:dyDescent="0.2">
      <c r="A2550" s="3"/>
      <c r="B2550" s="3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</row>
    <row r="2551" spans="1:18" x14ac:dyDescent="0.2">
      <c r="A2551" s="3"/>
      <c r="B2551" s="3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</row>
    <row r="2552" spans="1:18" x14ac:dyDescent="0.2">
      <c r="A2552" s="3"/>
      <c r="B2552" s="3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</row>
    <row r="2553" spans="1:18" x14ac:dyDescent="0.2">
      <c r="A2553" s="3"/>
      <c r="B2553" s="3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</row>
    <row r="2554" spans="1:18" x14ac:dyDescent="0.2">
      <c r="A2554" s="3"/>
      <c r="B2554" s="3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</row>
    <row r="2555" spans="1:18" x14ac:dyDescent="0.2">
      <c r="A2555" s="3"/>
      <c r="B2555" s="3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</row>
    <row r="2556" spans="1:18" x14ac:dyDescent="0.2">
      <c r="A2556" s="3"/>
      <c r="B2556" s="3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</row>
    <row r="2557" spans="1:18" x14ac:dyDescent="0.2">
      <c r="A2557" s="3"/>
      <c r="B2557" s="3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</row>
    <row r="2558" spans="1:18" x14ac:dyDescent="0.2">
      <c r="A2558" s="3"/>
      <c r="B2558" s="3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</row>
    <row r="2559" spans="1:18" x14ac:dyDescent="0.2">
      <c r="A2559" s="3"/>
      <c r="B2559" s="3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</row>
    <row r="2560" spans="1:18" x14ac:dyDescent="0.2">
      <c r="A2560" s="3"/>
      <c r="B2560" s="3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</row>
    <row r="2561" spans="1:18" x14ac:dyDescent="0.2">
      <c r="A2561" s="3"/>
      <c r="B2561" s="3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</row>
    <row r="2562" spans="1:18" x14ac:dyDescent="0.2">
      <c r="A2562" s="3"/>
      <c r="B2562" s="3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</row>
    <row r="2563" spans="1:18" x14ac:dyDescent="0.2">
      <c r="A2563" s="3"/>
      <c r="B2563" s="3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</row>
    <row r="2564" spans="1:18" x14ac:dyDescent="0.2">
      <c r="A2564" s="3"/>
      <c r="B2564" s="3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</row>
    <row r="2565" spans="1:18" x14ac:dyDescent="0.2">
      <c r="A2565" s="3"/>
      <c r="B2565" s="3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</row>
    <row r="2566" spans="1:18" x14ac:dyDescent="0.2">
      <c r="A2566" s="3"/>
      <c r="B2566" s="3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</row>
    <row r="2567" spans="1:18" x14ac:dyDescent="0.2">
      <c r="A2567" s="3"/>
      <c r="B2567" s="3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</row>
    <row r="2568" spans="1:18" x14ac:dyDescent="0.2">
      <c r="A2568" s="3"/>
      <c r="B2568" s="3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</row>
    <row r="2569" spans="1:18" x14ac:dyDescent="0.2">
      <c r="A2569" s="3"/>
      <c r="B2569" s="3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</row>
    <row r="2570" spans="1:18" x14ac:dyDescent="0.2">
      <c r="A2570" s="3"/>
      <c r="B2570" s="3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</row>
    <row r="2571" spans="1:18" x14ac:dyDescent="0.2">
      <c r="A2571" s="3"/>
      <c r="B2571" s="3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</row>
    <row r="2572" spans="1:18" x14ac:dyDescent="0.2">
      <c r="A2572" s="3"/>
      <c r="B2572" s="3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</row>
    <row r="2573" spans="1:18" x14ac:dyDescent="0.2">
      <c r="A2573" s="3"/>
      <c r="B2573" s="3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</row>
    <row r="2574" spans="1:18" x14ac:dyDescent="0.2">
      <c r="A2574" s="3"/>
      <c r="B2574" s="3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</row>
    <row r="2575" spans="1:18" x14ac:dyDescent="0.2">
      <c r="A2575" s="3"/>
      <c r="B2575" s="3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</row>
    <row r="2576" spans="1:18" x14ac:dyDescent="0.2">
      <c r="A2576" s="3"/>
      <c r="B2576" s="3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</row>
    <row r="2577" spans="1:18" x14ac:dyDescent="0.2">
      <c r="A2577" s="3"/>
      <c r="B2577" s="3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</row>
    <row r="2578" spans="1:18" x14ac:dyDescent="0.2">
      <c r="A2578" s="3"/>
      <c r="B2578" s="3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</row>
    <row r="2579" spans="1:18" x14ac:dyDescent="0.2">
      <c r="A2579" s="3"/>
      <c r="B2579" s="3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</row>
    <row r="2580" spans="1:18" x14ac:dyDescent="0.2">
      <c r="A2580" s="3"/>
      <c r="B2580" s="3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</row>
    <row r="2581" spans="1:18" x14ac:dyDescent="0.2">
      <c r="A2581" s="3"/>
      <c r="B2581" s="3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</row>
    <row r="2582" spans="1:18" x14ac:dyDescent="0.2">
      <c r="A2582" s="3"/>
      <c r="B2582" s="3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</row>
    <row r="2583" spans="1:18" x14ac:dyDescent="0.2">
      <c r="A2583" s="3"/>
      <c r="B2583" s="3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</row>
    <row r="2584" spans="1:18" x14ac:dyDescent="0.2">
      <c r="A2584" s="3"/>
      <c r="B2584" s="3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</row>
    <row r="2585" spans="1:18" x14ac:dyDescent="0.2">
      <c r="A2585" s="3"/>
      <c r="B2585" s="3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</row>
    <row r="2586" spans="1:18" x14ac:dyDescent="0.2">
      <c r="A2586" s="3"/>
      <c r="B2586" s="3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</row>
    <row r="2587" spans="1:18" x14ac:dyDescent="0.2">
      <c r="A2587" s="3"/>
      <c r="B2587" s="3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</row>
    <row r="2588" spans="1:18" x14ac:dyDescent="0.2">
      <c r="A2588" s="3"/>
      <c r="B2588" s="3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</row>
    <row r="2589" spans="1:18" x14ac:dyDescent="0.2">
      <c r="A2589" s="3"/>
      <c r="B2589" s="3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</row>
    <row r="2590" spans="1:18" x14ac:dyDescent="0.2">
      <c r="A2590" s="3"/>
      <c r="B2590" s="3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</row>
    <row r="2591" spans="1:18" x14ac:dyDescent="0.2">
      <c r="A2591" s="3"/>
      <c r="B2591" s="3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</row>
    <row r="2592" spans="1:18" x14ac:dyDescent="0.2">
      <c r="A2592" s="3"/>
      <c r="B2592" s="3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</row>
    <row r="2593" spans="1:18" x14ac:dyDescent="0.2">
      <c r="A2593" s="3"/>
      <c r="B2593" s="3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</row>
    <row r="2594" spans="1:18" x14ac:dyDescent="0.2">
      <c r="A2594" s="3"/>
      <c r="B2594" s="3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</row>
    <row r="2595" spans="1:18" x14ac:dyDescent="0.2">
      <c r="A2595" s="3"/>
      <c r="B2595" s="3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</row>
    <row r="2596" spans="1:18" x14ac:dyDescent="0.2">
      <c r="A2596" s="3"/>
      <c r="B2596" s="3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</row>
    <row r="2597" spans="1:18" x14ac:dyDescent="0.2">
      <c r="A2597" s="3"/>
      <c r="B2597" s="3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</row>
    <row r="2598" spans="1:18" x14ac:dyDescent="0.2">
      <c r="A2598" s="3"/>
      <c r="B2598" s="3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</row>
    <row r="2599" spans="1:18" x14ac:dyDescent="0.2">
      <c r="A2599" s="3"/>
      <c r="B2599" s="3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</row>
    <row r="2600" spans="1:18" x14ac:dyDescent="0.2">
      <c r="A2600" s="3"/>
      <c r="B2600" s="3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</row>
    <row r="2601" spans="1:18" x14ac:dyDescent="0.2">
      <c r="A2601" s="3"/>
      <c r="B2601" s="3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</row>
    <row r="2602" spans="1:18" x14ac:dyDescent="0.2">
      <c r="A2602" s="3"/>
      <c r="B2602" s="3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</row>
    <row r="2603" spans="1:18" x14ac:dyDescent="0.2">
      <c r="A2603" s="3"/>
      <c r="B2603" s="3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</row>
    <row r="2604" spans="1:18" x14ac:dyDescent="0.2">
      <c r="A2604" s="3"/>
      <c r="B2604" s="3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</row>
    <row r="2605" spans="1:18" x14ac:dyDescent="0.2">
      <c r="A2605" s="3"/>
      <c r="B2605" s="3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</row>
    <row r="2606" spans="1:18" x14ac:dyDescent="0.2">
      <c r="A2606" s="3"/>
      <c r="B2606" s="3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</row>
    <row r="2607" spans="1:18" x14ac:dyDescent="0.2">
      <c r="A2607" s="3"/>
      <c r="B2607" s="3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</row>
    <row r="2608" spans="1:18" x14ac:dyDescent="0.2">
      <c r="A2608" s="3"/>
      <c r="B2608" s="3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</row>
    <row r="2609" spans="1:18" x14ac:dyDescent="0.2">
      <c r="A2609" s="3"/>
      <c r="B2609" s="3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</row>
    <row r="2610" spans="1:18" x14ac:dyDescent="0.2">
      <c r="A2610" s="3"/>
      <c r="B2610" s="3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</row>
    <row r="2611" spans="1:18" x14ac:dyDescent="0.2">
      <c r="A2611" s="3"/>
      <c r="B2611" s="3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</row>
    <row r="2612" spans="1:18" x14ac:dyDescent="0.2">
      <c r="A2612" s="3"/>
      <c r="B2612" s="3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</row>
    <row r="2613" spans="1:18" x14ac:dyDescent="0.2">
      <c r="A2613" s="3"/>
      <c r="B2613" s="3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</row>
    <row r="2614" spans="1:18" x14ac:dyDescent="0.2">
      <c r="A2614" s="3"/>
      <c r="B2614" s="3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</row>
    <row r="2615" spans="1:18" x14ac:dyDescent="0.2">
      <c r="A2615" s="3"/>
      <c r="B2615" s="3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</row>
    <row r="2616" spans="1:18" x14ac:dyDescent="0.2">
      <c r="A2616" s="3"/>
      <c r="B2616" s="3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</row>
    <row r="2617" spans="1:18" x14ac:dyDescent="0.2">
      <c r="A2617" s="3"/>
      <c r="B2617" s="3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</row>
    <row r="2618" spans="1:18" x14ac:dyDescent="0.2">
      <c r="A2618" s="3"/>
      <c r="B2618" s="3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</row>
    <row r="2619" spans="1:18" x14ac:dyDescent="0.2">
      <c r="A2619" s="3"/>
      <c r="B2619" s="3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</row>
    <row r="2620" spans="1:18" x14ac:dyDescent="0.2">
      <c r="A2620" s="3"/>
      <c r="B2620" s="3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</row>
    <row r="2621" spans="1:18" x14ac:dyDescent="0.2">
      <c r="A2621" s="3"/>
      <c r="B2621" s="3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</row>
    <row r="2622" spans="1:18" x14ac:dyDescent="0.2">
      <c r="A2622" s="3"/>
      <c r="B2622" s="3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</row>
    <row r="2623" spans="1:18" x14ac:dyDescent="0.2">
      <c r="A2623" s="3"/>
      <c r="B2623" s="3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</row>
    <row r="2624" spans="1:18" x14ac:dyDescent="0.2">
      <c r="A2624" s="3"/>
      <c r="B2624" s="3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</row>
    <row r="2625" spans="1:18" x14ac:dyDescent="0.2">
      <c r="A2625" s="3"/>
      <c r="B2625" s="3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</row>
    <row r="2626" spans="1:18" x14ac:dyDescent="0.2">
      <c r="A2626" s="3"/>
      <c r="B2626" s="3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</row>
    <row r="2627" spans="1:18" x14ac:dyDescent="0.2">
      <c r="A2627" s="3"/>
      <c r="B2627" s="3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</row>
    <row r="2628" spans="1:18" x14ac:dyDescent="0.2">
      <c r="A2628" s="3"/>
      <c r="B2628" s="3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</row>
    <row r="2629" spans="1:18" x14ac:dyDescent="0.2">
      <c r="A2629" s="3"/>
      <c r="B2629" s="3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</row>
    <row r="2630" spans="1:18" x14ac:dyDescent="0.2">
      <c r="A2630" s="3"/>
      <c r="B2630" s="3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</row>
    <row r="2631" spans="1:18" x14ac:dyDescent="0.2">
      <c r="A2631" s="3"/>
      <c r="B2631" s="3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</row>
    <row r="2632" spans="1:18" x14ac:dyDescent="0.2">
      <c r="A2632" s="3"/>
      <c r="B2632" s="3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</row>
    <row r="2633" spans="1:18" x14ac:dyDescent="0.2">
      <c r="A2633" s="3"/>
      <c r="B2633" s="3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</row>
    <row r="2634" spans="1:18" x14ac:dyDescent="0.2">
      <c r="A2634" s="3"/>
      <c r="B2634" s="3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</row>
    <row r="2635" spans="1:18" x14ac:dyDescent="0.2">
      <c r="A2635" s="3"/>
      <c r="B2635" s="3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</row>
    <row r="2636" spans="1:18" x14ac:dyDescent="0.2">
      <c r="A2636" s="3"/>
      <c r="B2636" s="3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</row>
    <row r="2637" spans="1:18" x14ac:dyDescent="0.2">
      <c r="A2637" s="3"/>
      <c r="B2637" s="3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</row>
    <row r="2638" spans="1:18" x14ac:dyDescent="0.2">
      <c r="A2638" s="3"/>
      <c r="B2638" s="3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</row>
    <row r="2639" spans="1:18" x14ac:dyDescent="0.2">
      <c r="A2639" s="3"/>
      <c r="B2639" s="3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</row>
    <row r="2640" spans="1:18" x14ac:dyDescent="0.2">
      <c r="A2640" s="3"/>
      <c r="B2640" s="3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</row>
    <row r="2641" spans="1:18" x14ac:dyDescent="0.2">
      <c r="A2641" s="3"/>
      <c r="B2641" s="3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</row>
    <row r="2642" spans="1:18" x14ac:dyDescent="0.2">
      <c r="A2642" s="3"/>
      <c r="B2642" s="3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</row>
    <row r="2643" spans="1:18" x14ac:dyDescent="0.2">
      <c r="A2643" s="3"/>
      <c r="B2643" s="3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</row>
    <row r="2644" spans="1:18" x14ac:dyDescent="0.2">
      <c r="A2644" s="3"/>
      <c r="B2644" s="3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</row>
    <row r="2645" spans="1:18" x14ac:dyDescent="0.2">
      <c r="A2645" s="3"/>
      <c r="B2645" s="3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</row>
    <row r="2646" spans="1:18" x14ac:dyDescent="0.2">
      <c r="A2646" s="3"/>
      <c r="B2646" s="3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</row>
    <row r="2647" spans="1:18" x14ac:dyDescent="0.2">
      <c r="A2647" s="3"/>
      <c r="B2647" s="3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</row>
    <row r="2648" spans="1:18" x14ac:dyDescent="0.2">
      <c r="A2648" s="3"/>
      <c r="B2648" s="3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</row>
    <row r="2649" spans="1:18" x14ac:dyDescent="0.2">
      <c r="A2649" s="3"/>
      <c r="B2649" s="3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</row>
    <row r="2650" spans="1:18" x14ac:dyDescent="0.2">
      <c r="A2650" s="3"/>
      <c r="B2650" s="3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</row>
    <row r="2651" spans="1:18" x14ac:dyDescent="0.2">
      <c r="A2651" s="3"/>
      <c r="B2651" s="3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</row>
    <row r="2652" spans="1:18" x14ac:dyDescent="0.2">
      <c r="A2652" s="3"/>
      <c r="B2652" s="3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</row>
    <row r="2653" spans="1:18" x14ac:dyDescent="0.2">
      <c r="A2653" s="3"/>
      <c r="B2653" s="3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</row>
    <row r="2654" spans="1:18" x14ac:dyDescent="0.2">
      <c r="A2654" s="3"/>
      <c r="B2654" s="3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</row>
    <row r="2655" spans="1:18" x14ac:dyDescent="0.2">
      <c r="A2655" s="3"/>
      <c r="B2655" s="3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</row>
    <row r="2656" spans="1:18" x14ac:dyDescent="0.2">
      <c r="A2656" s="3"/>
      <c r="B2656" s="3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</row>
    <row r="2657" spans="1:18" x14ac:dyDescent="0.2">
      <c r="A2657" s="3"/>
      <c r="B2657" s="3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</row>
    <row r="2658" spans="1:18" x14ac:dyDescent="0.2">
      <c r="A2658" s="3"/>
      <c r="B2658" s="3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</row>
    <row r="2659" spans="1:18" x14ac:dyDescent="0.2">
      <c r="A2659" s="3"/>
      <c r="B2659" s="3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</row>
    <row r="2660" spans="1:18" x14ac:dyDescent="0.2">
      <c r="A2660" s="3"/>
      <c r="B2660" s="3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</row>
    <row r="2661" spans="1:18" x14ac:dyDescent="0.2">
      <c r="A2661" s="3"/>
      <c r="B2661" s="3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</row>
    <row r="2662" spans="1:18" x14ac:dyDescent="0.2">
      <c r="A2662" s="3"/>
      <c r="B2662" s="3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</row>
    <row r="2663" spans="1:18" x14ac:dyDescent="0.2">
      <c r="A2663" s="3"/>
      <c r="B2663" s="3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</row>
    <row r="2664" spans="1:18" x14ac:dyDescent="0.2">
      <c r="A2664" s="3"/>
      <c r="B2664" s="3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</row>
    <row r="2665" spans="1:18" x14ac:dyDescent="0.2">
      <c r="A2665" s="3"/>
      <c r="B2665" s="3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</row>
    <row r="2666" spans="1:18" x14ac:dyDescent="0.2">
      <c r="A2666" s="3"/>
      <c r="B2666" s="3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</row>
    <row r="2667" spans="1:18" x14ac:dyDescent="0.2">
      <c r="A2667" s="3"/>
      <c r="B2667" s="3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</row>
    <row r="2668" spans="1:18" x14ac:dyDescent="0.2">
      <c r="A2668" s="3"/>
      <c r="B2668" s="3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</row>
    <row r="2669" spans="1:18" x14ac:dyDescent="0.2">
      <c r="A2669" s="3"/>
      <c r="B2669" s="3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</row>
    <row r="2670" spans="1:18" x14ac:dyDescent="0.2">
      <c r="A2670" s="3"/>
      <c r="B2670" s="3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</row>
    <row r="2671" spans="1:18" x14ac:dyDescent="0.2">
      <c r="A2671" s="3"/>
      <c r="B2671" s="3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</row>
    <row r="2672" spans="1:18" x14ac:dyDescent="0.2">
      <c r="A2672" s="3"/>
      <c r="B2672" s="3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</row>
    <row r="2673" spans="1:18" x14ac:dyDescent="0.2">
      <c r="A2673" s="3"/>
      <c r="B2673" s="3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</row>
    <row r="2674" spans="1:18" x14ac:dyDescent="0.2">
      <c r="A2674" s="3"/>
      <c r="B2674" s="3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</row>
    <row r="2675" spans="1:18" x14ac:dyDescent="0.2">
      <c r="A2675" s="3"/>
      <c r="B2675" s="3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</row>
    <row r="2676" spans="1:18" x14ac:dyDescent="0.2">
      <c r="A2676" s="3"/>
      <c r="B2676" s="3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</row>
    <row r="2677" spans="1:18" x14ac:dyDescent="0.2">
      <c r="A2677" s="3"/>
      <c r="B2677" s="3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</row>
    <row r="2678" spans="1:18" x14ac:dyDescent="0.2">
      <c r="A2678" s="3"/>
      <c r="B2678" s="3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</row>
    <row r="2679" spans="1:18" x14ac:dyDescent="0.2">
      <c r="A2679" s="3"/>
      <c r="B2679" s="3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</row>
    <row r="2680" spans="1:18" x14ac:dyDescent="0.2">
      <c r="A2680" s="3"/>
      <c r="B2680" s="3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</row>
    <row r="2681" spans="1:18" x14ac:dyDescent="0.2">
      <c r="A2681" s="3"/>
      <c r="B2681" s="3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</row>
    <row r="2682" spans="1:18" x14ac:dyDescent="0.2">
      <c r="A2682" s="3"/>
      <c r="B2682" s="3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</row>
    <row r="2683" spans="1:18" x14ac:dyDescent="0.2">
      <c r="A2683" s="3"/>
      <c r="B2683" s="3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</row>
    <row r="2684" spans="1:18" x14ac:dyDescent="0.2">
      <c r="A2684" s="3"/>
      <c r="B2684" s="3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</row>
    <row r="2685" spans="1:18" x14ac:dyDescent="0.2">
      <c r="A2685" s="3"/>
      <c r="B2685" s="3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</row>
    <row r="2686" spans="1:18" x14ac:dyDescent="0.2">
      <c r="A2686" s="3"/>
      <c r="B2686" s="3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</row>
    <row r="2687" spans="1:18" x14ac:dyDescent="0.2">
      <c r="A2687" s="3"/>
      <c r="B2687" s="3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</row>
    <row r="2688" spans="1:18" x14ac:dyDescent="0.2">
      <c r="A2688" s="3"/>
      <c r="B2688" s="3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</row>
    <row r="2689" spans="1:18" x14ac:dyDescent="0.2">
      <c r="A2689" s="3"/>
      <c r="B2689" s="3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</row>
    <row r="2690" spans="1:18" x14ac:dyDescent="0.2">
      <c r="A2690" s="3"/>
      <c r="B2690" s="3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</row>
    <row r="2691" spans="1:18" x14ac:dyDescent="0.2">
      <c r="A2691" s="3"/>
      <c r="B2691" s="3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</row>
    <row r="2692" spans="1:18" x14ac:dyDescent="0.2">
      <c r="A2692" s="3"/>
      <c r="B2692" s="3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</row>
    <row r="2693" spans="1:18" x14ac:dyDescent="0.2">
      <c r="A2693" s="3"/>
      <c r="B2693" s="3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</row>
    <row r="2694" spans="1:18" x14ac:dyDescent="0.2">
      <c r="A2694" s="3"/>
      <c r="B2694" s="3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</row>
    <row r="2695" spans="1:18" x14ac:dyDescent="0.2">
      <c r="A2695" s="3"/>
      <c r="B2695" s="3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</row>
    <row r="2696" spans="1:18" x14ac:dyDescent="0.2">
      <c r="A2696" s="3"/>
      <c r="B2696" s="3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</row>
    <row r="2697" spans="1:18" x14ac:dyDescent="0.2">
      <c r="A2697" s="3"/>
      <c r="B2697" s="3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</row>
    <row r="2698" spans="1:18" x14ac:dyDescent="0.2">
      <c r="A2698" s="3"/>
      <c r="B2698" s="3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</row>
    <row r="2699" spans="1:18" x14ac:dyDescent="0.2">
      <c r="A2699" s="3"/>
      <c r="B2699" s="3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</row>
    <row r="2700" spans="1:18" x14ac:dyDescent="0.2">
      <c r="A2700" s="3"/>
      <c r="B2700" s="3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</row>
    <row r="2701" spans="1:18" x14ac:dyDescent="0.2">
      <c r="A2701" s="3"/>
      <c r="B2701" s="3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</row>
    <row r="2702" spans="1:18" x14ac:dyDescent="0.2">
      <c r="A2702" s="3"/>
      <c r="B2702" s="3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</row>
    <row r="2703" spans="1:18" x14ac:dyDescent="0.2">
      <c r="A2703" s="3"/>
      <c r="B2703" s="3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</row>
    <row r="2704" spans="1:18" x14ac:dyDescent="0.2">
      <c r="A2704" s="3"/>
      <c r="B2704" s="3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</row>
    <row r="2705" spans="1:18" x14ac:dyDescent="0.2">
      <c r="A2705" s="3"/>
      <c r="B2705" s="3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</row>
    <row r="2706" spans="1:18" x14ac:dyDescent="0.2">
      <c r="A2706" s="3"/>
      <c r="B2706" s="3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</row>
    <row r="2707" spans="1:18" x14ac:dyDescent="0.2">
      <c r="A2707" s="3"/>
      <c r="B2707" s="3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</row>
    <row r="2708" spans="1:18" x14ac:dyDescent="0.2">
      <c r="A2708" s="3"/>
      <c r="B2708" s="3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</row>
    <row r="2709" spans="1:18" x14ac:dyDescent="0.2">
      <c r="A2709" s="3"/>
      <c r="B2709" s="3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</row>
    <row r="2710" spans="1:18" x14ac:dyDescent="0.2">
      <c r="A2710" s="3"/>
      <c r="B2710" s="3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</row>
    <row r="2711" spans="1:18" x14ac:dyDescent="0.2">
      <c r="A2711" s="3"/>
      <c r="B2711" s="3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</row>
    <row r="2712" spans="1:18" x14ac:dyDescent="0.2">
      <c r="A2712" s="3"/>
      <c r="B2712" s="3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</row>
    <row r="2713" spans="1:18" x14ac:dyDescent="0.2">
      <c r="A2713" s="3"/>
      <c r="B2713" s="3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</row>
    <row r="2714" spans="1:18" x14ac:dyDescent="0.2">
      <c r="A2714" s="3"/>
      <c r="B2714" s="3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</row>
    <row r="2715" spans="1:18" x14ac:dyDescent="0.2">
      <c r="A2715" s="3"/>
      <c r="B2715" s="3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</row>
    <row r="2716" spans="1:18" x14ac:dyDescent="0.2">
      <c r="A2716" s="3"/>
      <c r="B2716" s="3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</row>
    <row r="2717" spans="1:18" x14ac:dyDescent="0.2">
      <c r="A2717" s="3"/>
      <c r="B2717" s="3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</row>
    <row r="2718" spans="1:18" x14ac:dyDescent="0.2">
      <c r="A2718" s="3"/>
      <c r="B2718" s="3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</row>
    <row r="2719" spans="1:18" x14ac:dyDescent="0.2">
      <c r="A2719" s="3"/>
      <c r="B2719" s="3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</row>
    <row r="2720" spans="1:18" x14ac:dyDescent="0.2">
      <c r="A2720" s="3"/>
      <c r="B2720" s="3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</row>
    <row r="2721" spans="1:18" x14ac:dyDescent="0.2">
      <c r="A2721" s="3"/>
      <c r="B2721" s="3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</row>
    <row r="2722" spans="1:18" x14ac:dyDescent="0.2">
      <c r="A2722" s="3"/>
      <c r="B2722" s="3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</row>
    <row r="2723" spans="1:18" x14ac:dyDescent="0.2">
      <c r="A2723" s="3"/>
      <c r="B2723" s="3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</row>
    <row r="2724" spans="1:18" x14ac:dyDescent="0.2">
      <c r="A2724" s="3"/>
      <c r="B2724" s="3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</row>
    <row r="2725" spans="1:18" x14ac:dyDescent="0.2">
      <c r="A2725" s="3"/>
      <c r="B2725" s="3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</row>
    <row r="2726" spans="1:18" x14ac:dyDescent="0.2">
      <c r="A2726" s="3"/>
      <c r="B2726" s="3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</row>
    <row r="2727" spans="1:18" x14ac:dyDescent="0.2">
      <c r="A2727" s="3"/>
      <c r="B2727" s="3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</row>
    <row r="2728" spans="1:18" x14ac:dyDescent="0.2">
      <c r="A2728" s="3"/>
      <c r="B2728" s="3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</row>
    <row r="2729" spans="1:18" x14ac:dyDescent="0.2">
      <c r="A2729" s="3"/>
      <c r="B2729" s="3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</row>
    <row r="2730" spans="1:18" x14ac:dyDescent="0.2">
      <c r="A2730" s="3"/>
      <c r="B2730" s="3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</row>
    <row r="2731" spans="1:18" x14ac:dyDescent="0.2">
      <c r="A2731" s="3"/>
      <c r="B2731" s="3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</row>
    <row r="2732" spans="1:18" x14ac:dyDescent="0.2">
      <c r="A2732" s="3"/>
      <c r="B2732" s="3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</row>
    <row r="2733" spans="1:18" x14ac:dyDescent="0.2">
      <c r="A2733" s="3"/>
      <c r="B2733" s="3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</row>
    <row r="2734" spans="1:18" x14ac:dyDescent="0.2">
      <c r="A2734" s="3"/>
      <c r="B2734" s="3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</row>
    <row r="2735" spans="1:18" x14ac:dyDescent="0.2">
      <c r="A2735" s="3"/>
      <c r="B2735" s="3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</row>
    <row r="2736" spans="1:18" x14ac:dyDescent="0.2">
      <c r="A2736" s="3"/>
      <c r="B2736" s="3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</row>
    <row r="2737" spans="1:18" x14ac:dyDescent="0.2">
      <c r="A2737" s="3"/>
      <c r="B2737" s="3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</row>
    <row r="2738" spans="1:18" x14ac:dyDescent="0.2">
      <c r="A2738" s="3"/>
      <c r="B2738" s="3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</row>
    <row r="2739" spans="1:18" x14ac:dyDescent="0.2">
      <c r="A2739" s="3"/>
      <c r="B2739" s="3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</row>
    <row r="2740" spans="1:18" x14ac:dyDescent="0.2">
      <c r="A2740" s="3"/>
      <c r="B2740" s="3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</row>
    <row r="2741" spans="1:18" x14ac:dyDescent="0.2">
      <c r="A2741" s="3"/>
      <c r="B2741" s="3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</row>
    <row r="2742" spans="1:18" x14ac:dyDescent="0.2">
      <c r="A2742" s="3"/>
      <c r="B2742" s="3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</row>
    <row r="2743" spans="1:18" x14ac:dyDescent="0.2">
      <c r="A2743" s="3"/>
      <c r="B2743" s="3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</row>
    <row r="2744" spans="1:18" x14ac:dyDescent="0.2">
      <c r="A2744" s="3"/>
      <c r="B2744" s="3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</row>
    <row r="2745" spans="1:18" x14ac:dyDescent="0.2">
      <c r="A2745" s="3"/>
      <c r="B2745" s="3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</row>
    <row r="2746" spans="1:18" x14ac:dyDescent="0.2">
      <c r="A2746" s="3"/>
      <c r="B2746" s="3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</row>
    <row r="2747" spans="1:18" x14ac:dyDescent="0.2">
      <c r="A2747" s="3"/>
      <c r="B2747" s="3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</row>
    <row r="2748" spans="1:18" x14ac:dyDescent="0.2">
      <c r="A2748" s="3"/>
      <c r="B2748" s="3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</row>
    <row r="2749" spans="1:18" x14ac:dyDescent="0.2">
      <c r="A2749" s="3"/>
      <c r="B2749" s="3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</row>
    <row r="2750" spans="1:18" x14ac:dyDescent="0.2">
      <c r="A2750" s="3"/>
      <c r="B2750" s="3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</row>
    <row r="2751" spans="1:18" x14ac:dyDescent="0.2">
      <c r="A2751" s="3"/>
      <c r="B2751" s="3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</row>
    <row r="2752" spans="1:18" x14ac:dyDescent="0.2">
      <c r="A2752" s="3"/>
      <c r="B2752" s="3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</row>
    <row r="2753" spans="1:18" x14ac:dyDescent="0.2">
      <c r="A2753" s="3"/>
      <c r="B2753" s="3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</row>
    <row r="2754" spans="1:18" x14ac:dyDescent="0.2">
      <c r="A2754" s="3"/>
      <c r="B2754" s="3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</row>
    <row r="2755" spans="1:18" x14ac:dyDescent="0.2">
      <c r="A2755" s="3"/>
      <c r="B2755" s="3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</row>
    <row r="2756" spans="1:18" x14ac:dyDescent="0.2">
      <c r="A2756" s="3"/>
      <c r="B2756" s="3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</row>
    <row r="2757" spans="1:18" x14ac:dyDescent="0.2">
      <c r="A2757" s="3"/>
      <c r="B2757" s="3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</row>
    <row r="2758" spans="1:18" x14ac:dyDescent="0.2">
      <c r="A2758" s="3"/>
      <c r="B2758" s="3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</row>
    <row r="2759" spans="1:18" x14ac:dyDescent="0.2">
      <c r="A2759" s="3"/>
      <c r="B2759" s="3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</row>
    <row r="2760" spans="1:18" x14ac:dyDescent="0.2">
      <c r="A2760" s="3"/>
      <c r="B2760" s="3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</row>
    <row r="2761" spans="1:18" x14ac:dyDescent="0.2">
      <c r="A2761" s="3"/>
      <c r="B2761" s="3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</row>
    <row r="2762" spans="1:18" x14ac:dyDescent="0.2">
      <c r="A2762" s="3"/>
      <c r="B2762" s="3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</row>
    <row r="2763" spans="1:18" x14ac:dyDescent="0.2">
      <c r="A2763" s="3"/>
      <c r="B2763" s="3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</row>
    <row r="2764" spans="1:18" x14ac:dyDescent="0.2">
      <c r="A2764" s="3"/>
      <c r="B2764" s="3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</row>
    <row r="2765" spans="1:18" x14ac:dyDescent="0.2">
      <c r="A2765" s="3"/>
      <c r="B2765" s="3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</row>
    <row r="2766" spans="1:18" x14ac:dyDescent="0.2">
      <c r="A2766" s="3"/>
      <c r="B2766" s="3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</row>
    <row r="2767" spans="1:18" x14ac:dyDescent="0.2">
      <c r="A2767" s="3"/>
      <c r="B2767" s="3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</row>
    <row r="2768" spans="1:18" x14ac:dyDescent="0.2">
      <c r="A2768" s="3"/>
      <c r="B2768" s="3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</row>
    <row r="2769" spans="1:18" x14ac:dyDescent="0.2">
      <c r="A2769" s="3"/>
      <c r="B2769" s="3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</row>
    <row r="2770" spans="1:18" x14ac:dyDescent="0.2">
      <c r="A2770" s="3"/>
      <c r="B2770" s="3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</row>
    <row r="2771" spans="1:18" x14ac:dyDescent="0.2">
      <c r="A2771" s="3"/>
      <c r="B2771" s="3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</row>
    <row r="2772" spans="1:18" x14ac:dyDescent="0.2">
      <c r="A2772" s="3"/>
      <c r="B2772" s="3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</row>
    <row r="2773" spans="1:18" x14ac:dyDescent="0.2">
      <c r="A2773" s="3"/>
      <c r="B2773" s="3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</row>
    <row r="2774" spans="1:18" x14ac:dyDescent="0.2">
      <c r="A2774" s="3"/>
      <c r="B2774" s="3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</row>
    <row r="2775" spans="1:18" x14ac:dyDescent="0.2">
      <c r="A2775" s="3"/>
      <c r="B2775" s="3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</row>
    <row r="2776" spans="1:18" x14ac:dyDescent="0.2">
      <c r="A2776" s="3"/>
      <c r="B2776" s="3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</row>
    <row r="2777" spans="1:18" x14ac:dyDescent="0.2">
      <c r="A2777" s="3"/>
      <c r="B2777" s="3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</row>
    <row r="2778" spans="1:18" x14ac:dyDescent="0.2">
      <c r="A2778" s="3"/>
      <c r="B2778" s="3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</row>
    <row r="2779" spans="1:18" x14ac:dyDescent="0.2">
      <c r="A2779" s="3"/>
      <c r="B2779" s="3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</row>
    <row r="2780" spans="1:18" x14ac:dyDescent="0.2">
      <c r="A2780" s="3"/>
      <c r="B2780" s="3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</row>
    <row r="2781" spans="1:18" x14ac:dyDescent="0.2">
      <c r="A2781" s="3"/>
      <c r="B2781" s="3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</row>
    <row r="2782" spans="1:18" x14ac:dyDescent="0.2">
      <c r="A2782" s="3"/>
      <c r="B2782" s="3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</row>
    <row r="2783" spans="1:18" x14ac:dyDescent="0.2">
      <c r="A2783" s="3"/>
      <c r="B2783" s="3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</row>
    <row r="2784" spans="1:18" x14ac:dyDescent="0.2">
      <c r="A2784" s="3"/>
      <c r="B2784" s="3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</row>
    <row r="2785" spans="1:18" x14ac:dyDescent="0.2">
      <c r="A2785" s="3"/>
      <c r="B2785" s="3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</row>
    <row r="2786" spans="1:18" x14ac:dyDescent="0.2">
      <c r="A2786" s="3"/>
      <c r="B2786" s="3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</row>
    <row r="2787" spans="1:18" x14ac:dyDescent="0.2">
      <c r="A2787" s="3"/>
      <c r="B2787" s="3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</row>
    <row r="2788" spans="1:18" x14ac:dyDescent="0.2">
      <c r="A2788" s="3"/>
      <c r="B2788" s="3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</row>
    <row r="2789" spans="1:18" x14ac:dyDescent="0.2">
      <c r="A2789" s="3"/>
      <c r="B2789" s="3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</row>
    <row r="2790" spans="1:18" x14ac:dyDescent="0.2">
      <c r="A2790" s="3"/>
      <c r="B2790" s="3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</row>
    <row r="2791" spans="1:18" x14ac:dyDescent="0.2">
      <c r="A2791" s="3"/>
      <c r="B2791" s="3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</row>
    <row r="2792" spans="1:18" x14ac:dyDescent="0.2">
      <c r="A2792" s="3"/>
      <c r="B2792" s="3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</row>
    <row r="2793" spans="1:18" x14ac:dyDescent="0.2">
      <c r="A2793" s="3"/>
      <c r="B2793" s="3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</row>
    <row r="2794" spans="1:18" x14ac:dyDescent="0.2">
      <c r="A2794" s="3"/>
      <c r="B2794" s="3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</row>
    <row r="2795" spans="1:18" x14ac:dyDescent="0.2">
      <c r="A2795" s="3"/>
      <c r="B2795" s="3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</row>
    <row r="2796" spans="1:18" x14ac:dyDescent="0.2">
      <c r="A2796" s="3"/>
      <c r="B2796" s="3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</row>
    <row r="2797" spans="1:18" x14ac:dyDescent="0.2">
      <c r="A2797" s="3"/>
      <c r="B2797" s="3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</row>
    <row r="2798" spans="1:18" x14ac:dyDescent="0.2">
      <c r="A2798" s="3"/>
      <c r="B2798" s="3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</row>
    <row r="2799" spans="1:18" x14ac:dyDescent="0.2">
      <c r="A2799" s="3"/>
      <c r="B2799" s="3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</row>
    <row r="2800" spans="1:18" x14ac:dyDescent="0.2">
      <c r="A2800" s="3"/>
      <c r="B2800" s="3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</row>
    <row r="2801" spans="1:18" x14ac:dyDescent="0.2">
      <c r="A2801" s="3"/>
      <c r="B2801" s="3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</row>
    <row r="2802" spans="1:18" x14ac:dyDescent="0.2">
      <c r="A2802" s="3"/>
      <c r="B2802" s="3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</row>
    <row r="2803" spans="1:18" x14ac:dyDescent="0.2">
      <c r="A2803" s="3"/>
      <c r="B2803" s="3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</row>
    <row r="2804" spans="1:18" x14ac:dyDescent="0.2">
      <c r="A2804" s="3"/>
      <c r="B2804" s="3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</row>
    <row r="2805" spans="1:18" x14ac:dyDescent="0.2">
      <c r="A2805" s="3"/>
      <c r="B2805" s="3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</row>
    <row r="2806" spans="1:18" x14ac:dyDescent="0.2">
      <c r="A2806" s="3"/>
      <c r="B2806" s="3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</row>
    <row r="2807" spans="1:18" x14ac:dyDescent="0.2">
      <c r="A2807" s="3"/>
      <c r="B2807" s="3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</row>
    <row r="2808" spans="1:18" x14ac:dyDescent="0.2">
      <c r="A2808" s="3"/>
      <c r="B2808" s="3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</row>
    <row r="2809" spans="1:18" x14ac:dyDescent="0.2">
      <c r="A2809" s="3"/>
      <c r="B2809" s="3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</row>
    <row r="2810" spans="1:18" x14ac:dyDescent="0.2">
      <c r="A2810" s="3"/>
      <c r="B2810" s="3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</row>
    <row r="2811" spans="1:18" x14ac:dyDescent="0.2">
      <c r="A2811" s="3"/>
      <c r="B2811" s="3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</row>
    <row r="2812" spans="1:18" x14ac:dyDescent="0.2">
      <c r="A2812" s="3"/>
      <c r="B2812" s="3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</row>
    <row r="2813" spans="1:18" x14ac:dyDescent="0.2">
      <c r="A2813" s="3"/>
      <c r="B2813" s="3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</row>
    <row r="2814" spans="1:18" x14ac:dyDescent="0.2">
      <c r="A2814" s="3"/>
      <c r="B2814" s="3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</row>
    <row r="2815" spans="1:18" x14ac:dyDescent="0.2">
      <c r="A2815" s="3"/>
      <c r="B2815" s="3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</row>
    <row r="2816" spans="1:18" x14ac:dyDescent="0.2">
      <c r="A2816" s="3"/>
      <c r="B2816" s="3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</row>
    <row r="2817" spans="1:18" x14ac:dyDescent="0.2">
      <c r="A2817" s="3"/>
      <c r="B2817" s="3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</row>
    <row r="2818" spans="1:18" x14ac:dyDescent="0.2">
      <c r="A2818" s="3"/>
      <c r="B2818" s="3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</row>
    <row r="2819" spans="1:18" x14ac:dyDescent="0.2">
      <c r="A2819" s="3"/>
      <c r="B2819" s="3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</row>
    <row r="2820" spans="1:18" x14ac:dyDescent="0.2">
      <c r="A2820" s="3"/>
      <c r="B2820" s="3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</row>
    <row r="2821" spans="1:18" x14ac:dyDescent="0.2">
      <c r="A2821" s="3"/>
      <c r="B2821" s="3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</row>
    <row r="2822" spans="1:18" x14ac:dyDescent="0.2">
      <c r="A2822" s="3"/>
      <c r="B2822" s="3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</row>
    <row r="2823" spans="1:18" x14ac:dyDescent="0.2">
      <c r="A2823" s="3"/>
      <c r="B2823" s="3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</row>
    <row r="2824" spans="1:18" x14ac:dyDescent="0.2">
      <c r="A2824" s="3"/>
      <c r="B2824" s="3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</row>
    <row r="2825" spans="1:18" x14ac:dyDescent="0.2">
      <c r="A2825" s="3"/>
      <c r="B2825" s="3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</row>
    <row r="2826" spans="1:18" x14ac:dyDescent="0.2">
      <c r="A2826" s="3"/>
      <c r="B2826" s="3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</row>
    <row r="2827" spans="1:18" x14ac:dyDescent="0.2">
      <c r="A2827" s="3"/>
      <c r="B2827" s="3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</row>
    <row r="2828" spans="1:18" x14ac:dyDescent="0.2">
      <c r="A2828" s="3"/>
      <c r="B2828" s="3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</row>
    <row r="2829" spans="1:18" x14ac:dyDescent="0.2">
      <c r="A2829" s="3"/>
      <c r="B2829" s="3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</row>
    <row r="2830" spans="1:18" x14ac:dyDescent="0.2">
      <c r="A2830" s="3"/>
      <c r="B2830" s="3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</row>
    <row r="2831" spans="1:18" x14ac:dyDescent="0.2">
      <c r="A2831" s="3"/>
      <c r="B2831" s="3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</row>
    <row r="2832" spans="1:18" x14ac:dyDescent="0.2">
      <c r="A2832" s="3"/>
      <c r="B2832" s="3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</row>
    <row r="2833" spans="1:18" x14ac:dyDescent="0.2">
      <c r="A2833" s="3"/>
      <c r="B2833" s="3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</row>
    <row r="2834" spans="1:18" x14ac:dyDescent="0.2">
      <c r="A2834" s="3"/>
      <c r="B2834" s="3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</row>
    <row r="2835" spans="1:18" x14ac:dyDescent="0.2">
      <c r="A2835" s="3"/>
      <c r="B2835" s="3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</row>
    <row r="2836" spans="1:18" x14ac:dyDescent="0.2">
      <c r="A2836" s="3"/>
      <c r="B2836" s="3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</row>
    <row r="2837" spans="1:18" x14ac:dyDescent="0.2">
      <c r="A2837" s="3"/>
      <c r="B2837" s="3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</row>
    <row r="2838" spans="1:18" x14ac:dyDescent="0.2">
      <c r="A2838" s="3"/>
      <c r="B2838" s="3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</row>
    <row r="2839" spans="1:18" x14ac:dyDescent="0.2">
      <c r="A2839" s="3"/>
      <c r="B2839" s="3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</row>
    <row r="2840" spans="1:18" x14ac:dyDescent="0.2">
      <c r="A2840" s="3"/>
      <c r="B2840" s="3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</row>
    <row r="2841" spans="1:18" x14ac:dyDescent="0.2">
      <c r="A2841" s="3"/>
      <c r="B2841" s="3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</row>
    <row r="2842" spans="1:18" x14ac:dyDescent="0.2">
      <c r="A2842" s="3"/>
      <c r="B2842" s="3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</row>
    <row r="2843" spans="1:18" x14ac:dyDescent="0.2">
      <c r="A2843" s="3"/>
      <c r="B2843" s="3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</row>
    <row r="2844" spans="1:18" x14ac:dyDescent="0.2">
      <c r="A2844" s="3"/>
      <c r="B2844" s="3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</row>
    <row r="2845" spans="1:18" x14ac:dyDescent="0.2">
      <c r="A2845" s="3"/>
      <c r="B2845" s="3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</row>
    <row r="2846" spans="1:18" x14ac:dyDescent="0.2">
      <c r="A2846" s="3"/>
      <c r="B2846" s="3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</row>
    <row r="2847" spans="1:18" x14ac:dyDescent="0.2">
      <c r="A2847" s="3"/>
      <c r="B2847" s="3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</row>
    <row r="2848" spans="1:18" x14ac:dyDescent="0.2">
      <c r="A2848" s="3"/>
      <c r="B2848" s="3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</row>
    <row r="2849" spans="1:18" x14ac:dyDescent="0.2">
      <c r="A2849" s="3"/>
      <c r="B2849" s="3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</row>
    <row r="2850" spans="1:18" x14ac:dyDescent="0.2">
      <c r="A2850" s="3"/>
      <c r="B2850" s="3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</row>
    <row r="2851" spans="1:18" x14ac:dyDescent="0.2">
      <c r="A2851" s="3"/>
      <c r="B2851" s="3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</row>
    <row r="2852" spans="1:18" x14ac:dyDescent="0.2">
      <c r="A2852" s="3"/>
      <c r="B2852" s="3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</row>
    <row r="2853" spans="1:18" x14ac:dyDescent="0.2">
      <c r="A2853" s="3"/>
      <c r="B2853" s="3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</row>
    <row r="2854" spans="1:18" x14ac:dyDescent="0.2">
      <c r="A2854" s="3"/>
      <c r="B2854" s="3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</row>
    <row r="2855" spans="1:18" x14ac:dyDescent="0.2">
      <c r="A2855" s="3"/>
      <c r="B2855" s="3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</row>
    <row r="2856" spans="1:18" x14ac:dyDescent="0.2">
      <c r="A2856" s="3"/>
      <c r="B2856" s="3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</row>
    <row r="2857" spans="1:18" x14ac:dyDescent="0.2">
      <c r="A2857" s="3"/>
      <c r="B2857" s="3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</row>
    <row r="2858" spans="1:18" x14ac:dyDescent="0.2">
      <c r="A2858" s="3"/>
      <c r="B2858" s="3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</row>
    <row r="2859" spans="1:18" x14ac:dyDescent="0.2">
      <c r="A2859" s="3"/>
      <c r="B2859" s="3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</row>
    <row r="2860" spans="1:18" x14ac:dyDescent="0.2">
      <c r="A2860" s="3"/>
      <c r="B2860" s="3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</row>
    <row r="2861" spans="1:18" x14ac:dyDescent="0.2">
      <c r="A2861" s="3"/>
      <c r="B2861" s="3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</row>
    <row r="2862" spans="1:18" x14ac:dyDescent="0.2">
      <c r="A2862" s="3"/>
      <c r="B2862" s="3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</row>
    <row r="2863" spans="1:18" x14ac:dyDescent="0.2">
      <c r="A2863" s="3"/>
      <c r="B2863" s="3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</row>
    <row r="2864" spans="1:18" x14ac:dyDescent="0.2">
      <c r="A2864" s="3"/>
      <c r="B2864" s="3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</row>
    <row r="2865" spans="1:18" x14ac:dyDescent="0.2">
      <c r="A2865" s="3"/>
      <c r="B2865" s="3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</row>
    <row r="2866" spans="1:18" x14ac:dyDescent="0.2">
      <c r="A2866" s="3"/>
      <c r="B2866" s="3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</row>
    <row r="2867" spans="1:18" x14ac:dyDescent="0.2">
      <c r="A2867" s="3"/>
      <c r="B2867" s="3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</row>
    <row r="2868" spans="1:18" x14ac:dyDescent="0.2">
      <c r="A2868" s="3"/>
      <c r="B2868" s="3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</row>
    <row r="2869" spans="1:18" x14ac:dyDescent="0.2">
      <c r="A2869" s="3"/>
      <c r="B2869" s="3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</row>
    <row r="2870" spans="1:18" x14ac:dyDescent="0.2">
      <c r="A2870" s="3"/>
      <c r="B2870" s="3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</row>
    <row r="2871" spans="1:18" x14ac:dyDescent="0.2">
      <c r="A2871" s="3"/>
      <c r="B2871" s="3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</row>
    <row r="2872" spans="1:18" x14ac:dyDescent="0.2">
      <c r="A2872" s="3"/>
      <c r="B2872" s="3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</row>
    <row r="2873" spans="1:18" x14ac:dyDescent="0.2">
      <c r="A2873" s="3"/>
      <c r="B2873" s="3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</row>
    <row r="2874" spans="1:18" x14ac:dyDescent="0.2">
      <c r="A2874" s="3"/>
      <c r="B2874" s="3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</row>
    <row r="2875" spans="1:18" x14ac:dyDescent="0.2">
      <c r="A2875" s="3"/>
      <c r="B2875" s="3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</row>
    <row r="2876" spans="1:18" x14ac:dyDescent="0.2">
      <c r="A2876" s="3"/>
      <c r="B2876" s="3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</row>
    <row r="2877" spans="1:18" x14ac:dyDescent="0.2">
      <c r="A2877" s="3"/>
      <c r="B2877" s="3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</row>
    <row r="2878" spans="1:18" x14ac:dyDescent="0.2">
      <c r="A2878" s="3"/>
      <c r="B2878" s="3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</row>
    <row r="2879" spans="1:18" x14ac:dyDescent="0.2">
      <c r="A2879" s="3"/>
      <c r="B2879" s="3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</row>
    <row r="2880" spans="1:18" x14ac:dyDescent="0.2">
      <c r="A2880" s="3"/>
      <c r="B2880" s="3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</row>
    <row r="2881" spans="1:18" x14ac:dyDescent="0.2">
      <c r="A2881" s="3"/>
      <c r="B2881" s="3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</row>
    <row r="2882" spans="1:18" x14ac:dyDescent="0.2">
      <c r="A2882" s="3"/>
      <c r="B2882" s="3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</row>
    <row r="2883" spans="1:18" x14ac:dyDescent="0.2">
      <c r="A2883" s="3"/>
      <c r="B2883" s="3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</row>
    <row r="2884" spans="1:18" x14ac:dyDescent="0.2">
      <c r="A2884" s="3"/>
      <c r="B2884" s="3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</row>
    <row r="2885" spans="1:18" x14ac:dyDescent="0.2">
      <c r="A2885" s="3"/>
      <c r="B2885" s="3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</row>
    <row r="2886" spans="1:18" x14ac:dyDescent="0.2">
      <c r="A2886" s="3"/>
      <c r="B2886" s="3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</row>
    <row r="2887" spans="1:18" x14ac:dyDescent="0.2">
      <c r="A2887" s="3"/>
      <c r="B2887" s="3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</row>
    <row r="2888" spans="1:18" x14ac:dyDescent="0.2">
      <c r="A2888" s="3"/>
      <c r="B2888" s="3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</row>
    <row r="2889" spans="1:18" x14ac:dyDescent="0.2">
      <c r="A2889" s="3"/>
      <c r="B2889" s="3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</row>
    <row r="2890" spans="1:18" x14ac:dyDescent="0.2">
      <c r="A2890" s="3"/>
      <c r="B2890" s="3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</row>
    <row r="2891" spans="1:18" x14ac:dyDescent="0.2">
      <c r="A2891" s="3"/>
      <c r="B2891" s="3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</row>
    <row r="2892" spans="1:18" x14ac:dyDescent="0.2">
      <c r="A2892" s="3"/>
      <c r="B2892" s="3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</row>
    <row r="2893" spans="1:18" x14ac:dyDescent="0.2">
      <c r="A2893" s="3"/>
      <c r="B2893" s="3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</row>
    <row r="2894" spans="1:18" x14ac:dyDescent="0.2">
      <c r="A2894" s="3"/>
      <c r="B2894" s="3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</row>
    <row r="2895" spans="1:18" x14ac:dyDescent="0.2">
      <c r="A2895" s="3"/>
      <c r="B2895" s="3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</row>
    <row r="2896" spans="1:18" x14ac:dyDescent="0.2">
      <c r="A2896" s="3"/>
      <c r="B2896" s="3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</row>
    <row r="2897" spans="1:18" x14ac:dyDescent="0.2">
      <c r="A2897" s="3"/>
      <c r="B2897" s="3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</row>
    <row r="2898" spans="1:18" x14ac:dyDescent="0.2">
      <c r="A2898" s="3"/>
      <c r="B2898" s="3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</row>
    <row r="2899" spans="1:18" x14ac:dyDescent="0.2">
      <c r="A2899" s="3"/>
      <c r="B2899" s="3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</row>
    <row r="2900" spans="1:18" x14ac:dyDescent="0.2">
      <c r="A2900" s="3"/>
      <c r="B2900" s="3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</row>
    <row r="2901" spans="1:18" x14ac:dyDescent="0.2">
      <c r="A2901" s="3"/>
      <c r="B2901" s="3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</row>
    <row r="2902" spans="1:18" x14ac:dyDescent="0.2">
      <c r="A2902" s="3"/>
      <c r="B2902" s="3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</row>
    <row r="2903" spans="1:18" x14ac:dyDescent="0.2">
      <c r="A2903" s="3"/>
      <c r="B2903" s="3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</row>
    <row r="2904" spans="1:18" x14ac:dyDescent="0.2">
      <c r="A2904" s="3"/>
      <c r="B2904" s="3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</row>
    <row r="2905" spans="1:18" x14ac:dyDescent="0.2">
      <c r="A2905" s="3"/>
      <c r="B2905" s="3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</row>
    <row r="2906" spans="1:18" x14ac:dyDescent="0.2">
      <c r="A2906" s="3"/>
      <c r="B2906" s="3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</row>
    <row r="2907" spans="1:18" x14ac:dyDescent="0.2">
      <c r="A2907" s="3"/>
      <c r="B2907" s="3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</row>
    <row r="2908" spans="1:18" x14ac:dyDescent="0.2">
      <c r="A2908" s="3"/>
      <c r="B2908" s="3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</row>
    <row r="2909" spans="1:18" x14ac:dyDescent="0.2">
      <c r="A2909" s="3"/>
      <c r="B2909" s="3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</row>
    <row r="2910" spans="1:18" x14ac:dyDescent="0.2">
      <c r="A2910" s="3"/>
      <c r="B2910" s="3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</row>
    <row r="2911" spans="1:18" x14ac:dyDescent="0.2">
      <c r="A2911" s="3"/>
      <c r="B2911" s="3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</row>
    <row r="2912" spans="1:18" x14ac:dyDescent="0.2">
      <c r="A2912" s="3"/>
      <c r="B2912" s="3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</row>
    <row r="2913" spans="1:18" x14ac:dyDescent="0.2">
      <c r="A2913" s="3"/>
      <c r="B2913" s="3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</row>
    <row r="2914" spans="1:18" x14ac:dyDescent="0.2">
      <c r="A2914" s="3"/>
      <c r="B2914" s="3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</row>
    <row r="2915" spans="1:18" x14ac:dyDescent="0.2">
      <c r="A2915" s="3"/>
      <c r="B2915" s="3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</row>
    <row r="2916" spans="1:18" x14ac:dyDescent="0.2">
      <c r="A2916" s="3"/>
      <c r="B2916" s="3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</row>
    <row r="2917" spans="1:18" x14ac:dyDescent="0.2">
      <c r="A2917" s="3"/>
      <c r="B2917" s="3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</row>
    <row r="2918" spans="1:18" x14ac:dyDescent="0.2">
      <c r="A2918" s="3"/>
      <c r="B2918" s="3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</row>
    <row r="2919" spans="1:18" x14ac:dyDescent="0.2">
      <c r="A2919" s="3"/>
      <c r="B2919" s="3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</row>
    <row r="2920" spans="1:18" x14ac:dyDescent="0.2">
      <c r="A2920" s="3"/>
      <c r="B2920" s="3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</row>
    <row r="2921" spans="1:18" x14ac:dyDescent="0.2">
      <c r="A2921" s="3"/>
      <c r="B2921" s="3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</row>
    <row r="2922" spans="1:18" x14ac:dyDescent="0.2">
      <c r="A2922" s="3"/>
      <c r="B2922" s="3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</row>
    <row r="2923" spans="1:18" x14ac:dyDescent="0.2">
      <c r="A2923" s="3"/>
      <c r="B2923" s="3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</row>
    <row r="2924" spans="1:18" x14ac:dyDescent="0.2">
      <c r="A2924" s="3"/>
      <c r="B2924" s="3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</row>
    <row r="2925" spans="1:18" x14ac:dyDescent="0.2">
      <c r="A2925" s="3"/>
      <c r="B2925" s="3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</row>
    <row r="2926" spans="1:18" x14ac:dyDescent="0.2">
      <c r="A2926" s="3"/>
      <c r="B2926" s="3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</row>
    <row r="2927" spans="1:18" x14ac:dyDescent="0.2">
      <c r="A2927" s="3"/>
      <c r="B2927" s="3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</row>
    <row r="2928" spans="1:18" x14ac:dyDescent="0.2">
      <c r="A2928" s="3"/>
      <c r="B2928" s="3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</row>
    <row r="2929" spans="1:18" x14ac:dyDescent="0.2">
      <c r="A2929" s="3"/>
      <c r="B2929" s="3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</row>
    <row r="2930" spans="1:18" x14ac:dyDescent="0.2">
      <c r="A2930" s="3"/>
      <c r="B2930" s="3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</row>
    <row r="2931" spans="1:18" x14ac:dyDescent="0.2">
      <c r="A2931" s="3"/>
      <c r="B2931" s="3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</row>
    <row r="2932" spans="1:18" x14ac:dyDescent="0.2">
      <c r="A2932" s="3"/>
      <c r="B2932" s="3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</row>
    <row r="2933" spans="1:18" x14ac:dyDescent="0.2">
      <c r="A2933" s="3"/>
      <c r="B2933" s="3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</row>
    <row r="2934" spans="1:18" x14ac:dyDescent="0.2">
      <c r="A2934" s="3"/>
      <c r="B2934" s="3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</row>
    <row r="2935" spans="1:18" x14ac:dyDescent="0.2">
      <c r="A2935" s="3"/>
      <c r="B2935" s="3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</row>
    <row r="2936" spans="1:18" x14ac:dyDescent="0.2">
      <c r="A2936" s="3"/>
      <c r="B2936" s="3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</row>
    <row r="2937" spans="1:18" x14ac:dyDescent="0.2">
      <c r="A2937" s="3"/>
      <c r="B2937" s="3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</row>
    <row r="2938" spans="1:18" x14ac:dyDescent="0.2">
      <c r="A2938" s="3"/>
      <c r="B2938" s="3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</row>
    <row r="2939" spans="1:18" x14ac:dyDescent="0.2">
      <c r="A2939" s="3"/>
      <c r="B2939" s="3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</row>
    <row r="2940" spans="1:18" x14ac:dyDescent="0.2">
      <c r="A2940" s="3"/>
      <c r="B2940" s="3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</row>
    <row r="2941" spans="1:18" x14ac:dyDescent="0.2">
      <c r="A2941" s="3"/>
      <c r="B2941" s="3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</row>
    <row r="2942" spans="1:18" x14ac:dyDescent="0.2">
      <c r="A2942" s="3"/>
      <c r="B2942" s="3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</row>
    <row r="2943" spans="1:18" x14ac:dyDescent="0.2">
      <c r="A2943" s="3"/>
      <c r="B2943" s="3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</row>
    <row r="2944" spans="1:18" x14ac:dyDescent="0.2">
      <c r="A2944" s="3"/>
      <c r="B2944" s="3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</row>
    <row r="2945" spans="1:18" x14ac:dyDescent="0.2">
      <c r="A2945" s="3"/>
      <c r="B2945" s="3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</row>
    <row r="2946" spans="1:18" x14ac:dyDescent="0.2">
      <c r="A2946" s="3"/>
      <c r="B2946" s="3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</row>
    <row r="2947" spans="1:18" x14ac:dyDescent="0.2">
      <c r="A2947" s="3"/>
      <c r="B2947" s="3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</row>
    <row r="2948" spans="1:18" x14ac:dyDescent="0.2">
      <c r="A2948" s="3"/>
      <c r="B2948" s="3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</row>
    <row r="2949" spans="1:18" x14ac:dyDescent="0.2">
      <c r="A2949" s="3"/>
      <c r="B2949" s="3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</row>
    <row r="2950" spans="1:18" x14ac:dyDescent="0.2">
      <c r="A2950" s="3"/>
      <c r="B2950" s="3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</row>
    <row r="2951" spans="1:18" x14ac:dyDescent="0.2">
      <c r="A2951" s="3"/>
      <c r="B2951" s="3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</row>
    <row r="2952" spans="1:18" x14ac:dyDescent="0.2">
      <c r="A2952" s="3"/>
      <c r="B2952" s="3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</row>
    <row r="2953" spans="1:18" x14ac:dyDescent="0.2">
      <c r="A2953" s="3"/>
      <c r="B2953" s="3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</row>
    <row r="2954" spans="1:18" x14ac:dyDescent="0.2">
      <c r="A2954" s="3"/>
      <c r="B2954" s="3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</row>
    <row r="2955" spans="1:18" x14ac:dyDescent="0.2">
      <c r="A2955" s="3"/>
      <c r="B2955" s="3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</row>
    <row r="2956" spans="1:18" x14ac:dyDescent="0.2">
      <c r="A2956" s="3"/>
      <c r="B2956" s="3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</row>
    <row r="2957" spans="1:18" x14ac:dyDescent="0.2">
      <c r="A2957" s="3"/>
      <c r="B2957" s="3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</row>
    <row r="2958" spans="1:18" x14ac:dyDescent="0.2">
      <c r="A2958" s="3"/>
      <c r="B2958" s="3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</row>
    <row r="2959" spans="1:18" x14ac:dyDescent="0.2">
      <c r="A2959" s="3"/>
      <c r="B2959" s="3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</row>
    <row r="2960" spans="1:18" x14ac:dyDescent="0.2">
      <c r="A2960" s="3"/>
      <c r="B2960" s="3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</row>
    <row r="2961" spans="1:18" x14ac:dyDescent="0.2">
      <c r="A2961" s="3"/>
      <c r="B2961" s="3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</row>
    <row r="2962" spans="1:18" x14ac:dyDescent="0.2">
      <c r="A2962" s="3"/>
      <c r="B2962" s="3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</row>
    <row r="2963" spans="1:18" x14ac:dyDescent="0.2">
      <c r="A2963" s="3"/>
      <c r="B2963" s="3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</row>
    <row r="2964" spans="1:18" x14ac:dyDescent="0.2">
      <c r="A2964" s="3"/>
      <c r="B2964" s="3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</row>
    <row r="2965" spans="1:18" x14ac:dyDescent="0.2">
      <c r="A2965" s="3"/>
      <c r="B2965" s="3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</row>
    <row r="2966" spans="1:18" x14ac:dyDescent="0.2">
      <c r="A2966" s="3"/>
      <c r="B2966" s="3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</row>
    <row r="2967" spans="1:18" x14ac:dyDescent="0.2">
      <c r="A2967" s="3"/>
      <c r="B2967" s="3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</row>
    <row r="2968" spans="1:18" x14ac:dyDescent="0.2">
      <c r="A2968" s="3"/>
      <c r="B2968" s="3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</row>
    <row r="2969" spans="1:18" x14ac:dyDescent="0.2">
      <c r="A2969" s="3"/>
      <c r="B2969" s="3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</row>
    <row r="2970" spans="1:18" x14ac:dyDescent="0.2">
      <c r="A2970" s="3"/>
      <c r="B2970" s="3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</row>
    <row r="2971" spans="1:18" x14ac:dyDescent="0.2">
      <c r="A2971" s="3"/>
      <c r="B2971" s="3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</row>
    <row r="2972" spans="1:18" x14ac:dyDescent="0.2">
      <c r="A2972" s="3"/>
      <c r="B2972" s="3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</row>
    <row r="2973" spans="1:18" x14ac:dyDescent="0.2">
      <c r="A2973" s="3"/>
      <c r="B2973" s="3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</row>
    <row r="2974" spans="1:18" x14ac:dyDescent="0.2">
      <c r="A2974" s="3"/>
      <c r="B2974" s="3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</row>
    <row r="2975" spans="1:18" x14ac:dyDescent="0.2">
      <c r="A2975" s="3"/>
      <c r="B2975" s="3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</row>
    <row r="2976" spans="1:18" x14ac:dyDescent="0.2">
      <c r="A2976" s="3"/>
      <c r="B2976" s="3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</row>
    <row r="2977" spans="1:18" x14ac:dyDescent="0.2">
      <c r="A2977" s="3"/>
      <c r="B2977" s="3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</row>
    <row r="2978" spans="1:18" x14ac:dyDescent="0.2">
      <c r="A2978" s="3"/>
      <c r="B2978" s="3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</row>
    <row r="2979" spans="1:18" x14ac:dyDescent="0.2">
      <c r="A2979" s="3"/>
      <c r="B2979" s="3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</row>
    <row r="2980" spans="1:18" x14ac:dyDescent="0.2">
      <c r="A2980" s="3"/>
      <c r="B2980" s="3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</row>
    <row r="2981" spans="1:18" x14ac:dyDescent="0.2">
      <c r="A2981" s="3"/>
      <c r="B2981" s="3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</row>
    <row r="2982" spans="1:18" x14ac:dyDescent="0.2">
      <c r="A2982" s="3"/>
      <c r="B2982" s="3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</row>
    <row r="2983" spans="1:18" x14ac:dyDescent="0.2">
      <c r="A2983" s="3"/>
      <c r="B2983" s="3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</row>
    <row r="2984" spans="1:18" x14ac:dyDescent="0.2">
      <c r="A2984" s="3"/>
      <c r="B2984" s="3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</row>
    <row r="2985" spans="1:18" x14ac:dyDescent="0.2">
      <c r="A2985" s="3"/>
      <c r="B2985" s="3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</row>
    <row r="2986" spans="1:18" x14ac:dyDescent="0.2">
      <c r="A2986" s="3"/>
      <c r="B2986" s="3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</row>
    <row r="2987" spans="1:18" x14ac:dyDescent="0.2">
      <c r="A2987" s="3"/>
      <c r="B2987" s="3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</row>
    <row r="2988" spans="1:18" x14ac:dyDescent="0.2">
      <c r="A2988" s="3"/>
      <c r="B2988" s="3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</row>
    <row r="2989" spans="1:18" x14ac:dyDescent="0.2">
      <c r="A2989" s="3"/>
      <c r="B2989" s="3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</row>
    <row r="2990" spans="1:18" x14ac:dyDescent="0.2">
      <c r="A2990" s="3"/>
      <c r="B2990" s="3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</row>
    <row r="2991" spans="1:18" x14ac:dyDescent="0.2">
      <c r="A2991" s="3"/>
      <c r="B2991" s="3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</row>
    <row r="2992" spans="1:18" x14ac:dyDescent="0.2">
      <c r="A2992" s="3"/>
      <c r="B2992" s="3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</row>
    <row r="2993" spans="1:18" x14ac:dyDescent="0.2">
      <c r="A2993" s="3"/>
      <c r="B2993" s="3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</row>
    <row r="2994" spans="1:18" x14ac:dyDescent="0.2">
      <c r="A2994" s="3"/>
      <c r="B2994" s="3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</row>
    <row r="2995" spans="1:18" x14ac:dyDescent="0.2">
      <c r="A2995" s="3"/>
      <c r="B2995" s="3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</row>
    <row r="2996" spans="1:18" x14ac:dyDescent="0.2">
      <c r="A2996" s="3"/>
      <c r="B2996" s="3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</row>
    <row r="2997" spans="1:18" x14ac:dyDescent="0.2">
      <c r="A2997" s="3"/>
      <c r="B2997" s="3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</row>
    <row r="2998" spans="1:18" x14ac:dyDescent="0.2">
      <c r="A2998" s="3"/>
      <c r="B2998" s="3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</row>
    <row r="2999" spans="1:18" x14ac:dyDescent="0.2">
      <c r="A2999" s="3"/>
      <c r="B2999" s="3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</row>
    <row r="3000" spans="1:18" x14ac:dyDescent="0.2">
      <c r="A3000" s="3"/>
      <c r="B3000" s="3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</row>
    <row r="3001" spans="1:18" x14ac:dyDescent="0.2">
      <c r="A3001" s="3"/>
      <c r="B3001" s="3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</row>
    <row r="3002" spans="1:18" x14ac:dyDescent="0.2">
      <c r="A3002" s="3"/>
      <c r="B3002" s="3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</row>
    <row r="3003" spans="1:18" x14ac:dyDescent="0.2">
      <c r="A3003" s="3"/>
      <c r="B3003" s="3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</row>
    <row r="3004" spans="1:18" x14ac:dyDescent="0.2">
      <c r="A3004" s="3"/>
      <c r="B3004" s="3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</row>
    <row r="3005" spans="1:18" x14ac:dyDescent="0.2">
      <c r="A3005" s="3"/>
      <c r="B3005" s="3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</row>
    <row r="3006" spans="1:18" x14ac:dyDescent="0.2">
      <c r="A3006" s="3"/>
      <c r="B3006" s="3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</row>
    <row r="3007" spans="1:18" x14ac:dyDescent="0.2">
      <c r="A3007" s="3"/>
      <c r="B3007" s="3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</row>
    <row r="3008" spans="1:18" x14ac:dyDescent="0.2">
      <c r="A3008" s="3"/>
      <c r="B3008" s="3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</row>
    <row r="3009" spans="1:18" x14ac:dyDescent="0.2">
      <c r="A3009" s="3"/>
      <c r="B3009" s="3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</row>
    <row r="3010" spans="1:18" x14ac:dyDescent="0.2">
      <c r="A3010" s="3"/>
      <c r="B3010" s="3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</row>
    <row r="3011" spans="1:18" x14ac:dyDescent="0.2">
      <c r="A3011" s="3"/>
      <c r="B3011" s="3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</row>
    <row r="3012" spans="1:18" x14ac:dyDescent="0.2">
      <c r="A3012" s="3"/>
      <c r="B3012" s="3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</row>
    <row r="3013" spans="1:18" x14ac:dyDescent="0.2">
      <c r="A3013" s="3"/>
      <c r="B3013" s="3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</row>
    <row r="3014" spans="1:18" x14ac:dyDescent="0.2">
      <c r="A3014" s="3"/>
      <c r="B3014" s="3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</row>
    <row r="3015" spans="1:18" x14ac:dyDescent="0.2">
      <c r="A3015" s="3"/>
      <c r="B3015" s="3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</row>
    <row r="3016" spans="1:18" x14ac:dyDescent="0.2">
      <c r="A3016" s="3"/>
      <c r="B3016" s="3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</row>
    <row r="3017" spans="1:18" x14ac:dyDescent="0.2">
      <c r="A3017" s="3"/>
      <c r="B3017" s="3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</row>
    <row r="3018" spans="1:18" x14ac:dyDescent="0.2">
      <c r="A3018" s="3"/>
      <c r="B3018" s="3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</row>
    <row r="3019" spans="1:18" x14ac:dyDescent="0.2">
      <c r="A3019" s="3"/>
      <c r="B3019" s="3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</row>
    <row r="3020" spans="1:18" x14ac:dyDescent="0.2">
      <c r="A3020" s="3"/>
      <c r="B3020" s="3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</row>
    <row r="3021" spans="1:18" x14ac:dyDescent="0.2">
      <c r="A3021" s="3"/>
      <c r="B3021" s="3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</row>
    <row r="3022" spans="1:18" x14ac:dyDescent="0.2">
      <c r="A3022" s="3"/>
      <c r="B3022" s="3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</row>
    <row r="3023" spans="1:18" x14ac:dyDescent="0.2">
      <c r="A3023" s="3"/>
      <c r="B3023" s="3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</row>
    <row r="3024" spans="1:18" x14ac:dyDescent="0.2">
      <c r="A3024" s="3"/>
      <c r="B3024" s="3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</row>
    <row r="3025" spans="1:18" x14ac:dyDescent="0.2">
      <c r="A3025" s="3"/>
      <c r="B3025" s="3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</row>
    <row r="3026" spans="1:18" x14ac:dyDescent="0.2">
      <c r="A3026" s="3"/>
      <c r="B3026" s="3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</row>
    <row r="3027" spans="1:18" x14ac:dyDescent="0.2">
      <c r="A3027" s="3"/>
      <c r="B3027" s="3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</row>
    <row r="3028" spans="1:18" x14ac:dyDescent="0.2">
      <c r="A3028" s="3"/>
      <c r="B3028" s="3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</row>
    <row r="3029" spans="1:18" x14ac:dyDescent="0.2">
      <c r="A3029" s="3"/>
      <c r="B3029" s="3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</row>
    <row r="3030" spans="1:18" x14ac:dyDescent="0.2">
      <c r="A3030" s="3"/>
      <c r="B3030" s="3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</row>
    <row r="3031" spans="1:18" x14ac:dyDescent="0.2">
      <c r="A3031" s="3"/>
      <c r="B3031" s="3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</row>
    <row r="3032" spans="1:18" x14ac:dyDescent="0.2">
      <c r="A3032" s="3"/>
      <c r="B3032" s="3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</row>
    <row r="3033" spans="1:18" x14ac:dyDescent="0.2">
      <c r="A3033" s="3"/>
      <c r="B3033" s="3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</row>
    <row r="3034" spans="1:18" x14ac:dyDescent="0.2">
      <c r="A3034" s="3"/>
      <c r="B3034" s="3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</row>
    <row r="3035" spans="1:18" x14ac:dyDescent="0.2">
      <c r="A3035" s="3"/>
      <c r="B3035" s="3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</row>
    <row r="3036" spans="1:18" x14ac:dyDescent="0.2">
      <c r="A3036" s="3"/>
      <c r="B3036" s="3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</row>
    <row r="3037" spans="1:18" x14ac:dyDescent="0.2">
      <c r="A3037" s="3"/>
      <c r="B3037" s="3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</row>
    <row r="3038" spans="1:18" x14ac:dyDescent="0.2">
      <c r="A3038" s="3"/>
      <c r="B3038" s="3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</row>
    <row r="3039" spans="1:18" x14ac:dyDescent="0.2">
      <c r="A3039" s="3"/>
      <c r="B3039" s="3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</row>
    <row r="3040" spans="1:18" x14ac:dyDescent="0.2">
      <c r="A3040" s="3"/>
      <c r="B3040" s="3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</row>
    <row r="3041" spans="1:18" x14ac:dyDescent="0.2">
      <c r="A3041" s="3"/>
      <c r="B3041" s="3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</row>
    <row r="3042" spans="1:18" x14ac:dyDescent="0.2">
      <c r="A3042" s="3"/>
      <c r="B3042" s="3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</row>
    <row r="3043" spans="1:18" x14ac:dyDescent="0.2">
      <c r="A3043" s="3"/>
      <c r="B3043" s="3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</row>
    <row r="3044" spans="1:18" x14ac:dyDescent="0.2">
      <c r="A3044" s="3"/>
      <c r="B3044" s="3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</row>
    <row r="3045" spans="1:18" x14ac:dyDescent="0.2">
      <c r="A3045" s="3"/>
      <c r="B3045" s="3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</row>
    <row r="3046" spans="1:18" x14ac:dyDescent="0.2">
      <c r="A3046" s="3"/>
      <c r="B3046" s="3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</row>
    <row r="3047" spans="1:18" x14ac:dyDescent="0.2">
      <c r="A3047" s="3"/>
      <c r="B3047" s="3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</row>
    <row r="3048" spans="1:18" x14ac:dyDescent="0.2">
      <c r="A3048" s="3"/>
      <c r="B3048" s="3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</row>
    <row r="3049" spans="1:18" x14ac:dyDescent="0.2">
      <c r="A3049" s="3"/>
      <c r="B3049" s="3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</row>
    <row r="3050" spans="1:18" x14ac:dyDescent="0.2">
      <c r="A3050" s="3"/>
      <c r="B3050" s="3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</row>
    <row r="3051" spans="1:18" x14ac:dyDescent="0.2">
      <c r="A3051" s="3"/>
      <c r="B3051" s="3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</row>
    <row r="3052" spans="1:18" x14ac:dyDescent="0.2">
      <c r="A3052" s="3"/>
      <c r="B3052" s="3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</row>
    <row r="3053" spans="1:18" x14ac:dyDescent="0.2">
      <c r="A3053" s="3"/>
      <c r="B3053" s="3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</row>
    <row r="3054" spans="1:18" x14ac:dyDescent="0.2">
      <c r="A3054" s="3"/>
      <c r="B3054" s="3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</row>
    <row r="3055" spans="1:18" x14ac:dyDescent="0.2">
      <c r="A3055" s="3"/>
      <c r="B3055" s="3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</row>
    <row r="3056" spans="1:18" x14ac:dyDescent="0.2">
      <c r="A3056" s="3"/>
      <c r="B3056" s="3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</row>
    <row r="3057" spans="1:18" x14ac:dyDescent="0.2">
      <c r="A3057" s="3"/>
      <c r="B3057" s="3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</row>
    <row r="3058" spans="1:18" x14ac:dyDescent="0.2">
      <c r="A3058" s="3"/>
      <c r="B3058" s="3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</row>
    <row r="3059" spans="1:18" x14ac:dyDescent="0.2">
      <c r="A3059" s="3"/>
      <c r="B3059" s="3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</row>
    <row r="3060" spans="1:18" x14ac:dyDescent="0.2">
      <c r="A3060" s="3"/>
      <c r="B3060" s="3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</row>
    <row r="3061" spans="1:18" x14ac:dyDescent="0.2">
      <c r="A3061" s="3"/>
      <c r="B3061" s="3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</row>
    <row r="3062" spans="1:18" x14ac:dyDescent="0.2">
      <c r="A3062" s="3"/>
      <c r="B3062" s="3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</row>
    <row r="3063" spans="1:18" x14ac:dyDescent="0.2">
      <c r="A3063" s="3"/>
      <c r="B3063" s="3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</row>
    <row r="3064" spans="1:18" x14ac:dyDescent="0.2">
      <c r="A3064" s="3"/>
      <c r="B3064" s="3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</row>
    <row r="3065" spans="1:18" x14ac:dyDescent="0.2">
      <c r="A3065" s="3"/>
      <c r="B3065" s="3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</row>
    <row r="3066" spans="1:18" x14ac:dyDescent="0.2">
      <c r="A3066" s="3"/>
      <c r="B3066" s="3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</row>
    <row r="3067" spans="1:18" x14ac:dyDescent="0.2">
      <c r="A3067" s="3"/>
      <c r="B3067" s="3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</row>
    <row r="3068" spans="1:18" x14ac:dyDescent="0.2">
      <c r="A3068" s="3"/>
      <c r="B3068" s="3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</row>
    <row r="3069" spans="1:18" x14ac:dyDescent="0.2">
      <c r="A3069" s="3"/>
      <c r="B3069" s="3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</row>
    <row r="3070" spans="1:18" x14ac:dyDescent="0.2">
      <c r="A3070" s="3"/>
      <c r="B3070" s="3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</row>
    <row r="3071" spans="1:18" x14ac:dyDescent="0.2">
      <c r="A3071" s="3"/>
      <c r="B3071" s="3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</row>
    <row r="3072" spans="1:18" x14ac:dyDescent="0.2">
      <c r="A3072" s="3"/>
      <c r="B3072" s="3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</row>
    <row r="3073" spans="1:18" x14ac:dyDescent="0.2">
      <c r="A3073" s="3"/>
      <c r="B3073" s="3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</row>
    <row r="3074" spans="1:18" x14ac:dyDescent="0.2">
      <c r="A3074" s="3"/>
      <c r="B3074" s="3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</row>
    <row r="3075" spans="1:18" x14ac:dyDescent="0.2">
      <c r="A3075" s="3"/>
      <c r="B3075" s="3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</row>
    <row r="3076" spans="1:18" x14ac:dyDescent="0.2">
      <c r="A3076" s="3"/>
      <c r="B3076" s="3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</row>
    <row r="3077" spans="1:18" x14ac:dyDescent="0.2">
      <c r="A3077" s="3"/>
      <c r="B3077" s="3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</row>
    <row r="3078" spans="1:18" x14ac:dyDescent="0.2">
      <c r="A3078" s="3"/>
      <c r="B3078" s="3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</row>
    <row r="3079" spans="1:18" x14ac:dyDescent="0.2">
      <c r="A3079" s="3"/>
      <c r="B3079" s="3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</row>
    <row r="3080" spans="1:18" x14ac:dyDescent="0.2">
      <c r="A3080" s="3"/>
      <c r="B3080" s="3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</row>
    <row r="3081" spans="1:18" x14ac:dyDescent="0.2">
      <c r="A3081" s="3"/>
      <c r="B3081" s="3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</row>
    <row r="3082" spans="1:18" x14ac:dyDescent="0.2">
      <c r="A3082" s="3"/>
      <c r="B3082" s="3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</row>
    <row r="3083" spans="1:18" x14ac:dyDescent="0.2">
      <c r="A3083" s="3"/>
      <c r="B3083" s="3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</row>
    <row r="3084" spans="1:18" x14ac:dyDescent="0.2">
      <c r="A3084" s="3"/>
      <c r="B3084" s="3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</row>
    <row r="3085" spans="1:18" x14ac:dyDescent="0.2">
      <c r="A3085" s="3"/>
      <c r="B3085" s="3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</row>
    <row r="3086" spans="1:18" x14ac:dyDescent="0.2">
      <c r="A3086" s="3"/>
      <c r="B3086" s="3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</row>
    <row r="3087" spans="1:18" x14ac:dyDescent="0.2">
      <c r="A3087" s="3"/>
      <c r="B3087" s="3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</row>
    <row r="3088" spans="1:18" x14ac:dyDescent="0.2">
      <c r="A3088" s="3"/>
      <c r="B3088" s="3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</row>
    <row r="3089" spans="1:18" x14ac:dyDescent="0.2">
      <c r="A3089" s="3"/>
      <c r="B3089" s="3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</row>
    <row r="3090" spans="1:18" x14ac:dyDescent="0.2">
      <c r="A3090" s="3"/>
      <c r="B3090" s="3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</row>
    <row r="3091" spans="1:18" x14ac:dyDescent="0.2">
      <c r="A3091" s="3"/>
      <c r="B3091" s="3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</row>
    <row r="3092" spans="1:18" x14ac:dyDescent="0.2">
      <c r="A3092" s="3"/>
      <c r="B3092" s="3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</row>
    <row r="3093" spans="1:18" x14ac:dyDescent="0.2">
      <c r="A3093" s="3"/>
      <c r="B3093" s="3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</row>
    <row r="3094" spans="1:18" x14ac:dyDescent="0.2">
      <c r="A3094" s="3"/>
      <c r="B3094" s="3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</row>
    <row r="3095" spans="1:18" x14ac:dyDescent="0.2">
      <c r="A3095" s="3"/>
      <c r="B3095" s="3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</row>
    <row r="3096" spans="1:18" x14ac:dyDescent="0.2">
      <c r="A3096" s="3"/>
      <c r="B3096" s="3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</row>
    <row r="3097" spans="1:18" x14ac:dyDescent="0.2">
      <c r="A3097" s="3"/>
      <c r="B3097" s="3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</row>
    <row r="3098" spans="1:18" x14ac:dyDescent="0.2">
      <c r="A3098" s="3"/>
      <c r="B3098" s="3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</row>
    <row r="3099" spans="1:18" x14ac:dyDescent="0.2">
      <c r="A3099" s="3"/>
      <c r="B3099" s="3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</row>
    <row r="3100" spans="1:18" x14ac:dyDescent="0.2">
      <c r="A3100" s="3"/>
      <c r="B3100" s="3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</row>
    <row r="3101" spans="1:18" x14ac:dyDescent="0.2">
      <c r="A3101" s="3"/>
      <c r="B3101" s="3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</row>
    <row r="3102" spans="1:18" x14ac:dyDescent="0.2">
      <c r="A3102" s="3"/>
      <c r="B3102" s="3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</row>
    <row r="3103" spans="1:18" x14ac:dyDescent="0.2">
      <c r="A3103" s="3"/>
      <c r="B3103" s="3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</row>
    <row r="3104" spans="1:18" x14ac:dyDescent="0.2">
      <c r="A3104" s="3"/>
      <c r="B3104" s="3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</row>
    <row r="3105" spans="1:18" x14ac:dyDescent="0.2">
      <c r="A3105" s="3"/>
      <c r="B3105" s="3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</row>
    <row r="3106" spans="1:18" x14ac:dyDescent="0.2">
      <c r="A3106" s="3"/>
      <c r="B3106" s="3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</row>
    <row r="3107" spans="1:18" x14ac:dyDescent="0.2">
      <c r="A3107" s="3"/>
      <c r="B3107" s="3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</row>
    <row r="3108" spans="1:18" x14ac:dyDescent="0.2">
      <c r="A3108" s="3"/>
      <c r="B3108" s="3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</row>
    <row r="3109" spans="1:18" x14ac:dyDescent="0.2">
      <c r="A3109" s="3"/>
      <c r="B3109" s="3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</row>
    <row r="3110" spans="1:18" x14ac:dyDescent="0.2">
      <c r="A3110" s="3"/>
      <c r="B3110" s="3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</row>
    <row r="3111" spans="1:18" x14ac:dyDescent="0.2">
      <c r="A3111" s="3"/>
      <c r="B3111" s="3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</row>
    <row r="3112" spans="1:18" x14ac:dyDescent="0.2">
      <c r="A3112" s="3"/>
      <c r="B3112" s="3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</row>
    <row r="3113" spans="1:18" x14ac:dyDescent="0.2">
      <c r="A3113" s="3"/>
      <c r="B3113" s="3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</row>
    <row r="3114" spans="1:18" x14ac:dyDescent="0.2">
      <c r="A3114" s="3"/>
      <c r="B3114" s="3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</row>
    <row r="3115" spans="1:18" x14ac:dyDescent="0.2">
      <c r="A3115" s="3"/>
      <c r="B3115" s="3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</row>
    <row r="3116" spans="1:18" x14ac:dyDescent="0.2">
      <c r="A3116" s="3"/>
      <c r="B3116" s="3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</row>
    <row r="3117" spans="1:18" x14ac:dyDescent="0.2">
      <c r="A3117" s="3"/>
      <c r="B3117" s="3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</row>
    <row r="3118" spans="1:18" x14ac:dyDescent="0.2">
      <c r="A3118" s="3"/>
      <c r="B3118" s="3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</row>
    <row r="3119" spans="1:18" x14ac:dyDescent="0.2">
      <c r="A3119" s="3"/>
      <c r="B3119" s="3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</row>
    <row r="3120" spans="1:18" x14ac:dyDescent="0.2">
      <c r="A3120" s="3"/>
      <c r="B3120" s="3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</row>
    <row r="3121" spans="1:18" x14ac:dyDescent="0.2">
      <c r="A3121" s="3"/>
      <c r="B3121" s="3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</row>
    <row r="3122" spans="1:18" x14ac:dyDescent="0.2">
      <c r="A3122" s="3"/>
      <c r="B3122" s="3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</row>
    <row r="3123" spans="1:18" x14ac:dyDescent="0.2">
      <c r="A3123" s="3"/>
      <c r="B3123" s="3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</row>
    <row r="3124" spans="1:18" x14ac:dyDescent="0.2">
      <c r="A3124" s="3"/>
      <c r="B3124" s="3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</row>
    <row r="3125" spans="1:18" x14ac:dyDescent="0.2">
      <c r="A3125" s="3"/>
      <c r="B3125" s="3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</row>
    <row r="3126" spans="1:18" x14ac:dyDescent="0.2">
      <c r="A3126" s="3"/>
      <c r="B3126" s="3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</row>
    <row r="3127" spans="1:18" x14ac:dyDescent="0.2">
      <c r="A3127" s="3"/>
      <c r="B3127" s="3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</row>
    <row r="3128" spans="1:18" x14ac:dyDescent="0.2">
      <c r="A3128" s="3"/>
      <c r="B3128" s="3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</row>
    <row r="3129" spans="1:18" x14ac:dyDescent="0.2">
      <c r="A3129" s="3"/>
      <c r="B3129" s="3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</row>
    <row r="3130" spans="1:18" x14ac:dyDescent="0.2">
      <c r="A3130" s="3"/>
      <c r="B3130" s="3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</row>
    <row r="3131" spans="1:18" x14ac:dyDescent="0.2">
      <c r="A3131" s="3"/>
      <c r="B3131" s="3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</row>
    <row r="3132" spans="1:18" x14ac:dyDescent="0.2">
      <c r="A3132" s="3"/>
      <c r="B3132" s="3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</row>
    <row r="3133" spans="1:18" x14ac:dyDescent="0.2">
      <c r="A3133" s="3"/>
      <c r="B3133" s="3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</row>
    <row r="3134" spans="1:18" x14ac:dyDescent="0.2">
      <c r="A3134" s="3"/>
      <c r="B3134" s="3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</row>
    <row r="3135" spans="1:18" x14ac:dyDescent="0.2">
      <c r="A3135" s="3"/>
      <c r="B3135" s="3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</row>
    <row r="3136" spans="1:18" x14ac:dyDescent="0.2">
      <c r="A3136" s="3"/>
      <c r="B3136" s="3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</row>
    <row r="3137" spans="1:18" x14ac:dyDescent="0.2">
      <c r="A3137" s="3"/>
      <c r="B3137" s="3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</row>
    <row r="3138" spans="1:18" x14ac:dyDescent="0.2">
      <c r="A3138" s="3"/>
      <c r="B3138" s="3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</row>
    <row r="3139" spans="1:18" x14ac:dyDescent="0.2">
      <c r="A3139" s="3"/>
      <c r="B3139" s="3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</row>
    <row r="3140" spans="1:18" x14ac:dyDescent="0.2">
      <c r="A3140" s="3"/>
      <c r="B3140" s="3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</row>
    <row r="3141" spans="1:18" x14ac:dyDescent="0.2">
      <c r="A3141" s="3"/>
      <c r="B3141" s="3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</row>
    <row r="3142" spans="1:18" x14ac:dyDescent="0.2">
      <c r="A3142" s="3"/>
      <c r="B3142" s="3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</row>
    <row r="3143" spans="1:18" x14ac:dyDescent="0.2">
      <c r="A3143" s="3"/>
      <c r="B3143" s="3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</row>
    <row r="3144" spans="1:18" x14ac:dyDescent="0.2">
      <c r="A3144" s="3"/>
      <c r="B3144" s="3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</row>
    <row r="3145" spans="1:18" x14ac:dyDescent="0.2">
      <c r="A3145" s="3"/>
      <c r="B3145" s="3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</row>
    <row r="3146" spans="1:18" x14ac:dyDescent="0.2">
      <c r="A3146" s="3"/>
      <c r="B3146" s="3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</row>
    <row r="3147" spans="1:18" x14ac:dyDescent="0.2">
      <c r="A3147" s="3"/>
      <c r="B3147" s="3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</row>
    <row r="3148" spans="1:18" x14ac:dyDescent="0.2">
      <c r="A3148" s="3"/>
      <c r="B3148" s="3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</row>
    <row r="3149" spans="1:18" x14ac:dyDescent="0.2">
      <c r="A3149" s="3"/>
      <c r="B3149" s="3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</row>
    <row r="3150" spans="1:18" x14ac:dyDescent="0.2">
      <c r="A3150" s="3"/>
      <c r="B3150" s="3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</row>
    <row r="3151" spans="1:18" x14ac:dyDescent="0.2">
      <c r="A3151" s="3"/>
      <c r="B3151" s="3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</row>
    <row r="3152" spans="1:18" x14ac:dyDescent="0.2">
      <c r="A3152" s="3"/>
      <c r="B3152" s="3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</row>
    <row r="3153" spans="1:18" x14ac:dyDescent="0.2">
      <c r="A3153" s="3"/>
      <c r="B3153" s="3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</row>
    <row r="3154" spans="1:18" x14ac:dyDescent="0.2">
      <c r="A3154" s="3"/>
      <c r="B3154" s="3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</row>
    <row r="3155" spans="1:18" x14ac:dyDescent="0.2">
      <c r="A3155" s="3"/>
      <c r="B3155" s="3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</row>
    <row r="3156" spans="1:18" x14ac:dyDescent="0.2">
      <c r="A3156" s="3"/>
      <c r="B3156" s="3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</row>
    <row r="3157" spans="1:18" x14ac:dyDescent="0.2">
      <c r="A3157" s="3"/>
      <c r="B3157" s="3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</row>
    <row r="3158" spans="1:18" x14ac:dyDescent="0.2">
      <c r="A3158" s="3"/>
      <c r="B3158" s="3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</row>
    <row r="3159" spans="1:18" x14ac:dyDescent="0.2">
      <c r="A3159" s="3"/>
      <c r="B3159" s="3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</row>
    <row r="3160" spans="1:18" x14ac:dyDescent="0.2">
      <c r="A3160" s="3"/>
      <c r="B3160" s="3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</row>
    <row r="3161" spans="1:18" x14ac:dyDescent="0.2">
      <c r="A3161" s="3"/>
      <c r="B3161" s="3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</row>
    <row r="3162" spans="1:18" x14ac:dyDescent="0.2">
      <c r="A3162" s="3"/>
      <c r="B3162" s="3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</row>
    <row r="3163" spans="1:18" x14ac:dyDescent="0.2">
      <c r="A3163" s="3"/>
      <c r="B3163" s="3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</row>
    <row r="3164" spans="1:18" x14ac:dyDescent="0.2">
      <c r="A3164" s="3"/>
      <c r="B3164" s="3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</row>
    <row r="3165" spans="1:18" x14ac:dyDescent="0.2">
      <c r="A3165" s="3"/>
      <c r="B3165" s="3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</row>
    <row r="3166" spans="1:18" x14ac:dyDescent="0.2">
      <c r="A3166" s="3"/>
      <c r="B3166" s="3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</row>
    <row r="3167" spans="1:18" x14ac:dyDescent="0.2">
      <c r="A3167" s="3"/>
      <c r="B3167" s="3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</row>
    <row r="3168" spans="1:18" x14ac:dyDescent="0.2">
      <c r="A3168" s="3"/>
      <c r="B3168" s="3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</row>
    <row r="3169" spans="1:18" x14ac:dyDescent="0.2">
      <c r="A3169" s="3"/>
      <c r="B3169" s="3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</row>
    <row r="3170" spans="1:18" x14ac:dyDescent="0.2">
      <c r="A3170" s="3"/>
      <c r="B3170" s="3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</row>
    <row r="3171" spans="1:18" x14ac:dyDescent="0.2">
      <c r="A3171" s="3"/>
      <c r="B3171" s="3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</row>
    <row r="3172" spans="1:18" x14ac:dyDescent="0.2">
      <c r="A3172" s="3"/>
      <c r="B3172" s="3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</row>
    <row r="3173" spans="1:18" x14ac:dyDescent="0.2">
      <c r="A3173" s="3"/>
      <c r="B3173" s="3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</row>
    <row r="3174" spans="1:18" x14ac:dyDescent="0.2">
      <c r="A3174" s="3"/>
      <c r="B3174" s="3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</row>
    <row r="3175" spans="1:18" x14ac:dyDescent="0.2">
      <c r="A3175" s="3"/>
      <c r="B3175" s="3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</row>
    <row r="3176" spans="1:18" x14ac:dyDescent="0.2">
      <c r="A3176" s="3"/>
      <c r="B3176" s="3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</row>
    <row r="3177" spans="1:18" x14ac:dyDescent="0.2">
      <c r="A3177" s="3"/>
      <c r="B3177" s="3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</row>
    <row r="3178" spans="1:18" x14ac:dyDescent="0.2">
      <c r="A3178" s="3"/>
      <c r="B3178" s="3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</row>
    <row r="3179" spans="1:18" x14ac:dyDescent="0.2">
      <c r="A3179" s="3"/>
      <c r="B3179" s="3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</row>
    <row r="3180" spans="1:18" x14ac:dyDescent="0.2">
      <c r="A3180" s="3"/>
      <c r="B3180" s="3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</row>
    <row r="3181" spans="1:18" x14ac:dyDescent="0.2">
      <c r="A3181" s="3"/>
      <c r="B3181" s="3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</row>
    <row r="3182" spans="1:18" x14ac:dyDescent="0.2">
      <c r="A3182" s="3"/>
      <c r="B3182" s="3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</row>
    <row r="3183" spans="1:18" x14ac:dyDescent="0.2">
      <c r="A3183" s="3"/>
      <c r="B3183" s="3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</row>
    <row r="3184" spans="1:18" x14ac:dyDescent="0.2">
      <c r="A3184" s="3"/>
      <c r="B3184" s="3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</row>
    <row r="3185" spans="1:18" x14ac:dyDescent="0.2">
      <c r="A3185" s="3"/>
      <c r="B3185" s="3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</row>
    <row r="3186" spans="1:18" x14ac:dyDescent="0.2">
      <c r="A3186" s="3"/>
      <c r="B3186" s="3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</row>
    <row r="3187" spans="1:18" x14ac:dyDescent="0.2">
      <c r="A3187" s="3"/>
      <c r="B3187" s="3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</row>
    <row r="3188" spans="1:18" x14ac:dyDescent="0.2">
      <c r="A3188" s="3"/>
      <c r="B3188" s="3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</row>
    <row r="3189" spans="1:18" x14ac:dyDescent="0.2">
      <c r="A3189" s="3"/>
      <c r="B3189" s="3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</row>
    <row r="3190" spans="1:18" x14ac:dyDescent="0.2">
      <c r="A3190" s="3"/>
      <c r="B3190" s="3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</row>
    <row r="3191" spans="1:18" x14ac:dyDescent="0.2">
      <c r="A3191" s="3"/>
      <c r="B3191" s="3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</row>
    <row r="3192" spans="1:18" x14ac:dyDescent="0.2">
      <c r="A3192" s="3"/>
      <c r="B3192" s="3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</row>
    <row r="3193" spans="1:18" x14ac:dyDescent="0.2">
      <c r="A3193" s="3"/>
      <c r="B3193" s="3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</row>
    <row r="3194" spans="1:18" x14ac:dyDescent="0.2">
      <c r="A3194" s="3"/>
      <c r="B3194" s="3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</row>
    <row r="3195" spans="1:18" x14ac:dyDescent="0.2">
      <c r="A3195" s="3"/>
      <c r="B3195" s="3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</row>
    <row r="3196" spans="1:18" x14ac:dyDescent="0.2">
      <c r="A3196" s="3"/>
      <c r="B3196" s="3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</row>
    <row r="3197" spans="1:18" x14ac:dyDescent="0.2">
      <c r="A3197" s="3"/>
      <c r="B3197" s="3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</row>
    <row r="3198" spans="1:18" x14ac:dyDescent="0.2">
      <c r="A3198" s="3"/>
      <c r="B3198" s="3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</row>
    <row r="3199" spans="1:18" x14ac:dyDescent="0.2">
      <c r="A3199" s="3"/>
      <c r="B3199" s="3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</row>
    <row r="3200" spans="1:18" x14ac:dyDescent="0.2">
      <c r="A3200" s="3"/>
      <c r="B3200" s="3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</row>
    <row r="3201" spans="1:18" x14ac:dyDescent="0.2">
      <c r="A3201" s="3"/>
      <c r="B3201" s="3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</row>
    <row r="3202" spans="1:18" x14ac:dyDescent="0.2">
      <c r="A3202" s="3"/>
      <c r="B3202" s="3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</row>
    <row r="3203" spans="1:18" x14ac:dyDescent="0.2">
      <c r="A3203" s="3"/>
      <c r="B3203" s="3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</row>
    <row r="3204" spans="1:18" x14ac:dyDescent="0.2">
      <c r="A3204" s="3"/>
      <c r="B3204" s="3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</row>
    <row r="3205" spans="1:18" x14ac:dyDescent="0.2">
      <c r="A3205" s="3"/>
      <c r="B3205" s="3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</row>
    <row r="3206" spans="1:18" x14ac:dyDescent="0.2">
      <c r="A3206" s="3"/>
      <c r="B3206" s="3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</row>
    <row r="3207" spans="1:18" x14ac:dyDescent="0.2">
      <c r="A3207" s="3"/>
      <c r="B3207" s="3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</row>
    <row r="3208" spans="1:18" x14ac:dyDescent="0.2">
      <c r="A3208" s="3"/>
      <c r="B3208" s="3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</row>
    <row r="3209" spans="1:18" x14ac:dyDescent="0.2">
      <c r="A3209" s="3"/>
      <c r="B3209" s="3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</row>
    <row r="3210" spans="1:18" x14ac:dyDescent="0.2">
      <c r="A3210" s="3"/>
      <c r="B3210" s="3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</row>
    <row r="3211" spans="1:18" x14ac:dyDescent="0.2">
      <c r="A3211" s="3"/>
      <c r="B3211" s="3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</row>
    <row r="3212" spans="1:18" x14ac:dyDescent="0.2">
      <c r="A3212" s="3"/>
      <c r="B3212" s="3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</row>
    <row r="3213" spans="1:18" x14ac:dyDescent="0.2">
      <c r="A3213" s="3"/>
      <c r="B3213" s="3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</row>
    <row r="3214" spans="1:18" x14ac:dyDescent="0.2">
      <c r="A3214" s="3"/>
      <c r="B3214" s="3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</row>
    <row r="3215" spans="1:18" x14ac:dyDescent="0.2">
      <c r="A3215" s="3"/>
      <c r="B3215" s="3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</row>
    <row r="3216" spans="1:18" x14ac:dyDescent="0.2">
      <c r="A3216" s="3"/>
      <c r="B3216" s="3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</row>
    <row r="3217" spans="1:18" x14ac:dyDescent="0.2">
      <c r="A3217" s="3"/>
      <c r="B3217" s="3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</row>
    <row r="3218" spans="1:18" x14ac:dyDescent="0.2">
      <c r="A3218" s="3"/>
      <c r="B3218" s="3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</row>
    <row r="3219" spans="1:18" x14ac:dyDescent="0.2">
      <c r="A3219" s="3"/>
      <c r="B3219" s="3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</row>
    <row r="3220" spans="1:18" x14ac:dyDescent="0.2">
      <c r="A3220" s="3"/>
      <c r="B3220" s="3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</row>
    <row r="3221" spans="1:18" x14ac:dyDescent="0.2">
      <c r="A3221" s="3"/>
      <c r="B3221" s="3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</row>
    <row r="3222" spans="1:18" x14ac:dyDescent="0.2">
      <c r="A3222" s="3"/>
      <c r="B3222" s="3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</row>
    <row r="3223" spans="1:18" x14ac:dyDescent="0.2">
      <c r="A3223" s="3"/>
      <c r="B3223" s="3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</row>
    <row r="3224" spans="1:18" x14ac:dyDescent="0.2">
      <c r="A3224" s="3"/>
      <c r="B3224" s="3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</row>
    <row r="3225" spans="1:18" x14ac:dyDescent="0.2">
      <c r="A3225" s="3"/>
      <c r="B3225" s="3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</row>
    <row r="3226" spans="1:18" x14ac:dyDescent="0.2">
      <c r="A3226" s="3"/>
      <c r="B3226" s="3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</row>
    <row r="3227" spans="1:18" x14ac:dyDescent="0.2">
      <c r="A3227" s="3"/>
      <c r="B3227" s="3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</row>
    <row r="3228" spans="1:18" x14ac:dyDescent="0.2">
      <c r="A3228" s="3"/>
      <c r="B3228" s="3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</row>
    <row r="3229" spans="1:18" x14ac:dyDescent="0.2">
      <c r="A3229" s="3"/>
      <c r="B3229" s="3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</row>
    <row r="3230" spans="1:18" x14ac:dyDescent="0.2">
      <c r="A3230" s="3"/>
      <c r="B3230" s="3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</row>
    <row r="3231" spans="1:18" x14ac:dyDescent="0.2">
      <c r="A3231" s="3"/>
      <c r="B3231" s="3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</row>
    <row r="3232" spans="1:18" x14ac:dyDescent="0.2">
      <c r="A3232" s="3"/>
      <c r="B3232" s="3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</row>
    <row r="3233" spans="1:18" x14ac:dyDescent="0.2">
      <c r="A3233" s="3"/>
      <c r="B3233" s="3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</row>
    <row r="3234" spans="1:18" x14ac:dyDescent="0.2">
      <c r="A3234" s="3"/>
      <c r="B3234" s="3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</row>
    <row r="3235" spans="1:18" x14ac:dyDescent="0.2">
      <c r="A3235" s="3"/>
      <c r="B3235" s="3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</row>
    <row r="3236" spans="1:18" x14ac:dyDescent="0.2">
      <c r="A3236" s="3"/>
      <c r="B3236" s="3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</row>
    <row r="3237" spans="1:18" x14ac:dyDescent="0.2">
      <c r="A3237" s="3"/>
      <c r="B3237" s="3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</row>
    <row r="3238" spans="1:18" x14ac:dyDescent="0.2">
      <c r="A3238" s="3"/>
      <c r="B3238" s="3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</row>
    <row r="3239" spans="1:18" x14ac:dyDescent="0.2">
      <c r="A3239" s="3"/>
      <c r="B3239" s="3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</row>
    <row r="3240" spans="1:18" x14ac:dyDescent="0.2">
      <c r="A3240" s="3"/>
      <c r="B3240" s="3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</row>
    <row r="3241" spans="1:18" x14ac:dyDescent="0.2">
      <c r="A3241" s="3"/>
      <c r="B3241" s="3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</row>
    <row r="3242" spans="1:18" x14ac:dyDescent="0.2">
      <c r="A3242" s="3"/>
      <c r="B3242" s="3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</row>
    <row r="3243" spans="1:18" x14ac:dyDescent="0.2">
      <c r="A3243" s="3"/>
      <c r="B3243" s="3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</row>
    <row r="3244" spans="1:18" x14ac:dyDescent="0.2">
      <c r="A3244" s="3"/>
      <c r="B3244" s="3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</row>
    <row r="3245" spans="1:18" x14ac:dyDescent="0.2">
      <c r="A3245" s="3"/>
      <c r="B3245" s="3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</row>
    <row r="3246" spans="1:18" x14ac:dyDescent="0.2">
      <c r="A3246" s="3"/>
      <c r="B3246" s="3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</row>
    <row r="3247" spans="1:18" x14ac:dyDescent="0.2">
      <c r="A3247" s="3"/>
      <c r="B3247" s="3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</row>
    <row r="3248" spans="1:18" x14ac:dyDescent="0.2">
      <c r="A3248" s="3"/>
      <c r="B3248" s="3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</row>
    <row r="3249" spans="1:18" x14ac:dyDescent="0.2">
      <c r="A3249" s="3"/>
      <c r="B3249" s="3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</row>
    <row r="3250" spans="1:18" x14ac:dyDescent="0.2">
      <c r="A3250" s="3"/>
      <c r="B3250" s="3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</row>
    <row r="3251" spans="1:18" x14ac:dyDescent="0.2">
      <c r="A3251" s="3"/>
      <c r="B3251" s="3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</row>
    <row r="3252" spans="1:18" x14ac:dyDescent="0.2">
      <c r="A3252" s="3"/>
      <c r="B3252" s="3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</row>
    <row r="3253" spans="1:18" x14ac:dyDescent="0.2">
      <c r="A3253" s="3"/>
      <c r="B3253" s="3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</row>
    <row r="3254" spans="1:18" x14ac:dyDescent="0.2">
      <c r="A3254" s="3"/>
      <c r="B3254" s="3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</row>
    <row r="3255" spans="1:18" x14ac:dyDescent="0.2">
      <c r="A3255" s="3"/>
      <c r="B3255" s="3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</row>
    <row r="3256" spans="1:18" x14ac:dyDescent="0.2">
      <c r="A3256" s="3"/>
      <c r="B3256" s="3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</row>
    <row r="3257" spans="1:18" x14ac:dyDescent="0.2">
      <c r="A3257" s="3"/>
      <c r="B3257" s="3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</row>
    <row r="3258" spans="1:18" x14ac:dyDescent="0.2">
      <c r="A3258" s="3"/>
      <c r="B3258" s="3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</row>
    <row r="3259" spans="1:18" x14ac:dyDescent="0.2">
      <c r="A3259" s="3"/>
      <c r="B3259" s="3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</row>
    <row r="3260" spans="1:18" x14ac:dyDescent="0.2">
      <c r="A3260" s="3"/>
      <c r="B3260" s="3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</row>
    <row r="3261" spans="1:18" x14ac:dyDescent="0.2">
      <c r="A3261" s="3"/>
      <c r="B3261" s="3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</row>
    <row r="3262" spans="1:18" x14ac:dyDescent="0.2">
      <c r="A3262" s="3"/>
      <c r="B3262" s="3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</row>
    <row r="3263" spans="1:18" x14ac:dyDescent="0.2">
      <c r="A3263" s="3"/>
      <c r="B3263" s="3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</row>
    <row r="3264" spans="1:18" x14ac:dyDescent="0.2">
      <c r="A3264" s="3"/>
      <c r="B3264" s="3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</row>
    <row r="3265" spans="1:18" x14ac:dyDescent="0.2">
      <c r="A3265" s="3"/>
      <c r="B3265" s="3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</row>
    <row r="3266" spans="1:18" x14ac:dyDescent="0.2">
      <c r="A3266" s="3"/>
      <c r="B3266" s="3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</row>
    <row r="3267" spans="1:18" x14ac:dyDescent="0.2">
      <c r="A3267" s="3"/>
      <c r="B3267" s="3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</row>
    <row r="3268" spans="1:18" x14ac:dyDescent="0.2">
      <c r="A3268" s="3"/>
      <c r="B3268" s="3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</row>
    <row r="3269" spans="1:18" x14ac:dyDescent="0.2">
      <c r="A3269" s="3"/>
      <c r="B3269" s="3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</row>
    <row r="3270" spans="1:18" x14ac:dyDescent="0.2">
      <c r="A3270" s="3"/>
      <c r="B3270" s="3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</row>
    <row r="3271" spans="1:18" x14ac:dyDescent="0.2">
      <c r="A3271" s="3"/>
      <c r="B3271" s="3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</row>
    <row r="3272" spans="1:18" x14ac:dyDescent="0.2">
      <c r="A3272" s="3"/>
      <c r="B3272" s="3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</row>
    <row r="3273" spans="1:18" x14ac:dyDescent="0.2">
      <c r="A3273" s="3"/>
      <c r="B3273" s="3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</row>
    <row r="3274" spans="1:18" x14ac:dyDescent="0.2">
      <c r="A3274" s="3"/>
      <c r="B3274" s="3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</row>
    <row r="3275" spans="1:18" x14ac:dyDescent="0.2">
      <c r="A3275" s="3"/>
      <c r="B3275" s="3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</row>
    <row r="3276" spans="1:18" x14ac:dyDescent="0.2">
      <c r="A3276" s="3"/>
      <c r="B3276" s="3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</row>
    <row r="3277" spans="1:18" x14ac:dyDescent="0.2">
      <c r="A3277" s="3"/>
      <c r="B3277" s="3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</row>
    <row r="3278" spans="1:18" x14ac:dyDescent="0.2">
      <c r="A3278" s="3"/>
      <c r="B3278" s="3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</row>
    <row r="3279" spans="1:18" x14ac:dyDescent="0.2">
      <c r="A3279" s="3"/>
      <c r="B3279" s="3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</row>
    <row r="3280" spans="1:18" x14ac:dyDescent="0.2">
      <c r="A3280" s="3"/>
      <c r="B3280" s="3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</row>
    <row r="3281" spans="1:18" x14ac:dyDescent="0.2">
      <c r="A3281" s="3"/>
      <c r="B3281" s="3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</row>
    <row r="3282" spans="1:18" x14ac:dyDescent="0.2">
      <c r="A3282" s="3"/>
      <c r="B3282" s="3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</row>
    <row r="3283" spans="1:18" x14ac:dyDescent="0.2">
      <c r="A3283" s="3"/>
      <c r="B3283" s="3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</row>
    <row r="3284" spans="1:18" x14ac:dyDescent="0.2">
      <c r="A3284" s="3"/>
      <c r="B3284" s="3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</row>
    <row r="3285" spans="1:18" x14ac:dyDescent="0.2">
      <c r="A3285" s="3"/>
      <c r="B3285" s="3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</row>
    <row r="3286" spans="1:18" x14ac:dyDescent="0.2">
      <c r="A3286" s="3"/>
      <c r="B3286" s="3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</row>
    <row r="3287" spans="1:18" x14ac:dyDescent="0.2">
      <c r="A3287" s="3"/>
      <c r="B3287" s="3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</row>
    <row r="3288" spans="1:18" x14ac:dyDescent="0.2">
      <c r="A3288" s="3"/>
      <c r="B3288" s="3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</row>
    <row r="3289" spans="1:18" x14ac:dyDescent="0.2">
      <c r="A3289" s="3"/>
      <c r="B3289" s="3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</row>
    <row r="3290" spans="1:18" x14ac:dyDescent="0.2">
      <c r="A3290" s="3"/>
      <c r="B3290" s="3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</row>
    <row r="3291" spans="1:18" x14ac:dyDescent="0.2">
      <c r="A3291" s="3"/>
      <c r="B3291" s="3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</row>
    <row r="3292" spans="1:18" x14ac:dyDescent="0.2">
      <c r="A3292" s="3"/>
      <c r="B3292" s="3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</row>
    <row r="3293" spans="1:18" x14ac:dyDescent="0.2">
      <c r="A3293" s="3"/>
      <c r="B3293" s="3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</row>
    <row r="3294" spans="1:18" x14ac:dyDescent="0.2">
      <c r="A3294" s="3"/>
      <c r="B3294" s="3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</row>
    <row r="3295" spans="1:18" x14ac:dyDescent="0.2">
      <c r="A3295" s="3"/>
      <c r="B3295" s="3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</row>
    <row r="3296" spans="1:18" x14ac:dyDescent="0.2">
      <c r="A3296" s="3"/>
      <c r="B3296" s="3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</row>
    <row r="3297" spans="1:18" x14ac:dyDescent="0.2">
      <c r="A3297" s="3"/>
      <c r="B3297" s="3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</row>
    <row r="3298" spans="1:18" x14ac:dyDescent="0.2">
      <c r="A3298" s="3"/>
      <c r="B3298" s="3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</row>
    <row r="3299" spans="1:18" x14ac:dyDescent="0.2">
      <c r="A3299" s="3"/>
      <c r="B3299" s="3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</row>
    <row r="3300" spans="1:18" x14ac:dyDescent="0.2">
      <c r="A3300" s="3"/>
      <c r="B3300" s="3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</row>
    <row r="3301" spans="1:18" x14ac:dyDescent="0.2">
      <c r="A3301" s="3"/>
      <c r="B3301" s="3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</row>
    <row r="3302" spans="1:18" x14ac:dyDescent="0.2">
      <c r="A3302" s="3"/>
      <c r="B3302" s="3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</row>
    <row r="3303" spans="1:18" x14ac:dyDescent="0.2">
      <c r="A3303" s="3"/>
      <c r="B3303" s="3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</row>
    <row r="3304" spans="1:18" x14ac:dyDescent="0.2">
      <c r="A3304" s="3"/>
      <c r="B3304" s="3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</row>
    <row r="3305" spans="1:18" x14ac:dyDescent="0.2">
      <c r="A3305" s="3"/>
      <c r="B3305" s="3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</row>
    <row r="3306" spans="1:18" x14ac:dyDescent="0.2">
      <c r="A3306" s="3"/>
      <c r="B3306" s="3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</row>
    <row r="3307" spans="1:18" x14ac:dyDescent="0.2">
      <c r="A3307" s="3"/>
      <c r="B3307" s="3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</row>
    <row r="3308" spans="1:18" x14ac:dyDescent="0.2">
      <c r="A3308" s="3"/>
      <c r="B3308" s="3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</row>
    <row r="3309" spans="1:18" x14ac:dyDescent="0.2">
      <c r="A3309" s="3"/>
      <c r="B3309" s="3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</row>
    <row r="3310" spans="1:18" x14ac:dyDescent="0.2">
      <c r="A3310" s="3"/>
      <c r="B3310" s="3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</row>
    <row r="3311" spans="1:18" x14ac:dyDescent="0.2">
      <c r="A3311" s="3"/>
      <c r="B3311" s="3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</row>
    <row r="3312" spans="1:18" x14ac:dyDescent="0.2">
      <c r="A3312" s="3"/>
      <c r="B3312" s="3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</row>
    <row r="3313" spans="1:18" x14ac:dyDescent="0.2">
      <c r="A3313" s="3"/>
      <c r="B3313" s="3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</row>
    <row r="3314" spans="1:18" x14ac:dyDescent="0.2">
      <c r="A3314" s="3"/>
      <c r="B3314" s="3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</row>
    <row r="3315" spans="1:18" x14ac:dyDescent="0.2">
      <c r="A3315" s="3"/>
      <c r="B3315" s="3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</row>
    <row r="3316" spans="1:18" x14ac:dyDescent="0.2">
      <c r="A3316" s="3"/>
      <c r="B3316" s="3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</row>
    <row r="3317" spans="1:18" x14ac:dyDescent="0.2">
      <c r="A3317" s="3"/>
      <c r="B3317" s="3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</row>
    <row r="3318" spans="1:18" x14ac:dyDescent="0.2">
      <c r="A3318" s="3"/>
      <c r="B3318" s="3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</row>
    <row r="3319" spans="1:18" x14ac:dyDescent="0.2">
      <c r="A3319" s="3"/>
      <c r="B3319" s="3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</row>
    <row r="3320" spans="1:18" x14ac:dyDescent="0.2">
      <c r="A3320" s="3"/>
      <c r="B3320" s="3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</row>
    <row r="3321" spans="1:18" x14ac:dyDescent="0.2">
      <c r="A3321" s="3"/>
      <c r="B3321" s="3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</row>
    <row r="3322" spans="1:18" x14ac:dyDescent="0.2">
      <c r="A3322" s="3"/>
      <c r="B3322" s="3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</row>
    <row r="3323" spans="1:18" x14ac:dyDescent="0.2">
      <c r="A3323" s="3"/>
      <c r="B3323" s="3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</row>
    <row r="3324" spans="1:18" x14ac:dyDescent="0.2">
      <c r="A3324" s="3"/>
      <c r="B3324" s="3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</row>
    <row r="3325" spans="1:18" x14ac:dyDescent="0.2">
      <c r="A3325" s="3"/>
      <c r="B3325" s="3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</row>
    <row r="3326" spans="1:18" x14ac:dyDescent="0.2">
      <c r="A3326" s="3"/>
      <c r="B3326" s="3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</row>
    <row r="3327" spans="1:18" x14ac:dyDescent="0.2">
      <c r="A3327" s="3"/>
      <c r="B3327" s="3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</row>
    <row r="3328" spans="1:18" x14ac:dyDescent="0.2">
      <c r="A3328" s="3"/>
      <c r="B3328" s="3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</row>
    <row r="3329" spans="1:18" x14ac:dyDescent="0.2">
      <c r="A3329" s="3"/>
      <c r="B3329" s="3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</row>
    <row r="3330" spans="1:18" x14ac:dyDescent="0.2">
      <c r="A3330" s="3"/>
      <c r="B3330" s="3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</row>
    <row r="3331" spans="1:18" x14ac:dyDescent="0.2">
      <c r="A3331" s="3"/>
      <c r="B3331" s="3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</row>
    <row r="3332" spans="1:18" x14ac:dyDescent="0.2">
      <c r="A3332" s="3"/>
      <c r="B3332" s="3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</row>
    <row r="3333" spans="1:18" x14ac:dyDescent="0.2">
      <c r="A3333" s="3"/>
      <c r="B3333" s="3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</row>
    <row r="3334" spans="1:18" x14ac:dyDescent="0.2">
      <c r="A3334" s="3"/>
      <c r="B3334" s="3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</row>
    <row r="3335" spans="1:18" x14ac:dyDescent="0.2">
      <c r="A3335" s="3"/>
      <c r="B3335" s="3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</row>
    <row r="3336" spans="1:18" x14ac:dyDescent="0.2">
      <c r="A3336" s="3"/>
      <c r="B3336" s="3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</row>
    <row r="3337" spans="1:18" x14ac:dyDescent="0.2">
      <c r="A3337" s="3"/>
      <c r="B3337" s="3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</row>
    <row r="3338" spans="1:18" x14ac:dyDescent="0.2">
      <c r="A3338" s="3"/>
      <c r="B3338" s="3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</row>
    <row r="3339" spans="1:18" x14ac:dyDescent="0.2">
      <c r="A3339" s="3"/>
      <c r="B3339" s="3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</row>
    <row r="3340" spans="1:18" x14ac:dyDescent="0.2">
      <c r="A3340" s="3"/>
      <c r="B3340" s="3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</row>
    <row r="3341" spans="1:18" x14ac:dyDescent="0.2">
      <c r="A3341" s="3"/>
      <c r="B3341" s="3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</row>
    <row r="3342" spans="1:18" x14ac:dyDescent="0.2">
      <c r="A3342" s="3"/>
      <c r="B3342" s="3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</row>
    <row r="3343" spans="1:18" x14ac:dyDescent="0.2">
      <c r="A3343" s="3"/>
      <c r="B3343" s="3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</row>
    <row r="3344" spans="1:18" x14ac:dyDescent="0.2">
      <c r="A3344" s="3"/>
      <c r="B3344" s="3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</row>
    <row r="3345" spans="1:18" x14ac:dyDescent="0.2">
      <c r="A3345" s="3"/>
      <c r="B3345" s="3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</row>
    <row r="3346" spans="1:18" x14ac:dyDescent="0.2">
      <c r="A3346" s="3"/>
      <c r="B3346" s="3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</row>
    <row r="3347" spans="1:18" x14ac:dyDescent="0.2">
      <c r="A3347" s="3"/>
      <c r="B3347" s="3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</row>
    <row r="3348" spans="1:18" x14ac:dyDescent="0.2">
      <c r="A3348" s="3"/>
      <c r="B3348" s="3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</row>
    <row r="3349" spans="1:18" x14ac:dyDescent="0.2">
      <c r="A3349" s="3"/>
      <c r="B3349" s="3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</row>
    <row r="3350" spans="1:18" x14ac:dyDescent="0.2">
      <c r="A3350" s="3"/>
      <c r="B3350" s="3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</row>
    <row r="3351" spans="1:18" x14ac:dyDescent="0.2">
      <c r="A3351" s="3"/>
      <c r="B3351" s="3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</row>
    <row r="3352" spans="1:18" x14ac:dyDescent="0.2">
      <c r="A3352" s="3"/>
      <c r="B3352" s="3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</row>
    <row r="3353" spans="1:18" x14ac:dyDescent="0.2">
      <c r="A3353" s="3"/>
      <c r="B3353" s="3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</row>
    <row r="3354" spans="1:18" x14ac:dyDescent="0.2">
      <c r="A3354" s="3"/>
      <c r="B3354" s="3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</row>
    <row r="3355" spans="1:18" x14ac:dyDescent="0.2">
      <c r="A3355" s="3"/>
      <c r="B3355" s="3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</row>
    <row r="3356" spans="1:18" x14ac:dyDescent="0.2">
      <c r="A3356" s="3"/>
      <c r="B3356" s="3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</row>
    <row r="3357" spans="1:18" x14ac:dyDescent="0.2">
      <c r="A3357" s="3"/>
      <c r="B3357" s="3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</row>
    <row r="3358" spans="1:18" x14ac:dyDescent="0.2">
      <c r="A3358" s="3"/>
      <c r="B3358" s="3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</row>
    <row r="3359" spans="1:18" x14ac:dyDescent="0.2">
      <c r="A3359" s="3"/>
      <c r="B3359" s="3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</row>
    <row r="3360" spans="1:18" x14ac:dyDescent="0.2">
      <c r="A3360" s="3"/>
      <c r="B3360" s="3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</row>
    <row r="3361" spans="1:18" x14ac:dyDescent="0.2">
      <c r="A3361" s="3"/>
      <c r="B3361" s="3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</row>
    <row r="3362" spans="1:18" x14ac:dyDescent="0.2">
      <c r="A3362" s="3"/>
      <c r="B3362" s="3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</row>
    <row r="3363" spans="1:18" x14ac:dyDescent="0.2">
      <c r="A3363" s="3"/>
      <c r="B3363" s="3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</row>
    <row r="3364" spans="1:18" x14ac:dyDescent="0.2">
      <c r="A3364" s="3"/>
      <c r="B3364" s="3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</row>
    <row r="3365" spans="1:18" x14ac:dyDescent="0.2">
      <c r="A3365" s="3"/>
      <c r="B3365" s="3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</row>
    <row r="3366" spans="1:18" x14ac:dyDescent="0.2">
      <c r="A3366" s="3"/>
      <c r="B3366" s="3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</row>
    <row r="3367" spans="1:18" x14ac:dyDescent="0.2">
      <c r="A3367" s="3"/>
      <c r="B3367" s="3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</row>
    <row r="3368" spans="1:18" x14ac:dyDescent="0.2">
      <c r="A3368" s="3"/>
      <c r="B3368" s="3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</row>
    <row r="3369" spans="1:18" x14ac:dyDescent="0.2">
      <c r="A3369" s="3"/>
      <c r="B3369" s="3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</row>
    <row r="3370" spans="1:18" x14ac:dyDescent="0.2">
      <c r="A3370" s="3"/>
      <c r="B3370" s="3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</row>
    <row r="3371" spans="1:18" x14ac:dyDescent="0.2">
      <c r="A3371" s="3"/>
      <c r="B3371" s="3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</row>
    <row r="3372" spans="1:18" x14ac:dyDescent="0.2">
      <c r="A3372" s="3"/>
      <c r="B3372" s="3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</row>
    <row r="3373" spans="1:18" x14ac:dyDescent="0.2">
      <c r="A3373" s="3"/>
      <c r="B3373" s="3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</row>
    <row r="3374" spans="1:18" x14ac:dyDescent="0.2">
      <c r="A3374" s="3"/>
      <c r="B3374" s="3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</row>
    <row r="3375" spans="1:18" x14ac:dyDescent="0.2">
      <c r="A3375" s="3"/>
      <c r="B3375" s="3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</row>
    <row r="3376" spans="1:18" x14ac:dyDescent="0.2">
      <c r="A3376" s="3"/>
      <c r="B3376" s="3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</row>
    <row r="3377" spans="1:18" x14ac:dyDescent="0.2">
      <c r="A3377" s="3"/>
      <c r="B3377" s="3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</row>
    <row r="3378" spans="1:18" x14ac:dyDescent="0.2">
      <c r="A3378" s="3"/>
      <c r="B3378" s="3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</row>
    <row r="3379" spans="1:18" x14ac:dyDescent="0.2">
      <c r="A3379" s="3"/>
      <c r="B3379" s="3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</row>
    <row r="3380" spans="1:18" x14ac:dyDescent="0.2">
      <c r="A3380" s="3"/>
      <c r="B3380" s="3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</row>
    <row r="3381" spans="1:18" x14ac:dyDescent="0.2">
      <c r="A3381" s="3"/>
      <c r="B3381" s="3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</row>
    <row r="3382" spans="1:18" x14ac:dyDescent="0.2">
      <c r="A3382" s="3"/>
      <c r="B3382" s="3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</row>
    <row r="3383" spans="1:18" x14ac:dyDescent="0.2">
      <c r="A3383" s="3"/>
      <c r="B3383" s="3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</row>
    <row r="3384" spans="1:18" x14ac:dyDescent="0.2">
      <c r="A3384" s="3"/>
      <c r="B3384" s="3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</row>
    <row r="3385" spans="1:18" x14ac:dyDescent="0.2">
      <c r="A3385" s="3"/>
      <c r="B3385" s="3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</row>
    <row r="3386" spans="1:18" x14ac:dyDescent="0.2">
      <c r="A3386" s="3"/>
      <c r="B3386" s="3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</row>
    <row r="3387" spans="1:18" x14ac:dyDescent="0.2">
      <c r="A3387" s="3"/>
      <c r="B3387" s="3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</row>
    <row r="3388" spans="1:18" x14ac:dyDescent="0.2">
      <c r="A3388" s="3"/>
      <c r="B3388" s="3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</row>
    <row r="3389" spans="1:18" x14ac:dyDescent="0.2">
      <c r="A3389" s="3"/>
      <c r="B3389" s="3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</row>
    <row r="3390" spans="1:18" x14ac:dyDescent="0.2">
      <c r="A3390" s="3"/>
      <c r="B3390" s="3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</row>
    <row r="3391" spans="1:18" x14ac:dyDescent="0.2">
      <c r="A3391" s="3"/>
      <c r="B3391" s="3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</row>
    <row r="3392" spans="1:18" x14ac:dyDescent="0.2">
      <c r="A3392" s="3"/>
      <c r="B3392" s="3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</row>
    <row r="3393" spans="1:18" x14ac:dyDescent="0.2">
      <c r="A3393" s="3"/>
      <c r="B3393" s="3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</row>
    <row r="3394" spans="1:18" x14ac:dyDescent="0.2">
      <c r="A3394" s="3"/>
      <c r="B3394" s="3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</row>
    <row r="3395" spans="1:18" x14ac:dyDescent="0.2">
      <c r="A3395" s="3"/>
      <c r="B3395" s="3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</row>
    <row r="3396" spans="1:18" x14ac:dyDescent="0.2">
      <c r="A3396" s="3"/>
      <c r="B3396" s="3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</row>
    <row r="3397" spans="1:18" x14ac:dyDescent="0.2">
      <c r="A3397" s="3"/>
      <c r="B3397" s="3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</row>
    <row r="3398" spans="1:18" x14ac:dyDescent="0.2">
      <c r="A3398" s="3"/>
      <c r="B3398" s="3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</row>
    <row r="3399" spans="1:18" x14ac:dyDescent="0.2">
      <c r="A3399" s="3"/>
      <c r="B3399" s="3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</row>
    <row r="3400" spans="1:18" x14ac:dyDescent="0.2">
      <c r="A3400" s="3"/>
      <c r="B3400" s="3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</row>
    <row r="3401" spans="1:18" x14ac:dyDescent="0.2">
      <c r="A3401" s="3"/>
      <c r="B3401" s="3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</row>
    <row r="3402" spans="1:18" x14ac:dyDescent="0.2">
      <c r="A3402" s="3"/>
      <c r="B3402" s="3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</row>
    <row r="3403" spans="1:18" x14ac:dyDescent="0.2">
      <c r="A3403" s="3"/>
      <c r="B3403" s="3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</row>
    <row r="3404" spans="1:18" x14ac:dyDescent="0.2">
      <c r="A3404" s="3"/>
      <c r="B3404" s="3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</row>
    <row r="3405" spans="1:18" x14ac:dyDescent="0.2">
      <c r="A3405" s="3"/>
      <c r="B3405" s="3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</row>
    <row r="3406" spans="1:18" x14ac:dyDescent="0.2">
      <c r="A3406" s="3"/>
      <c r="B3406" s="3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</row>
    <row r="3407" spans="1:18" x14ac:dyDescent="0.2">
      <c r="A3407" s="3"/>
      <c r="B3407" s="3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</row>
    <row r="3408" spans="1:18" x14ac:dyDescent="0.2">
      <c r="A3408" s="3"/>
      <c r="B3408" s="3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</row>
    <row r="3409" spans="1:18" x14ac:dyDescent="0.2">
      <c r="A3409" s="3"/>
      <c r="B3409" s="3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</row>
    <row r="3410" spans="1:18" x14ac:dyDescent="0.2">
      <c r="A3410" s="3"/>
      <c r="B3410" s="3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</row>
    <row r="3411" spans="1:18" x14ac:dyDescent="0.2">
      <c r="A3411" s="3"/>
      <c r="B3411" s="3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</row>
    <row r="3412" spans="1:18" x14ac:dyDescent="0.2">
      <c r="A3412" s="3"/>
      <c r="B3412" s="3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</row>
    <row r="3413" spans="1:18" x14ac:dyDescent="0.2">
      <c r="A3413" s="3"/>
      <c r="B3413" s="3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</row>
    <row r="3414" spans="1:18" x14ac:dyDescent="0.2">
      <c r="A3414" s="3"/>
      <c r="B3414" s="3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</row>
    <row r="3415" spans="1:18" x14ac:dyDescent="0.2">
      <c r="A3415" s="3"/>
      <c r="B3415" s="3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</row>
    <row r="3416" spans="1:18" x14ac:dyDescent="0.2">
      <c r="A3416" s="3"/>
      <c r="B3416" s="3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</row>
    <row r="3417" spans="1:18" x14ac:dyDescent="0.2">
      <c r="A3417" s="3"/>
      <c r="B3417" s="3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</row>
    <row r="3418" spans="1:18" x14ac:dyDescent="0.2">
      <c r="A3418" s="3"/>
      <c r="B3418" s="3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</row>
    <row r="3419" spans="1:18" x14ac:dyDescent="0.2">
      <c r="A3419" s="3"/>
      <c r="B3419" s="3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</row>
    <row r="3420" spans="1:18" x14ac:dyDescent="0.2">
      <c r="A3420" s="3"/>
      <c r="B3420" s="3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</row>
    <row r="3421" spans="1:18" x14ac:dyDescent="0.2">
      <c r="A3421" s="3"/>
      <c r="B3421" s="3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</row>
    <row r="3422" spans="1:18" x14ac:dyDescent="0.2">
      <c r="A3422" s="3"/>
      <c r="B3422" s="3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</row>
    <row r="3423" spans="1:18" x14ac:dyDescent="0.2">
      <c r="A3423" s="3"/>
      <c r="B3423" s="3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</row>
    <row r="3424" spans="1:18" x14ac:dyDescent="0.2">
      <c r="A3424" s="3"/>
      <c r="B3424" s="3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</row>
    <row r="3425" spans="1:18" x14ac:dyDescent="0.2">
      <c r="A3425" s="3"/>
      <c r="B3425" s="3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</row>
    <row r="3426" spans="1:18" x14ac:dyDescent="0.2">
      <c r="A3426" s="3"/>
      <c r="B3426" s="3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</row>
    <row r="3427" spans="1:18" x14ac:dyDescent="0.2">
      <c r="A3427" s="3"/>
      <c r="B3427" s="3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</row>
    <row r="3428" spans="1:18" x14ac:dyDescent="0.2">
      <c r="A3428" s="3"/>
      <c r="B3428" s="3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</row>
    <row r="3429" spans="1:18" x14ac:dyDescent="0.2">
      <c r="A3429" s="3"/>
      <c r="B3429" s="3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</row>
    <row r="3430" spans="1:18" x14ac:dyDescent="0.2">
      <c r="A3430" s="3"/>
      <c r="B3430" s="3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</row>
    <row r="3431" spans="1:18" x14ac:dyDescent="0.2">
      <c r="A3431" s="3"/>
      <c r="B3431" s="3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</row>
    <row r="3432" spans="1:18" x14ac:dyDescent="0.2">
      <c r="A3432" s="3"/>
      <c r="B3432" s="3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</row>
    <row r="3433" spans="1:18" x14ac:dyDescent="0.2">
      <c r="A3433" s="3"/>
      <c r="B3433" s="3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</row>
    <row r="3434" spans="1:18" x14ac:dyDescent="0.2">
      <c r="A3434" s="3"/>
      <c r="B3434" s="3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</row>
    <row r="3435" spans="1:18" x14ac:dyDescent="0.2">
      <c r="A3435" s="3"/>
      <c r="B3435" s="3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</row>
    <row r="3436" spans="1:18" x14ac:dyDescent="0.2">
      <c r="A3436" s="3"/>
      <c r="B3436" s="3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</row>
    <row r="3437" spans="1:18" x14ac:dyDescent="0.2">
      <c r="A3437" s="3"/>
      <c r="B3437" s="3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</row>
    <row r="3438" spans="1:18" x14ac:dyDescent="0.2">
      <c r="A3438" s="3"/>
      <c r="B3438" s="3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</row>
    <row r="3439" spans="1:18" x14ac:dyDescent="0.2">
      <c r="A3439" s="3"/>
      <c r="B3439" s="3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</row>
    <row r="3440" spans="1:18" x14ac:dyDescent="0.2">
      <c r="A3440" s="3"/>
      <c r="B3440" s="3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</row>
    <row r="3441" spans="1:18" x14ac:dyDescent="0.2">
      <c r="A3441" s="3"/>
      <c r="B3441" s="3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</row>
    <row r="3442" spans="1:18" x14ac:dyDescent="0.2">
      <c r="A3442" s="3"/>
      <c r="B3442" s="3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</row>
    <row r="3443" spans="1:18" x14ac:dyDescent="0.2">
      <c r="A3443" s="3"/>
      <c r="B3443" s="3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</row>
    <row r="3444" spans="1:18" x14ac:dyDescent="0.2">
      <c r="A3444" s="3"/>
      <c r="B3444" s="3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</row>
    <row r="3445" spans="1:18" x14ac:dyDescent="0.2">
      <c r="A3445" s="3"/>
      <c r="B3445" s="3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</row>
    <row r="3446" spans="1:18" x14ac:dyDescent="0.2">
      <c r="A3446" s="3"/>
      <c r="B3446" s="3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</row>
    <row r="3447" spans="1:18" x14ac:dyDescent="0.2">
      <c r="A3447" s="3"/>
      <c r="B3447" s="3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</row>
    <row r="3448" spans="1:18" x14ac:dyDescent="0.2">
      <c r="A3448" s="3"/>
      <c r="B3448" s="3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</row>
    <row r="3449" spans="1:18" x14ac:dyDescent="0.2">
      <c r="A3449" s="3"/>
      <c r="B3449" s="3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</row>
    <row r="3450" spans="1:18" x14ac:dyDescent="0.2">
      <c r="A3450" s="3"/>
      <c r="B3450" s="3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</row>
    <row r="3451" spans="1:18" x14ac:dyDescent="0.2">
      <c r="A3451" s="3"/>
      <c r="B3451" s="3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</row>
    <row r="3452" spans="1:18" x14ac:dyDescent="0.2">
      <c r="A3452" s="3"/>
      <c r="B3452" s="3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</row>
    <row r="3453" spans="1:18" x14ac:dyDescent="0.2">
      <c r="A3453" s="3"/>
      <c r="B3453" s="3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</row>
    <row r="3454" spans="1:18" x14ac:dyDescent="0.2">
      <c r="A3454" s="3"/>
      <c r="B3454" s="3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</row>
    <row r="3455" spans="1:18" x14ac:dyDescent="0.2">
      <c r="A3455" s="3"/>
      <c r="B3455" s="3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</row>
    <row r="3456" spans="1:18" x14ac:dyDescent="0.2">
      <c r="A3456" s="3"/>
      <c r="B3456" s="3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</row>
    <row r="3457" spans="1:18" x14ac:dyDescent="0.2">
      <c r="A3457" s="3"/>
      <c r="B3457" s="3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</row>
    <row r="3458" spans="1:18" x14ac:dyDescent="0.2">
      <c r="A3458" s="3"/>
      <c r="B3458" s="3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</row>
    <row r="3459" spans="1:18" x14ac:dyDescent="0.2">
      <c r="A3459" s="3"/>
      <c r="B3459" s="3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</row>
    <row r="3460" spans="1:18" x14ac:dyDescent="0.2">
      <c r="A3460" s="3"/>
      <c r="B3460" s="3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</row>
    <row r="3461" spans="1:18" x14ac:dyDescent="0.2">
      <c r="A3461" s="3"/>
      <c r="B3461" s="3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</row>
    <row r="3462" spans="1:18" x14ac:dyDescent="0.2">
      <c r="A3462" s="3"/>
      <c r="B3462" s="3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</row>
    <row r="3463" spans="1:18" x14ac:dyDescent="0.2">
      <c r="A3463" s="3"/>
      <c r="B3463" s="3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</row>
    <row r="3464" spans="1:18" x14ac:dyDescent="0.2">
      <c r="A3464" s="3"/>
      <c r="B3464" s="3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</row>
    <row r="3465" spans="1:18" x14ac:dyDescent="0.2">
      <c r="A3465" s="3"/>
      <c r="B3465" s="3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</row>
    <row r="3466" spans="1:18" x14ac:dyDescent="0.2">
      <c r="A3466" s="3"/>
      <c r="B3466" s="3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</row>
    <row r="3467" spans="1:18" x14ac:dyDescent="0.2">
      <c r="A3467" s="3"/>
      <c r="B3467" s="3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</row>
    <row r="3468" spans="1:18" x14ac:dyDescent="0.2">
      <c r="A3468" s="3"/>
      <c r="B3468" s="3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</row>
    <row r="3469" spans="1:18" x14ac:dyDescent="0.2">
      <c r="A3469" s="3"/>
      <c r="B3469" s="3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</row>
    <row r="3470" spans="1:18" x14ac:dyDescent="0.2">
      <c r="A3470" s="3"/>
      <c r="B3470" s="3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</row>
    <row r="3471" spans="1:18" x14ac:dyDescent="0.2">
      <c r="A3471" s="3"/>
      <c r="B3471" s="3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</row>
    <row r="3472" spans="1:18" x14ac:dyDescent="0.2">
      <c r="A3472" s="3"/>
      <c r="B3472" s="3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</row>
    <row r="3473" spans="1:18" x14ac:dyDescent="0.2">
      <c r="A3473" s="3"/>
      <c r="B3473" s="3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</row>
    <row r="3474" spans="1:18" x14ac:dyDescent="0.2">
      <c r="A3474" s="3"/>
      <c r="B3474" s="3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</row>
    <row r="3475" spans="1:18" x14ac:dyDescent="0.2">
      <c r="A3475" s="3"/>
      <c r="B3475" s="3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</row>
    <row r="3476" spans="1:18" x14ac:dyDescent="0.2">
      <c r="A3476" s="3"/>
      <c r="B3476" s="3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</row>
    <row r="3477" spans="1:18" x14ac:dyDescent="0.2">
      <c r="A3477" s="3"/>
      <c r="B3477" s="3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</row>
    <row r="3478" spans="1:18" x14ac:dyDescent="0.2">
      <c r="A3478" s="3"/>
      <c r="B3478" s="3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</row>
    <row r="3479" spans="1:18" x14ac:dyDescent="0.2">
      <c r="A3479" s="3"/>
      <c r="B3479" s="3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</row>
    <row r="3480" spans="1:18" x14ac:dyDescent="0.2">
      <c r="A3480" s="3"/>
      <c r="B3480" s="3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</row>
    <row r="3481" spans="1:18" x14ac:dyDescent="0.2">
      <c r="A3481" s="3"/>
      <c r="B3481" s="3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</row>
    <row r="3482" spans="1:18" x14ac:dyDescent="0.2">
      <c r="A3482" s="3"/>
      <c r="B3482" s="3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</row>
    <row r="3483" spans="1:18" x14ac:dyDescent="0.2">
      <c r="A3483" s="3"/>
      <c r="B3483" s="3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</row>
    <row r="3484" spans="1:18" x14ac:dyDescent="0.2">
      <c r="A3484" s="3"/>
      <c r="B3484" s="3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</row>
    <row r="3485" spans="1:18" x14ac:dyDescent="0.2">
      <c r="A3485" s="3"/>
      <c r="B3485" s="3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</row>
    <row r="3486" spans="1:18" x14ac:dyDescent="0.2">
      <c r="A3486" s="3"/>
      <c r="B3486" s="3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</row>
    <row r="3487" spans="1:18" x14ac:dyDescent="0.2">
      <c r="A3487" s="3"/>
      <c r="B3487" s="3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</row>
    <row r="3488" spans="1:18" x14ac:dyDescent="0.2">
      <c r="A3488" s="3"/>
      <c r="B3488" s="3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</row>
    <row r="3489" spans="1:18" x14ac:dyDescent="0.2">
      <c r="A3489" s="3"/>
      <c r="B3489" s="3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</row>
    <row r="3490" spans="1:18" x14ac:dyDescent="0.2">
      <c r="A3490" s="3"/>
      <c r="B3490" s="3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</row>
    <row r="3491" spans="1:18" x14ac:dyDescent="0.2">
      <c r="A3491" s="3"/>
      <c r="B3491" s="3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</row>
    <row r="3492" spans="1:18" x14ac:dyDescent="0.2">
      <c r="A3492" s="3"/>
      <c r="B3492" s="3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</row>
    <row r="3493" spans="1:18" x14ac:dyDescent="0.2">
      <c r="A3493" s="3"/>
      <c r="B3493" s="3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</row>
    <row r="3494" spans="1:18" x14ac:dyDescent="0.2">
      <c r="A3494" s="3"/>
      <c r="B3494" s="3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</row>
    <row r="3495" spans="1:18" x14ac:dyDescent="0.2">
      <c r="A3495" s="3"/>
      <c r="B3495" s="3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</row>
    <row r="3496" spans="1:18" x14ac:dyDescent="0.2">
      <c r="A3496" s="3"/>
      <c r="B3496" s="3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</row>
    <row r="3497" spans="1:18" x14ac:dyDescent="0.2">
      <c r="A3497" s="3"/>
      <c r="B3497" s="3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</row>
    <row r="3498" spans="1:18" x14ac:dyDescent="0.2">
      <c r="A3498" s="3"/>
      <c r="B3498" s="3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</row>
    <row r="3499" spans="1:18" x14ac:dyDescent="0.2">
      <c r="A3499" s="3"/>
      <c r="B3499" s="3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</row>
    <row r="3500" spans="1:18" x14ac:dyDescent="0.2">
      <c r="A3500" s="3"/>
      <c r="B3500" s="3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</row>
    <row r="3501" spans="1:18" x14ac:dyDescent="0.2">
      <c r="A3501" s="3"/>
      <c r="B3501" s="3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</row>
    <row r="3502" spans="1:18" x14ac:dyDescent="0.2">
      <c r="A3502" s="3"/>
      <c r="B3502" s="3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</row>
    <row r="3503" spans="1:18" x14ac:dyDescent="0.2">
      <c r="A3503" s="3"/>
      <c r="B3503" s="3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</row>
    <row r="3504" spans="1:18" x14ac:dyDescent="0.2">
      <c r="A3504" s="3"/>
      <c r="B3504" s="3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</row>
    <row r="3505" spans="1:18" x14ac:dyDescent="0.2">
      <c r="A3505" s="3"/>
      <c r="B3505" s="3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</row>
    <row r="3506" spans="1:18" x14ac:dyDescent="0.2">
      <c r="A3506" s="3"/>
      <c r="B3506" s="3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</row>
    <row r="3507" spans="1:18" x14ac:dyDescent="0.2">
      <c r="A3507" s="3"/>
      <c r="B3507" s="3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</row>
    <row r="3508" spans="1:18" x14ac:dyDescent="0.2">
      <c r="A3508" s="3"/>
      <c r="B3508" s="3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</row>
    <row r="3509" spans="1:18" x14ac:dyDescent="0.2">
      <c r="A3509" s="3"/>
      <c r="B3509" s="3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</row>
    <row r="3510" spans="1:18" x14ac:dyDescent="0.2">
      <c r="A3510" s="3"/>
      <c r="B3510" s="3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</row>
    <row r="3511" spans="1:18" x14ac:dyDescent="0.2">
      <c r="A3511" s="3"/>
      <c r="B3511" s="3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</row>
    <row r="3512" spans="1:18" x14ac:dyDescent="0.2">
      <c r="A3512" s="3"/>
      <c r="B3512" s="3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</row>
    <row r="3513" spans="1:18" x14ac:dyDescent="0.2">
      <c r="A3513" s="3"/>
      <c r="B3513" s="3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</row>
    <row r="3514" spans="1:18" x14ac:dyDescent="0.2">
      <c r="A3514" s="3"/>
      <c r="B3514" s="3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</row>
    <row r="3515" spans="1:18" x14ac:dyDescent="0.2">
      <c r="A3515" s="3"/>
      <c r="B3515" s="3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</row>
    <row r="3516" spans="1:18" x14ac:dyDescent="0.2">
      <c r="A3516" s="3"/>
      <c r="B3516" s="3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</row>
    <row r="3517" spans="1:18" x14ac:dyDescent="0.2">
      <c r="A3517" s="3"/>
      <c r="B3517" s="3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</row>
    <row r="3518" spans="1:18" x14ac:dyDescent="0.2">
      <c r="A3518" s="3"/>
      <c r="B3518" s="3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</row>
    <row r="3519" spans="1:18" x14ac:dyDescent="0.2">
      <c r="A3519" s="3"/>
      <c r="B3519" s="3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</row>
    <row r="3520" spans="1:18" x14ac:dyDescent="0.2">
      <c r="A3520" s="3"/>
      <c r="B3520" s="3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</row>
    <row r="3521" spans="1:18" x14ac:dyDescent="0.2">
      <c r="A3521" s="3"/>
      <c r="B3521" s="3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</row>
    <row r="3522" spans="1:18" x14ac:dyDescent="0.2">
      <c r="A3522" s="3"/>
      <c r="B3522" s="3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</row>
    <row r="3523" spans="1:18" x14ac:dyDescent="0.2">
      <c r="A3523" s="3"/>
      <c r="B3523" s="3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</row>
    <row r="3524" spans="1:18" x14ac:dyDescent="0.2">
      <c r="A3524" s="3"/>
      <c r="B3524" s="3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</row>
    <row r="3525" spans="1:18" x14ac:dyDescent="0.2">
      <c r="A3525" s="3"/>
      <c r="B3525" s="3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</row>
    <row r="3526" spans="1:18" x14ac:dyDescent="0.2">
      <c r="A3526" s="3"/>
      <c r="B3526" s="3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</row>
    <row r="3527" spans="1:18" x14ac:dyDescent="0.2">
      <c r="A3527" s="3"/>
      <c r="B3527" s="3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</row>
    <row r="3528" spans="1:18" x14ac:dyDescent="0.2">
      <c r="A3528" s="3"/>
      <c r="B3528" s="3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</row>
    <row r="3529" spans="1:18" x14ac:dyDescent="0.2">
      <c r="A3529" s="3"/>
      <c r="B3529" s="3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</row>
    <row r="3530" spans="1:18" x14ac:dyDescent="0.2">
      <c r="A3530" s="3"/>
      <c r="B3530" s="3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</row>
    <row r="3531" spans="1:18" x14ac:dyDescent="0.2">
      <c r="A3531" s="3"/>
      <c r="B3531" s="3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</row>
    <row r="3532" spans="1:18" x14ac:dyDescent="0.2">
      <c r="A3532" s="3"/>
      <c r="B3532" s="3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</row>
    <row r="3533" spans="1:18" x14ac:dyDescent="0.2">
      <c r="A3533" s="3"/>
      <c r="B3533" s="3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</row>
    <row r="3534" spans="1:18" x14ac:dyDescent="0.2">
      <c r="A3534" s="3"/>
      <c r="B3534" s="3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</row>
    <row r="3535" spans="1:18" x14ac:dyDescent="0.2">
      <c r="A3535" s="3"/>
      <c r="B3535" s="3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</row>
    <row r="3536" spans="1:18" x14ac:dyDescent="0.2">
      <c r="A3536" s="3"/>
      <c r="B3536" s="3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</row>
    <row r="3537" spans="1:18" x14ac:dyDescent="0.2">
      <c r="A3537" s="3"/>
      <c r="B3537" s="3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</row>
    <row r="3538" spans="1:18" x14ac:dyDescent="0.2">
      <c r="A3538" s="3"/>
      <c r="B3538" s="3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</row>
    <row r="3539" spans="1:18" x14ac:dyDescent="0.2">
      <c r="A3539" s="3"/>
      <c r="B3539" s="3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</row>
    <row r="3540" spans="1:18" x14ac:dyDescent="0.2">
      <c r="A3540" s="3"/>
      <c r="B3540" s="3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</row>
    <row r="3541" spans="1:18" x14ac:dyDescent="0.2">
      <c r="A3541" s="3"/>
      <c r="B3541" s="3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</row>
    <row r="3542" spans="1:18" x14ac:dyDescent="0.2">
      <c r="A3542" s="3"/>
      <c r="B3542" s="3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</row>
    <row r="3543" spans="1:18" x14ac:dyDescent="0.2">
      <c r="A3543" s="3"/>
      <c r="B3543" s="3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</row>
    <row r="3544" spans="1:18" x14ac:dyDescent="0.2">
      <c r="A3544" s="3"/>
      <c r="B3544" s="3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</row>
    <row r="3545" spans="1:18" x14ac:dyDescent="0.2">
      <c r="A3545" s="3"/>
      <c r="B3545" s="3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</row>
    <row r="3546" spans="1:18" x14ac:dyDescent="0.2">
      <c r="A3546" s="3"/>
      <c r="B3546" s="3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</row>
    <row r="3547" spans="1:18" x14ac:dyDescent="0.2">
      <c r="A3547" s="3"/>
      <c r="B3547" s="3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</row>
    <row r="3548" spans="1:18" x14ac:dyDescent="0.2">
      <c r="A3548" s="3"/>
      <c r="B3548" s="3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</row>
    <row r="3549" spans="1:18" x14ac:dyDescent="0.2">
      <c r="A3549" s="3"/>
      <c r="B3549" s="3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</row>
    <row r="3550" spans="1:18" x14ac:dyDescent="0.2">
      <c r="A3550" s="3"/>
      <c r="B3550" s="3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</row>
    <row r="3551" spans="1:18" x14ac:dyDescent="0.2">
      <c r="A3551" s="3"/>
      <c r="B3551" s="3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</row>
    <row r="3552" spans="1:18" x14ac:dyDescent="0.2">
      <c r="A3552" s="3"/>
      <c r="B3552" s="3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</row>
    <row r="3553" spans="1:18" x14ac:dyDescent="0.2">
      <c r="A3553" s="3"/>
      <c r="B3553" s="3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</row>
    <row r="3554" spans="1:18" x14ac:dyDescent="0.2">
      <c r="A3554" s="3"/>
      <c r="B3554" s="3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</row>
    <row r="3555" spans="1:18" x14ac:dyDescent="0.2">
      <c r="A3555" s="3"/>
      <c r="B3555" s="3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</row>
    <row r="3556" spans="1:18" x14ac:dyDescent="0.2">
      <c r="A3556" s="3"/>
      <c r="B3556" s="3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</row>
    <row r="3557" spans="1:18" x14ac:dyDescent="0.2">
      <c r="A3557" s="3"/>
      <c r="B3557" s="3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</row>
    <row r="3558" spans="1:18" x14ac:dyDescent="0.2">
      <c r="A3558" s="3"/>
      <c r="B3558" s="3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</row>
    <row r="3559" spans="1:18" x14ac:dyDescent="0.2">
      <c r="A3559" s="3"/>
      <c r="B3559" s="3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</row>
    <row r="3560" spans="1:18" x14ac:dyDescent="0.2">
      <c r="A3560" s="3"/>
      <c r="B3560" s="3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</row>
    <row r="3561" spans="1:18" x14ac:dyDescent="0.2">
      <c r="A3561" s="3"/>
      <c r="B3561" s="3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</row>
    <row r="3562" spans="1:18" x14ac:dyDescent="0.2">
      <c r="A3562" s="3"/>
      <c r="B3562" s="3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</row>
    <row r="3563" spans="1:18" x14ac:dyDescent="0.2">
      <c r="A3563" s="3"/>
      <c r="B3563" s="3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</row>
    <row r="3564" spans="1:18" x14ac:dyDescent="0.2">
      <c r="A3564" s="3"/>
      <c r="B3564" s="3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</row>
    <row r="3565" spans="1:18" x14ac:dyDescent="0.2">
      <c r="A3565" s="3"/>
      <c r="B3565" s="3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</row>
    <row r="3566" spans="1:18" x14ac:dyDescent="0.2">
      <c r="A3566" s="3"/>
      <c r="B3566" s="3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</row>
    <row r="3567" spans="1:18" x14ac:dyDescent="0.2">
      <c r="A3567" s="3"/>
      <c r="B3567" s="3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</row>
    <row r="3568" spans="1:18" x14ac:dyDescent="0.2">
      <c r="A3568" s="3"/>
      <c r="B3568" s="3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</row>
    <row r="3569" spans="1:18" x14ac:dyDescent="0.2">
      <c r="A3569" s="3"/>
      <c r="B3569" s="3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</row>
    <row r="3570" spans="1:18" x14ac:dyDescent="0.2">
      <c r="A3570" s="3"/>
      <c r="B3570" s="3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</row>
    <row r="3571" spans="1:18" x14ac:dyDescent="0.2">
      <c r="A3571" s="3"/>
      <c r="B3571" s="3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</row>
    <row r="3572" spans="1:18" x14ac:dyDescent="0.2">
      <c r="A3572" s="3"/>
      <c r="B3572" s="3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</row>
    <row r="3573" spans="1:18" x14ac:dyDescent="0.2">
      <c r="A3573" s="3"/>
      <c r="B3573" s="3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</row>
    <row r="3574" spans="1:18" x14ac:dyDescent="0.2">
      <c r="A3574" s="3"/>
      <c r="B3574" s="3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</row>
    <row r="3575" spans="1:18" x14ac:dyDescent="0.2">
      <c r="A3575" s="3"/>
      <c r="B3575" s="3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</row>
    <row r="3576" spans="1:18" x14ac:dyDescent="0.2">
      <c r="A3576" s="3"/>
      <c r="B3576" s="3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</row>
    <row r="3577" spans="1:18" x14ac:dyDescent="0.2">
      <c r="A3577" s="3"/>
      <c r="B3577" s="3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</row>
    <row r="3578" spans="1:18" x14ac:dyDescent="0.2">
      <c r="A3578" s="3"/>
      <c r="B3578" s="3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</row>
    <row r="3579" spans="1:18" x14ac:dyDescent="0.2">
      <c r="A3579" s="3"/>
      <c r="B3579" s="3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</row>
    <row r="3580" spans="1:18" x14ac:dyDescent="0.2">
      <c r="A3580" s="3"/>
      <c r="B3580" s="3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</row>
    <row r="3581" spans="1:18" x14ac:dyDescent="0.2">
      <c r="A3581" s="3"/>
      <c r="B3581" s="3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</row>
    <row r="3582" spans="1:18" x14ac:dyDescent="0.2">
      <c r="A3582" s="3"/>
      <c r="B3582" s="3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</row>
    <row r="3583" spans="1:18" x14ac:dyDescent="0.2">
      <c r="A3583" s="3"/>
      <c r="B3583" s="3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</row>
    <row r="3584" spans="1:18" x14ac:dyDescent="0.2">
      <c r="A3584" s="3"/>
      <c r="B3584" s="3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</row>
    <row r="3585" spans="1:18" x14ac:dyDescent="0.2">
      <c r="A3585" s="3"/>
      <c r="B3585" s="3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</row>
    <row r="3586" spans="1:18" x14ac:dyDescent="0.2">
      <c r="A3586" s="3"/>
      <c r="B3586" s="3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</row>
    <row r="3587" spans="1:18" x14ac:dyDescent="0.2">
      <c r="A3587" s="3"/>
      <c r="B3587" s="3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</row>
    <row r="3588" spans="1:18" x14ac:dyDescent="0.2">
      <c r="A3588" s="3"/>
      <c r="B3588" s="3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</row>
    <row r="3589" spans="1:18" x14ac:dyDescent="0.2">
      <c r="A3589" s="3"/>
      <c r="B3589" s="3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</row>
    <row r="3590" spans="1:18" x14ac:dyDescent="0.2">
      <c r="A3590" s="3"/>
      <c r="B3590" s="3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</row>
    <row r="3591" spans="1:18" x14ac:dyDescent="0.2">
      <c r="A3591" s="3"/>
      <c r="B3591" s="3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</row>
    <row r="3592" spans="1:18" x14ac:dyDescent="0.2">
      <c r="A3592" s="3"/>
      <c r="B3592" s="3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</row>
    <row r="3593" spans="1:18" x14ac:dyDescent="0.2">
      <c r="A3593" s="3"/>
      <c r="B3593" s="3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</row>
    <row r="3594" spans="1:18" x14ac:dyDescent="0.2">
      <c r="A3594" s="3"/>
      <c r="B3594" s="3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</row>
    <row r="3595" spans="1:18" x14ac:dyDescent="0.2">
      <c r="A3595" s="3"/>
      <c r="B3595" s="3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</row>
    <row r="3596" spans="1:18" x14ac:dyDescent="0.2">
      <c r="A3596" s="3"/>
      <c r="B3596" s="3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</row>
    <row r="3597" spans="1:18" x14ac:dyDescent="0.2">
      <c r="A3597" s="3"/>
      <c r="B3597" s="3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</row>
    <row r="3598" spans="1:18" x14ac:dyDescent="0.2">
      <c r="A3598" s="3"/>
      <c r="B3598" s="3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</row>
    <row r="3599" spans="1:18" x14ac:dyDescent="0.2">
      <c r="A3599" s="3"/>
      <c r="B3599" s="3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</row>
    <row r="3600" spans="1:18" x14ac:dyDescent="0.2">
      <c r="A3600" s="3"/>
      <c r="B3600" s="3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</row>
    <row r="3601" spans="1:18" x14ac:dyDescent="0.2">
      <c r="A3601" s="3"/>
      <c r="B3601" s="3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</row>
    <row r="3602" spans="1:18" x14ac:dyDescent="0.2">
      <c r="A3602" s="3"/>
      <c r="B3602" s="3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</row>
    <row r="3603" spans="1:18" x14ac:dyDescent="0.2">
      <c r="A3603" s="3"/>
      <c r="B3603" s="3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</row>
    <row r="3604" spans="1:18" x14ac:dyDescent="0.2">
      <c r="A3604" s="3"/>
      <c r="B3604" s="3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</row>
    <row r="3605" spans="1:18" x14ac:dyDescent="0.2">
      <c r="A3605" s="3"/>
      <c r="B3605" s="3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</row>
    <row r="3606" spans="1:18" x14ac:dyDescent="0.2">
      <c r="A3606" s="3"/>
      <c r="B3606" s="3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</row>
    <row r="3607" spans="1:18" x14ac:dyDescent="0.2">
      <c r="A3607" s="3"/>
      <c r="B3607" s="3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</row>
    <row r="3608" spans="1:18" x14ac:dyDescent="0.2">
      <c r="A3608" s="3"/>
      <c r="B3608" s="3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</row>
    <row r="3609" spans="1:18" x14ac:dyDescent="0.2">
      <c r="A3609" s="3"/>
      <c r="B3609" s="3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</row>
    <row r="3610" spans="1:18" x14ac:dyDescent="0.2">
      <c r="A3610" s="3"/>
      <c r="B3610" s="3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</row>
    <row r="3611" spans="1:18" x14ac:dyDescent="0.2">
      <c r="A3611" s="3"/>
      <c r="B3611" s="3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</row>
    <row r="3612" spans="1:18" x14ac:dyDescent="0.2">
      <c r="A3612" s="3"/>
      <c r="B3612" s="3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</row>
    <row r="3613" spans="1:18" x14ac:dyDescent="0.2">
      <c r="A3613" s="3"/>
      <c r="B3613" s="3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</row>
    <row r="3614" spans="1:18" x14ac:dyDescent="0.2">
      <c r="A3614" s="3"/>
      <c r="B3614" s="3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</row>
    <row r="3615" spans="1:18" x14ac:dyDescent="0.2">
      <c r="A3615" s="3"/>
      <c r="B3615" s="3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</row>
    <row r="3616" spans="1:18" x14ac:dyDescent="0.2">
      <c r="A3616" s="3"/>
      <c r="B3616" s="3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</row>
    <row r="3617" spans="1:18" x14ac:dyDescent="0.2">
      <c r="A3617" s="3"/>
      <c r="B3617" s="3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</row>
    <row r="3618" spans="1:18" x14ac:dyDescent="0.2">
      <c r="A3618" s="3"/>
      <c r="B3618" s="3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</row>
    <row r="3619" spans="1:18" x14ac:dyDescent="0.2">
      <c r="A3619" s="3"/>
      <c r="B3619" s="3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</row>
    <row r="3620" spans="1:18" x14ac:dyDescent="0.2">
      <c r="A3620" s="3"/>
      <c r="B3620" s="3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</row>
    <row r="3621" spans="1:18" x14ac:dyDescent="0.2">
      <c r="A3621" s="3"/>
      <c r="B3621" s="3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</row>
    <row r="3622" spans="1:18" x14ac:dyDescent="0.2">
      <c r="A3622" s="3"/>
      <c r="B3622" s="3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</row>
    <row r="3623" spans="1:18" x14ac:dyDescent="0.2">
      <c r="A3623" s="3"/>
      <c r="B3623" s="3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</row>
    <row r="3624" spans="1:18" x14ac:dyDescent="0.2">
      <c r="A3624" s="3"/>
      <c r="B3624" s="3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</row>
    <row r="3625" spans="1:18" x14ac:dyDescent="0.2">
      <c r="A3625" s="3"/>
      <c r="B3625" s="3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</row>
    <row r="3626" spans="1:18" x14ac:dyDescent="0.2">
      <c r="A3626" s="3"/>
      <c r="B3626" s="3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</row>
    <row r="3627" spans="1:18" x14ac:dyDescent="0.2">
      <c r="A3627" s="3"/>
      <c r="B3627" s="3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</row>
    <row r="3628" spans="1:18" x14ac:dyDescent="0.2">
      <c r="A3628" s="3"/>
      <c r="B3628" s="3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</row>
    <row r="3629" spans="1:18" x14ac:dyDescent="0.2">
      <c r="A3629" s="3"/>
      <c r="B3629" s="3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</row>
    <row r="3630" spans="1:18" x14ac:dyDescent="0.2">
      <c r="A3630" s="3"/>
      <c r="B3630" s="3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</row>
    <row r="3631" spans="1:18" x14ac:dyDescent="0.2">
      <c r="A3631" s="3"/>
      <c r="B3631" s="3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</row>
    <row r="3632" spans="1:18" x14ac:dyDescent="0.2">
      <c r="A3632" s="3"/>
      <c r="B3632" s="3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</row>
    <row r="3633" spans="1:18" x14ac:dyDescent="0.2">
      <c r="A3633" s="3"/>
      <c r="B3633" s="3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</row>
    <row r="3634" spans="1:18" x14ac:dyDescent="0.2">
      <c r="A3634" s="3"/>
      <c r="B3634" s="3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</row>
    <row r="3635" spans="1:18" x14ac:dyDescent="0.2">
      <c r="A3635" s="3"/>
      <c r="B3635" s="3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</row>
    <row r="3636" spans="1:18" x14ac:dyDescent="0.2">
      <c r="A3636" s="3"/>
      <c r="B3636" s="3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</row>
    <row r="3637" spans="1:18" x14ac:dyDescent="0.2">
      <c r="A3637" s="3"/>
      <c r="B3637" s="3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</row>
    <row r="3638" spans="1:18" x14ac:dyDescent="0.2">
      <c r="A3638" s="3"/>
      <c r="B3638" s="3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</row>
    <row r="3639" spans="1:18" x14ac:dyDescent="0.2">
      <c r="A3639" s="3"/>
      <c r="B3639" s="3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</row>
    <row r="3640" spans="1:18" x14ac:dyDescent="0.2">
      <c r="A3640" s="3"/>
      <c r="B3640" s="3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</row>
    <row r="3641" spans="1:18" x14ac:dyDescent="0.2">
      <c r="A3641" s="3"/>
      <c r="B3641" s="3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</row>
    <row r="3642" spans="1:18" x14ac:dyDescent="0.2">
      <c r="A3642" s="3"/>
      <c r="B3642" s="3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</row>
    <row r="3643" spans="1:18" x14ac:dyDescent="0.2">
      <c r="A3643" s="3"/>
      <c r="B3643" s="3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</row>
    <row r="3644" spans="1:18" x14ac:dyDescent="0.2">
      <c r="A3644" s="3"/>
      <c r="B3644" s="3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</row>
    <row r="3645" spans="1:18" x14ac:dyDescent="0.2">
      <c r="A3645" s="3"/>
      <c r="B3645" s="3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</row>
    <row r="3646" spans="1:18" x14ac:dyDescent="0.2">
      <c r="A3646" s="3"/>
      <c r="B3646" s="3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</row>
    <row r="3647" spans="1:18" x14ac:dyDescent="0.2">
      <c r="A3647" s="3"/>
      <c r="B3647" s="3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</row>
    <row r="3648" spans="1:18" x14ac:dyDescent="0.2">
      <c r="A3648" s="3"/>
      <c r="B3648" s="3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</row>
    <row r="3649" spans="1:18" x14ac:dyDescent="0.2">
      <c r="A3649" s="3"/>
      <c r="B3649" s="3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</row>
    <row r="3650" spans="1:18" x14ac:dyDescent="0.2">
      <c r="A3650" s="3"/>
      <c r="B3650" s="3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</row>
    <row r="3651" spans="1:18" x14ac:dyDescent="0.2">
      <c r="A3651" s="3"/>
      <c r="B3651" s="3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</row>
    <row r="3652" spans="1:18" x14ac:dyDescent="0.2">
      <c r="A3652" s="3"/>
      <c r="B3652" s="3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</row>
    <row r="3653" spans="1:18" x14ac:dyDescent="0.2">
      <c r="A3653" s="3"/>
      <c r="B3653" s="3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</row>
    <row r="3654" spans="1:18" x14ac:dyDescent="0.2">
      <c r="A3654" s="3"/>
      <c r="B3654" s="3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</row>
    <row r="3655" spans="1:18" x14ac:dyDescent="0.2">
      <c r="A3655" s="3"/>
      <c r="B3655" s="3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</row>
    <row r="3656" spans="1:18" x14ac:dyDescent="0.2">
      <c r="A3656" s="3"/>
      <c r="B3656" s="3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</row>
    <row r="3657" spans="1:18" x14ac:dyDescent="0.2">
      <c r="A3657" s="3"/>
      <c r="B3657" s="3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</row>
    <row r="3658" spans="1:18" x14ac:dyDescent="0.2">
      <c r="A3658" s="3"/>
      <c r="B3658" s="3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</row>
    <row r="3659" spans="1:18" x14ac:dyDescent="0.2">
      <c r="A3659" s="3"/>
      <c r="B3659" s="3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</row>
    <row r="3660" spans="1:18" x14ac:dyDescent="0.2">
      <c r="A3660" s="3"/>
      <c r="B3660" s="3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</row>
    <row r="3661" spans="1:18" x14ac:dyDescent="0.2">
      <c r="A3661" s="3"/>
      <c r="B3661" s="3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</row>
    <row r="3662" spans="1:18" x14ac:dyDescent="0.2">
      <c r="A3662" s="3"/>
      <c r="B3662" s="3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</row>
    <row r="3663" spans="1:18" x14ac:dyDescent="0.2">
      <c r="A3663" s="3"/>
      <c r="B3663" s="3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</row>
    <row r="3664" spans="1:18" x14ac:dyDescent="0.2">
      <c r="A3664" s="3"/>
      <c r="B3664" s="3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</row>
    <row r="3665" spans="1:18" x14ac:dyDescent="0.2">
      <c r="A3665" s="3"/>
      <c r="B3665" s="3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</row>
    <row r="3666" spans="1:18" x14ac:dyDescent="0.2">
      <c r="A3666" s="3"/>
      <c r="B3666" s="3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</row>
    <row r="3667" spans="1:18" x14ac:dyDescent="0.2">
      <c r="A3667" s="3"/>
      <c r="B3667" s="3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</row>
    <row r="3668" spans="1:18" x14ac:dyDescent="0.2">
      <c r="A3668" s="3"/>
      <c r="B3668" s="3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</row>
    <row r="3669" spans="1:18" x14ac:dyDescent="0.2">
      <c r="A3669" s="3"/>
      <c r="B3669" s="3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</row>
    <row r="3670" spans="1:18" x14ac:dyDescent="0.2">
      <c r="A3670" s="3"/>
      <c r="B3670" s="3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</row>
    <row r="3671" spans="1:18" x14ac:dyDescent="0.2">
      <c r="A3671" s="3"/>
      <c r="B3671" s="3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</row>
    <row r="3672" spans="1:18" x14ac:dyDescent="0.2">
      <c r="A3672" s="3"/>
      <c r="B3672" s="3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</row>
    <row r="3673" spans="1:18" x14ac:dyDescent="0.2">
      <c r="A3673" s="3"/>
      <c r="B3673" s="3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</row>
    <row r="3674" spans="1:18" x14ac:dyDescent="0.2">
      <c r="A3674" s="3"/>
      <c r="B3674" s="3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</row>
    <row r="3675" spans="1:18" x14ac:dyDescent="0.2">
      <c r="A3675" s="3"/>
      <c r="B3675" s="3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</row>
    <row r="3676" spans="1:18" x14ac:dyDescent="0.2">
      <c r="A3676" s="3"/>
      <c r="B3676" s="3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</row>
    <row r="3677" spans="1:18" x14ac:dyDescent="0.2">
      <c r="A3677" s="3"/>
      <c r="B3677" s="3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</row>
    <row r="3678" spans="1:18" x14ac:dyDescent="0.2">
      <c r="A3678" s="3"/>
      <c r="B3678" s="3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</row>
    <row r="3679" spans="1:18" x14ac:dyDescent="0.2">
      <c r="A3679" s="3"/>
      <c r="B3679" s="3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</row>
    <row r="3680" spans="1:18" x14ac:dyDescent="0.2">
      <c r="A3680" s="3"/>
      <c r="B3680" s="3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</row>
    <row r="3681" spans="1:18" x14ac:dyDescent="0.2">
      <c r="A3681" s="3"/>
      <c r="B3681" s="3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</row>
    <row r="3682" spans="1:18" x14ac:dyDescent="0.2">
      <c r="A3682" s="3"/>
      <c r="B3682" s="3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</row>
    <row r="3683" spans="1:18" x14ac:dyDescent="0.2">
      <c r="A3683" s="3"/>
      <c r="B3683" s="3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</row>
    <row r="3684" spans="1:18" x14ac:dyDescent="0.2">
      <c r="A3684" s="3"/>
      <c r="B3684" s="3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</row>
    <row r="3685" spans="1:18" x14ac:dyDescent="0.2">
      <c r="A3685" s="3"/>
      <c r="B3685" s="3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</row>
    <row r="3686" spans="1:18" x14ac:dyDescent="0.2">
      <c r="A3686" s="3"/>
      <c r="B3686" s="3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</row>
    <row r="3687" spans="1:18" x14ac:dyDescent="0.2">
      <c r="A3687" s="3"/>
      <c r="B3687" s="3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</row>
    <row r="3688" spans="1:18" x14ac:dyDescent="0.2">
      <c r="A3688" s="3"/>
      <c r="B3688" s="3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</row>
    <row r="3689" spans="1:18" x14ac:dyDescent="0.2">
      <c r="A3689" s="3"/>
      <c r="B3689" s="3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</row>
    <row r="3690" spans="1:18" x14ac:dyDescent="0.2">
      <c r="A3690" s="3"/>
      <c r="B3690" s="3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</row>
    <row r="3691" spans="1:18" x14ac:dyDescent="0.2">
      <c r="A3691" s="3"/>
      <c r="B3691" s="3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</row>
    <row r="3692" spans="1:18" x14ac:dyDescent="0.2">
      <c r="A3692" s="3"/>
      <c r="B3692" s="3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</row>
    <row r="3693" spans="1:18" x14ac:dyDescent="0.2">
      <c r="A3693" s="3"/>
      <c r="B3693" s="3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</row>
    <row r="3694" spans="1:18" x14ac:dyDescent="0.2">
      <c r="A3694" s="3"/>
      <c r="B3694" s="3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</row>
    <row r="3695" spans="1:18" x14ac:dyDescent="0.2">
      <c r="A3695" s="3"/>
      <c r="B3695" s="3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</row>
    <row r="3696" spans="1:18" x14ac:dyDescent="0.2">
      <c r="A3696" s="3"/>
      <c r="B3696" s="3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</row>
    <row r="3697" spans="1:18" x14ac:dyDescent="0.2">
      <c r="A3697" s="3"/>
      <c r="B3697" s="3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</row>
    <row r="3698" spans="1:18" x14ac:dyDescent="0.2">
      <c r="A3698" s="3"/>
      <c r="B3698" s="3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</row>
    <row r="3699" spans="1:18" x14ac:dyDescent="0.2">
      <c r="A3699" s="3"/>
      <c r="B3699" s="3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</row>
    <row r="3700" spans="1:18" x14ac:dyDescent="0.2">
      <c r="A3700" s="3"/>
      <c r="B3700" s="3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</row>
    <row r="3701" spans="1:18" x14ac:dyDescent="0.2">
      <c r="A3701" s="3"/>
      <c r="B3701" s="3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</row>
    <row r="3702" spans="1:18" x14ac:dyDescent="0.2">
      <c r="A3702" s="3"/>
      <c r="B3702" s="3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</row>
    <row r="3703" spans="1:18" x14ac:dyDescent="0.2">
      <c r="A3703" s="3"/>
      <c r="B3703" s="3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</row>
    <row r="3704" spans="1:18" x14ac:dyDescent="0.2">
      <c r="A3704" s="3"/>
      <c r="B3704" s="3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</row>
    <row r="3705" spans="1:18" x14ac:dyDescent="0.2">
      <c r="A3705" s="3"/>
      <c r="B3705" s="3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</row>
    <row r="3706" spans="1:18" x14ac:dyDescent="0.2">
      <c r="A3706" s="3"/>
      <c r="B3706" s="3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</row>
    <row r="3707" spans="1:18" x14ac:dyDescent="0.2">
      <c r="A3707" s="3"/>
      <c r="B3707" s="3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</row>
    <row r="3708" spans="1:18" x14ac:dyDescent="0.2">
      <c r="A3708" s="3"/>
      <c r="B3708" s="3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</row>
    <row r="3709" spans="1:18" x14ac:dyDescent="0.2">
      <c r="A3709" s="3"/>
      <c r="B3709" s="3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</row>
    <row r="3710" spans="1:18" x14ac:dyDescent="0.2">
      <c r="A3710" s="3"/>
      <c r="B3710" s="3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</row>
    <row r="3711" spans="1:18" x14ac:dyDescent="0.2">
      <c r="A3711" s="3"/>
      <c r="B3711" s="3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</row>
    <row r="3712" spans="1:18" x14ac:dyDescent="0.2">
      <c r="A3712" s="3"/>
      <c r="B3712" s="3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</row>
    <row r="3713" spans="1:18" x14ac:dyDescent="0.2">
      <c r="A3713" s="3"/>
      <c r="B3713" s="3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</row>
    <row r="3714" spans="1:18" x14ac:dyDescent="0.2">
      <c r="A3714" s="3"/>
      <c r="B3714" s="3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</row>
    <row r="3715" spans="1:18" x14ac:dyDescent="0.2">
      <c r="A3715" s="3"/>
      <c r="B3715" s="3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</row>
    <row r="3716" spans="1:18" x14ac:dyDescent="0.2">
      <c r="A3716" s="3"/>
      <c r="B3716" s="3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</row>
    <row r="3717" spans="1:18" x14ac:dyDescent="0.2">
      <c r="A3717" s="3"/>
      <c r="B3717" s="3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</row>
    <row r="3718" spans="1:18" x14ac:dyDescent="0.2">
      <c r="A3718" s="3"/>
      <c r="B3718" s="3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</row>
    <row r="3719" spans="1:18" x14ac:dyDescent="0.2">
      <c r="A3719" s="3"/>
      <c r="B3719" s="3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</row>
    <row r="3720" spans="1:18" x14ac:dyDescent="0.2">
      <c r="A3720" s="3"/>
      <c r="B3720" s="3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</row>
    <row r="3721" spans="1:18" x14ac:dyDescent="0.2">
      <c r="A3721" s="3"/>
      <c r="B3721" s="3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</row>
    <row r="3722" spans="1:18" x14ac:dyDescent="0.2">
      <c r="A3722" s="3"/>
      <c r="B3722" s="3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</row>
    <row r="3723" spans="1:18" x14ac:dyDescent="0.2">
      <c r="A3723" s="3"/>
      <c r="B3723" s="3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</row>
    <row r="3724" spans="1:18" x14ac:dyDescent="0.2">
      <c r="A3724" s="3"/>
      <c r="B3724" s="3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</row>
    <row r="3725" spans="1:18" x14ac:dyDescent="0.2">
      <c r="A3725" s="3"/>
      <c r="B3725" s="3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</row>
    <row r="3726" spans="1:18" x14ac:dyDescent="0.2">
      <c r="A3726" s="3"/>
      <c r="B3726" s="3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</row>
    <row r="3727" spans="1:18" x14ac:dyDescent="0.2">
      <c r="A3727" s="3"/>
      <c r="B3727" s="3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</row>
    <row r="3728" spans="1:18" x14ac:dyDescent="0.2">
      <c r="A3728" s="3"/>
      <c r="B3728" s="3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</row>
    <row r="3729" spans="1:18" x14ac:dyDescent="0.2">
      <c r="A3729" s="3"/>
      <c r="B3729" s="3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</row>
    <row r="3730" spans="1:18" x14ac:dyDescent="0.2">
      <c r="A3730" s="3"/>
      <c r="B3730" s="3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</row>
    <row r="3731" spans="1:18" x14ac:dyDescent="0.2">
      <c r="A3731" s="3"/>
      <c r="B3731" s="3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</row>
    <row r="3732" spans="1:18" x14ac:dyDescent="0.2">
      <c r="A3732" s="3"/>
      <c r="B3732" s="3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</row>
    <row r="3733" spans="1:18" x14ac:dyDescent="0.2">
      <c r="A3733" s="3"/>
      <c r="B3733" s="3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</row>
    <row r="3734" spans="1:18" x14ac:dyDescent="0.2">
      <c r="A3734" s="3"/>
      <c r="B3734" s="3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</row>
    <row r="3735" spans="1:18" x14ac:dyDescent="0.2">
      <c r="A3735" s="3"/>
      <c r="B3735" s="3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</row>
    <row r="3736" spans="1:18" x14ac:dyDescent="0.2">
      <c r="A3736" s="3"/>
      <c r="B3736" s="3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</row>
    <row r="3737" spans="1:18" x14ac:dyDescent="0.2">
      <c r="A3737" s="3"/>
      <c r="B3737" s="3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</row>
    <row r="3738" spans="1:18" x14ac:dyDescent="0.2">
      <c r="A3738" s="3"/>
      <c r="B3738" s="3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</row>
    <row r="3739" spans="1:18" x14ac:dyDescent="0.2">
      <c r="A3739" s="3"/>
      <c r="B3739" s="3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</row>
    <row r="3740" spans="1:18" x14ac:dyDescent="0.2">
      <c r="A3740" s="3"/>
      <c r="B3740" s="3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</row>
    <row r="3741" spans="1:18" x14ac:dyDescent="0.2">
      <c r="A3741" s="3"/>
      <c r="B3741" s="3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</row>
    <row r="3742" spans="1:18" x14ac:dyDescent="0.2">
      <c r="A3742" s="3"/>
      <c r="B3742" s="3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</row>
    <row r="3743" spans="1:18" x14ac:dyDescent="0.2">
      <c r="A3743" s="3"/>
      <c r="B3743" s="3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</row>
    <row r="3744" spans="1:18" x14ac:dyDescent="0.2">
      <c r="A3744" s="3"/>
      <c r="B3744" s="3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</row>
    <row r="3745" spans="1:18" x14ac:dyDescent="0.2">
      <c r="A3745" s="3"/>
      <c r="B3745" s="3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</row>
    <row r="3746" spans="1:18" x14ac:dyDescent="0.2">
      <c r="A3746" s="3"/>
      <c r="B3746" s="3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</row>
    <row r="3747" spans="1:18" x14ac:dyDescent="0.2">
      <c r="A3747" s="3"/>
      <c r="B3747" s="3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</row>
    <row r="3748" spans="1:18" x14ac:dyDescent="0.2">
      <c r="A3748" s="3"/>
      <c r="B3748" s="3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</row>
    <row r="3749" spans="1:18" x14ac:dyDescent="0.2">
      <c r="A3749" s="3"/>
      <c r="B3749" s="3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</row>
    <row r="3750" spans="1:18" x14ac:dyDescent="0.2">
      <c r="A3750" s="3"/>
      <c r="B3750" s="3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</row>
    <row r="3751" spans="1:18" x14ac:dyDescent="0.2">
      <c r="A3751" s="3"/>
      <c r="B3751" s="3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</row>
    <row r="3752" spans="1:18" x14ac:dyDescent="0.2">
      <c r="A3752" s="3"/>
      <c r="B3752" s="3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</row>
    <row r="3753" spans="1:18" x14ac:dyDescent="0.2">
      <c r="A3753" s="3"/>
      <c r="B3753" s="3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</row>
    <row r="3754" spans="1:18" x14ac:dyDescent="0.2">
      <c r="A3754" s="3"/>
      <c r="B3754" s="3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</row>
    <row r="3755" spans="1:18" x14ac:dyDescent="0.2">
      <c r="A3755" s="3"/>
      <c r="B3755" s="3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</row>
    <row r="3756" spans="1:18" x14ac:dyDescent="0.2">
      <c r="A3756" s="3"/>
      <c r="B3756" s="3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</row>
    <row r="3757" spans="1:18" x14ac:dyDescent="0.2">
      <c r="A3757" s="3"/>
      <c r="B3757" s="3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</row>
    <row r="3758" spans="1:18" x14ac:dyDescent="0.2">
      <c r="A3758" s="3"/>
      <c r="B3758" s="3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</row>
    <row r="3759" spans="1:18" x14ac:dyDescent="0.2">
      <c r="A3759" s="3"/>
      <c r="B3759" s="3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</row>
    <row r="3760" spans="1:18" x14ac:dyDescent="0.2">
      <c r="A3760" s="3"/>
      <c r="B3760" s="3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</row>
    <row r="3761" spans="1:18" x14ac:dyDescent="0.2">
      <c r="A3761" s="3"/>
      <c r="B3761" s="3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</row>
    <row r="3762" spans="1:18" x14ac:dyDescent="0.2">
      <c r="A3762" s="3"/>
      <c r="B3762" s="3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</row>
    <row r="3763" spans="1:18" x14ac:dyDescent="0.2">
      <c r="A3763" s="3"/>
      <c r="B3763" s="3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</row>
    <row r="3764" spans="1:18" x14ac:dyDescent="0.2">
      <c r="A3764" s="3"/>
      <c r="B3764" s="3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</row>
    <row r="3765" spans="1:18" x14ac:dyDescent="0.2">
      <c r="A3765" s="3"/>
      <c r="B3765" s="3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</row>
    <row r="3766" spans="1:18" x14ac:dyDescent="0.2">
      <c r="A3766" s="3"/>
      <c r="B3766" s="3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</row>
    <row r="3767" spans="1:18" x14ac:dyDescent="0.2">
      <c r="A3767" s="3"/>
      <c r="B3767" s="3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</row>
    <row r="3768" spans="1:18" x14ac:dyDescent="0.2">
      <c r="A3768" s="3"/>
      <c r="B3768" s="3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</row>
    <row r="3769" spans="1:18" x14ac:dyDescent="0.2">
      <c r="A3769" s="3"/>
      <c r="B3769" s="3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</row>
    <row r="3770" spans="1:18" x14ac:dyDescent="0.2">
      <c r="A3770" s="3"/>
      <c r="B3770" s="3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</row>
    <row r="3771" spans="1:18" x14ac:dyDescent="0.2">
      <c r="A3771" s="3"/>
      <c r="B3771" s="3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</row>
    <row r="3772" spans="1:18" x14ac:dyDescent="0.2">
      <c r="A3772" s="3"/>
      <c r="B3772" s="3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</row>
    <row r="3773" spans="1:18" x14ac:dyDescent="0.2">
      <c r="A3773" s="3"/>
      <c r="B3773" s="3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</row>
    <row r="3774" spans="1:18" x14ac:dyDescent="0.2">
      <c r="A3774" s="3"/>
      <c r="B3774" s="3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</row>
    <row r="3775" spans="1:18" x14ac:dyDescent="0.2">
      <c r="A3775" s="3"/>
      <c r="B3775" s="3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</row>
    <row r="3776" spans="1:18" x14ac:dyDescent="0.2">
      <c r="A3776" s="3"/>
      <c r="B3776" s="3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</row>
    <row r="3777" spans="1:18" x14ac:dyDescent="0.2">
      <c r="A3777" s="3"/>
      <c r="B3777" s="3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</row>
    <row r="3778" spans="1:18" x14ac:dyDescent="0.2">
      <c r="A3778" s="3"/>
      <c r="B3778" s="3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</row>
    <row r="3779" spans="1:18" x14ac:dyDescent="0.2">
      <c r="A3779" s="3"/>
      <c r="B3779" s="3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</row>
    <row r="3780" spans="1:18" x14ac:dyDescent="0.2">
      <c r="A3780" s="3"/>
      <c r="B3780" s="3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</row>
    <row r="3781" spans="1:18" x14ac:dyDescent="0.2">
      <c r="A3781" s="3"/>
      <c r="B3781" s="3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</row>
    <row r="3782" spans="1:18" x14ac:dyDescent="0.2">
      <c r="A3782" s="3"/>
      <c r="B3782" s="3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</row>
    <row r="3783" spans="1:18" x14ac:dyDescent="0.2">
      <c r="A3783" s="3"/>
      <c r="B3783" s="3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</row>
    <row r="3784" spans="1:18" x14ac:dyDescent="0.2">
      <c r="A3784" s="3"/>
      <c r="B3784" s="3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</row>
    <row r="3785" spans="1:18" x14ac:dyDescent="0.2">
      <c r="A3785" s="3"/>
      <c r="B3785" s="3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</row>
    <row r="3786" spans="1:18" x14ac:dyDescent="0.2">
      <c r="A3786" s="3"/>
      <c r="B3786" s="3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</row>
    <row r="3787" spans="1:18" x14ac:dyDescent="0.2">
      <c r="A3787" s="3"/>
      <c r="B3787" s="3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</row>
    <row r="3788" spans="1:18" x14ac:dyDescent="0.2">
      <c r="A3788" s="3"/>
      <c r="B3788" s="3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</row>
    <row r="3789" spans="1:18" x14ac:dyDescent="0.2">
      <c r="A3789" s="3"/>
      <c r="B3789" s="3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</row>
    <row r="3790" spans="1:18" x14ac:dyDescent="0.2">
      <c r="A3790" s="3"/>
      <c r="B3790" s="3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</row>
    <row r="3791" spans="1:18" x14ac:dyDescent="0.2">
      <c r="A3791" s="3"/>
      <c r="B3791" s="3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</row>
    <row r="3792" spans="1:18" x14ac:dyDescent="0.2">
      <c r="A3792" s="3"/>
      <c r="B3792" s="3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</row>
    <row r="3793" spans="1:18" x14ac:dyDescent="0.2">
      <c r="A3793" s="3"/>
      <c r="B3793" s="3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</row>
    <row r="3794" spans="1:18" x14ac:dyDescent="0.2">
      <c r="A3794" s="3"/>
      <c r="B3794" s="3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</row>
    <row r="3795" spans="1:18" x14ac:dyDescent="0.2">
      <c r="A3795" s="3"/>
      <c r="B3795" s="3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</row>
    <row r="3796" spans="1:18" x14ac:dyDescent="0.2">
      <c r="A3796" s="3"/>
      <c r="B3796" s="3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</row>
    <row r="3797" spans="1:18" x14ac:dyDescent="0.2">
      <c r="A3797" s="3"/>
      <c r="B3797" s="3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</row>
    <row r="3798" spans="1:18" x14ac:dyDescent="0.2">
      <c r="A3798" s="3"/>
      <c r="B3798" s="3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</row>
    <row r="3799" spans="1:18" x14ac:dyDescent="0.2">
      <c r="A3799" s="3"/>
      <c r="B3799" s="3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</row>
    <row r="3800" spans="1:18" x14ac:dyDescent="0.2">
      <c r="A3800" s="3"/>
      <c r="B3800" s="3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</row>
    <row r="3801" spans="1:18" x14ac:dyDescent="0.2">
      <c r="A3801" s="3"/>
      <c r="B3801" s="3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</row>
    <row r="3802" spans="1:18" x14ac:dyDescent="0.2">
      <c r="A3802" s="3"/>
      <c r="B3802" s="3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</row>
    <row r="3803" spans="1:18" x14ac:dyDescent="0.2">
      <c r="A3803" s="3"/>
      <c r="B3803" s="3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</row>
    <row r="3804" spans="1:18" x14ac:dyDescent="0.2">
      <c r="A3804" s="3"/>
      <c r="B3804" s="3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</row>
    <row r="3805" spans="1:18" x14ac:dyDescent="0.2">
      <c r="A3805" s="3"/>
      <c r="B3805" s="3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</row>
    <row r="3806" spans="1:18" x14ac:dyDescent="0.2">
      <c r="A3806" s="3"/>
      <c r="B3806" s="3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</row>
    <row r="3807" spans="1:18" x14ac:dyDescent="0.2">
      <c r="A3807" s="3"/>
      <c r="B3807" s="3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</row>
    <row r="3808" spans="1:18" x14ac:dyDescent="0.2">
      <c r="A3808" s="3"/>
      <c r="B3808" s="3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</row>
    <row r="3809" spans="1:18" x14ac:dyDescent="0.2">
      <c r="A3809" s="3"/>
      <c r="B3809" s="3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</row>
    <row r="3810" spans="1:18" x14ac:dyDescent="0.2">
      <c r="A3810" s="3"/>
      <c r="B3810" s="3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</row>
    <row r="3811" spans="1:18" x14ac:dyDescent="0.2">
      <c r="A3811" s="3"/>
      <c r="B3811" s="3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</row>
    <row r="3812" spans="1:18" x14ac:dyDescent="0.2">
      <c r="A3812" s="3"/>
      <c r="B3812" s="3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</row>
    <row r="3813" spans="1:18" x14ac:dyDescent="0.2">
      <c r="A3813" s="3"/>
      <c r="B3813" s="3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</row>
    <row r="3814" spans="1:18" x14ac:dyDescent="0.2">
      <c r="A3814" s="3"/>
      <c r="B3814" s="3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</row>
    <row r="3815" spans="1:18" x14ac:dyDescent="0.2">
      <c r="A3815" s="3"/>
      <c r="B3815" s="3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</row>
    <row r="3816" spans="1:18" x14ac:dyDescent="0.2">
      <c r="A3816" s="3"/>
      <c r="B3816" s="3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</row>
    <row r="3817" spans="1:18" x14ac:dyDescent="0.2">
      <c r="A3817" s="3"/>
      <c r="B3817" s="3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</row>
    <row r="3818" spans="1:18" x14ac:dyDescent="0.2">
      <c r="A3818" s="3"/>
      <c r="B3818" s="3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</row>
    <row r="3819" spans="1:18" x14ac:dyDescent="0.2">
      <c r="A3819" s="3"/>
      <c r="B3819" s="3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</row>
    <row r="3820" spans="1:18" x14ac:dyDescent="0.2">
      <c r="A3820" s="3"/>
      <c r="B3820" s="3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</row>
    <row r="3821" spans="1:18" x14ac:dyDescent="0.2">
      <c r="A3821" s="3"/>
      <c r="B3821" s="3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</row>
    <row r="3822" spans="1:18" x14ac:dyDescent="0.2">
      <c r="A3822" s="3"/>
      <c r="B3822" s="3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</row>
    <row r="3823" spans="1:18" x14ac:dyDescent="0.2">
      <c r="A3823" s="3"/>
      <c r="B3823" s="3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</row>
    <row r="3824" spans="1:18" x14ac:dyDescent="0.2">
      <c r="A3824" s="3"/>
      <c r="B3824" s="3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</row>
    <row r="3825" spans="1:18" x14ac:dyDescent="0.2">
      <c r="A3825" s="3"/>
      <c r="B3825" s="3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</row>
    <row r="3826" spans="1:18" x14ac:dyDescent="0.2">
      <c r="A3826" s="3"/>
      <c r="B3826" s="3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</row>
    <row r="3827" spans="1:18" x14ac:dyDescent="0.2">
      <c r="A3827" s="3"/>
      <c r="B3827" s="3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</row>
    <row r="3828" spans="1:18" x14ac:dyDescent="0.2">
      <c r="A3828" s="3"/>
      <c r="B3828" s="3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</row>
    <row r="3829" spans="1:18" x14ac:dyDescent="0.2">
      <c r="A3829" s="3"/>
      <c r="B3829" s="3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</row>
    <row r="3830" spans="1:18" x14ac:dyDescent="0.2">
      <c r="A3830" s="3"/>
      <c r="B3830" s="3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</row>
    <row r="3831" spans="1:18" x14ac:dyDescent="0.2">
      <c r="A3831" s="3"/>
      <c r="B3831" s="3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</row>
    <row r="3832" spans="1:18" x14ac:dyDescent="0.2">
      <c r="A3832" s="3"/>
      <c r="B3832" s="3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</row>
    <row r="3833" spans="1:18" x14ac:dyDescent="0.2">
      <c r="A3833" s="3"/>
      <c r="B3833" s="3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</row>
    <row r="3834" spans="1:18" x14ac:dyDescent="0.2">
      <c r="A3834" s="3"/>
      <c r="B3834" s="3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</row>
    <row r="3835" spans="1:18" x14ac:dyDescent="0.2">
      <c r="A3835" s="3"/>
      <c r="B3835" s="3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</row>
    <row r="3836" spans="1:18" x14ac:dyDescent="0.2">
      <c r="A3836" s="3"/>
      <c r="B3836" s="3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</row>
    <row r="3837" spans="1:18" x14ac:dyDescent="0.2">
      <c r="A3837" s="3"/>
      <c r="B3837" s="3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</row>
    <row r="3838" spans="1:18" x14ac:dyDescent="0.2">
      <c r="A3838" s="3"/>
      <c r="B3838" s="3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</row>
    <row r="3839" spans="1:18" x14ac:dyDescent="0.2">
      <c r="A3839" s="3"/>
      <c r="B3839" s="3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</row>
    <row r="3840" spans="1:18" x14ac:dyDescent="0.2">
      <c r="A3840" s="3"/>
      <c r="B3840" s="3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</row>
    <row r="3841" spans="1:18" x14ac:dyDescent="0.2">
      <c r="A3841" s="3"/>
      <c r="B3841" s="3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</row>
    <row r="3842" spans="1:18" x14ac:dyDescent="0.2">
      <c r="A3842" s="3"/>
      <c r="B3842" s="3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</row>
    <row r="3843" spans="1:18" x14ac:dyDescent="0.2">
      <c r="A3843" s="3"/>
      <c r="B3843" s="3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</row>
    <row r="3844" spans="1:18" x14ac:dyDescent="0.2">
      <c r="A3844" s="3"/>
      <c r="B3844" s="3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</row>
    <row r="3845" spans="1:18" x14ac:dyDescent="0.2">
      <c r="A3845" s="3"/>
      <c r="B3845" s="3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</row>
    <row r="3846" spans="1:18" x14ac:dyDescent="0.2">
      <c r="A3846" s="3"/>
      <c r="B3846" s="3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</row>
    <row r="3847" spans="1:18" x14ac:dyDescent="0.2">
      <c r="A3847" s="3"/>
      <c r="B3847" s="3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</row>
    <row r="3848" spans="1:18" x14ac:dyDescent="0.2">
      <c r="A3848" s="3"/>
      <c r="B3848" s="3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</row>
    <row r="3849" spans="1:18" x14ac:dyDescent="0.2">
      <c r="A3849" s="3"/>
      <c r="B3849" s="3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</row>
    <row r="3850" spans="1:18" x14ac:dyDescent="0.2">
      <c r="A3850" s="3"/>
      <c r="B3850" s="3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</row>
    <row r="3851" spans="1:18" x14ac:dyDescent="0.2">
      <c r="A3851" s="3"/>
      <c r="B3851" s="3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</row>
    <row r="3852" spans="1:18" x14ac:dyDescent="0.2">
      <c r="A3852" s="3"/>
      <c r="B3852" s="3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</row>
    <row r="3853" spans="1:18" x14ac:dyDescent="0.2">
      <c r="A3853" s="3"/>
      <c r="B3853" s="3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</row>
    <row r="3854" spans="1:18" x14ac:dyDescent="0.2">
      <c r="A3854" s="3"/>
      <c r="B3854" s="3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</row>
    <row r="3855" spans="1:18" x14ac:dyDescent="0.2">
      <c r="A3855" s="3"/>
      <c r="B3855" s="3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</row>
    <row r="3856" spans="1:18" x14ac:dyDescent="0.2">
      <c r="A3856" s="3"/>
      <c r="B3856" s="3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</row>
    <row r="3857" spans="1:18" x14ac:dyDescent="0.2">
      <c r="A3857" s="3"/>
      <c r="B3857" s="3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</row>
    <row r="3858" spans="1:18" x14ac:dyDescent="0.2">
      <c r="A3858" s="3"/>
      <c r="B3858" s="3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</row>
    <row r="3859" spans="1:18" x14ac:dyDescent="0.2">
      <c r="A3859" s="3"/>
      <c r="B3859" s="3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</row>
    <row r="3860" spans="1:18" x14ac:dyDescent="0.2">
      <c r="A3860" s="3"/>
      <c r="B3860" s="3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</row>
    <row r="3861" spans="1:18" x14ac:dyDescent="0.2">
      <c r="A3861" s="3"/>
      <c r="B3861" s="3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</row>
    <row r="3862" spans="1:18" x14ac:dyDescent="0.2">
      <c r="A3862" s="3"/>
      <c r="B3862" s="3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</row>
    <row r="3863" spans="1:18" x14ac:dyDescent="0.2">
      <c r="A3863" s="3"/>
      <c r="B3863" s="3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</row>
    <row r="3864" spans="1:18" x14ac:dyDescent="0.2">
      <c r="A3864" s="3"/>
      <c r="B3864" s="3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</row>
    <row r="3865" spans="1:18" x14ac:dyDescent="0.2">
      <c r="A3865" s="3"/>
      <c r="B3865" s="3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</row>
    <row r="3866" spans="1:18" x14ac:dyDescent="0.2">
      <c r="A3866" s="3"/>
      <c r="B3866" s="3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</row>
    <row r="3867" spans="1:18" x14ac:dyDescent="0.2">
      <c r="A3867" s="3"/>
      <c r="B3867" s="3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</row>
    <row r="3868" spans="1:18" x14ac:dyDescent="0.2">
      <c r="A3868" s="3"/>
      <c r="B3868" s="3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</row>
    <row r="3869" spans="1:18" x14ac:dyDescent="0.2">
      <c r="A3869" s="3"/>
      <c r="B3869" s="3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</row>
    <row r="3870" spans="1:18" x14ac:dyDescent="0.2">
      <c r="A3870" s="3"/>
      <c r="B3870" s="3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</row>
    <row r="3871" spans="1:18" x14ac:dyDescent="0.2">
      <c r="A3871" s="3"/>
      <c r="B3871" s="3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</row>
    <row r="3872" spans="1:18" x14ac:dyDescent="0.2">
      <c r="A3872" s="3"/>
      <c r="B3872" s="3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</row>
    <row r="3873" spans="1:18" x14ac:dyDescent="0.2">
      <c r="A3873" s="3"/>
      <c r="B3873" s="3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</row>
    <row r="3874" spans="1:18" x14ac:dyDescent="0.2">
      <c r="A3874" s="3"/>
      <c r="B3874" s="3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</row>
    <row r="3875" spans="1:18" x14ac:dyDescent="0.2">
      <c r="A3875" s="3"/>
      <c r="B3875" s="3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</row>
    <row r="3876" spans="1:18" x14ac:dyDescent="0.2">
      <c r="A3876" s="3"/>
      <c r="B3876" s="3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</row>
    <row r="3877" spans="1:18" x14ac:dyDescent="0.2">
      <c r="A3877" s="3"/>
      <c r="B3877" s="3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</row>
    <row r="3878" spans="1:18" x14ac:dyDescent="0.2">
      <c r="A3878" s="3"/>
      <c r="B3878" s="3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</row>
    <row r="3879" spans="1:18" x14ac:dyDescent="0.2">
      <c r="A3879" s="3"/>
      <c r="B3879" s="3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</row>
    <row r="3880" spans="1:18" x14ac:dyDescent="0.2">
      <c r="A3880" s="3"/>
      <c r="B3880" s="3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</row>
    <row r="3881" spans="1:18" x14ac:dyDescent="0.2">
      <c r="A3881" s="3"/>
      <c r="B3881" s="3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</row>
    <row r="3882" spans="1:18" x14ac:dyDescent="0.2">
      <c r="A3882" s="3"/>
      <c r="B3882" s="3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</row>
    <row r="3883" spans="1:18" x14ac:dyDescent="0.2">
      <c r="A3883" s="3"/>
      <c r="B3883" s="3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</row>
    <row r="3884" spans="1:18" x14ac:dyDescent="0.2">
      <c r="A3884" s="3"/>
      <c r="B3884" s="3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</row>
    <row r="3885" spans="1:18" x14ac:dyDescent="0.2">
      <c r="A3885" s="3"/>
      <c r="B3885" s="3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</row>
    <row r="3886" spans="1:18" x14ac:dyDescent="0.2">
      <c r="A3886" s="3"/>
      <c r="B3886" s="3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</row>
    <row r="3887" spans="1:18" x14ac:dyDescent="0.2">
      <c r="A3887" s="3"/>
      <c r="B3887" s="3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</row>
    <row r="3888" spans="1:18" x14ac:dyDescent="0.2">
      <c r="A3888" s="3"/>
      <c r="B3888" s="3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</row>
    <row r="3889" spans="1:18" x14ac:dyDescent="0.2">
      <c r="A3889" s="3"/>
      <c r="B3889" s="3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</row>
    <row r="3890" spans="1:18" x14ac:dyDescent="0.2">
      <c r="A3890" s="3"/>
      <c r="B3890" s="3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</row>
    <row r="3891" spans="1:18" x14ac:dyDescent="0.2">
      <c r="A3891" s="3"/>
      <c r="B3891" s="3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</row>
    <row r="3892" spans="1:18" x14ac:dyDescent="0.2">
      <c r="A3892" s="3"/>
      <c r="B3892" s="3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</row>
    <row r="3893" spans="1:18" x14ac:dyDescent="0.2">
      <c r="A3893" s="3"/>
      <c r="B3893" s="3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</row>
    <row r="3894" spans="1:18" x14ac:dyDescent="0.2">
      <c r="A3894" s="3"/>
      <c r="B3894" s="3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</row>
    <row r="3895" spans="1:18" x14ac:dyDescent="0.2">
      <c r="A3895" s="3"/>
      <c r="B3895" s="3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</row>
    <row r="3896" spans="1:18" x14ac:dyDescent="0.2">
      <c r="A3896" s="3"/>
      <c r="B3896" s="3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</row>
    <row r="3897" spans="1:18" x14ac:dyDescent="0.2">
      <c r="A3897" s="3"/>
      <c r="B3897" s="3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</row>
    <row r="3898" spans="1:18" x14ac:dyDescent="0.2">
      <c r="A3898" s="3"/>
      <c r="B3898" s="3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</row>
    <row r="3899" spans="1:18" x14ac:dyDescent="0.2">
      <c r="A3899" s="3"/>
      <c r="B3899" s="3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</row>
    <row r="3900" spans="1:18" x14ac:dyDescent="0.2">
      <c r="A3900" s="3"/>
      <c r="B3900" s="3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</row>
    <row r="3901" spans="1:18" x14ac:dyDescent="0.2">
      <c r="A3901" s="3"/>
      <c r="B3901" s="3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</row>
    <row r="3902" spans="1:18" x14ac:dyDescent="0.2">
      <c r="A3902" s="3"/>
      <c r="B3902" s="3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</row>
    <row r="3903" spans="1:18" x14ac:dyDescent="0.2">
      <c r="A3903" s="3"/>
      <c r="B3903" s="3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</row>
    <row r="3904" spans="1:18" x14ac:dyDescent="0.2">
      <c r="A3904" s="3"/>
      <c r="B3904" s="3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</row>
    <row r="3905" spans="1:18" x14ac:dyDescent="0.2">
      <c r="A3905" s="3"/>
      <c r="B3905" s="3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</row>
    <row r="3906" spans="1:18" x14ac:dyDescent="0.2">
      <c r="A3906" s="3"/>
      <c r="B3906" s="3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</row>
    <row r="3907" spans="1:18" x14ac:dyDescent="0.2">
      <c r="A3907" s="3"/>
      <c r="B3907" s="3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</row>
    <row r="3908" spans="1:18" x14ac:dyDescent="0.2">
      <c r="A3908" s="3"/>
      <c r="B3908" s="3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</row>
    <row r="3909" spans="1:18" x14ac:dyDescent="0.2">
      <c r="A3909" s="3"/>
      <c r="B3909" s="3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</row>
    <row r="3910" spans="1:18" x14ac:dyDescent="0.2">
      <c r="A3910" s="3"/>
      <c r="B3910" s="3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</row>
    <row r="3911" spans="1:18" x14ac:dyDescent="0.2">
      <c r="A3911" s="3"/>
      <c r="B3911" s="3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</row>
    <row r="3912" spans="1:18" x14ac:dyDescent="0.2">
      <c r="A3912" s="3"/>
      <c r="B3912" s="3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</row>
    <row r="3913" spans="1:18" x14ac:dyDescent="0.2">
      <c r="A3913" s="3"/>
      <c r="B3913" s="3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</row>
    <row r="3914" spans="1:18" x14ac:dyDescent="0.2">
      <c r="A3914" s="3"/>
      <c r="B3914" s="3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</row>
    <row r="3915" spans="1:18" x14ac:dyDescent="0.2">
      <c r="A3915" s="3"/>
      <c r="B3915" s="3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</row>
    <row r="3916" spans="1:18" x14ac:dyDescent="0.2">
      <c r="A3916" s="3"/>
      <c r="B3916" s="3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</row>
    <row r="3917" spans="1:18" x14ac:dyDescent="0.2">
      <c r="A3917" s="3"/>
      <c r="B3917" s="3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</row>
    <row r="3918" spans="1:18" x14ac:dyDescent="0.2">
      <c r="A3918" s="3"/>
      <c r="B3918" s="3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</row>
    <row r="3919" spans="1:18" x14ac:dyDescent="0.2">
      <c r="A3919" s="3"/>
      <c r="B3919" s="3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</row>
    <row r="3920" spans="1:18" x14ac:dyDescent="0.2">
      <c r="A3920" s="3"/>
      <c r="B3920" s="3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</row>
    <row r="3921" spans="1:18" x14ac:dyDescent="0.2">
      <c r="A3921" s="3"/>
      <c r="B3921" s="3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</row>
    <row r="3922" spans="1:18" x14ac:dyDescent="0.2">
      <c r="A3922" s="3"/>
      <c r="B3922" s="3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</row>
    <row r="3923" spans="1:18" x14ac:dyDescent="0.2">
      <c r="A3923" s="3"/>
      <c r="B3923" s="3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</row>
    <row r="3924" spans="1:18" x14ac:dyDescent="0.2">
      <c r="A3924" s="3"/>
      <c r="B3924" s="3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</row>
    <row r="3925" spans="1:18" x14ac:dyDescent="0.2">
      <c r="A3925" s="3"/>
      <c r="B3925" s="3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</row>
    <row r="3926" spans="1:18" x14ac:dyDescent="0.2">
      <c r="A3926" s="3"/>
      <c r="B3926" s="3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</row>
    <row r="3927" spans="1:18" x14ac:dyDescent="0.2">
      <c r="A3927" s="3"/>
      <c r="B3927" s="3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</row>
    <row r="3928" spans="1:18" x14ac:dyDescent="0.2">
      <c r="A3928" s="3"/>
      <c r="B3928" s="3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</row>
    <row r="3929" spans="1:18" x14ac:dyDescent="0.2">
      <c r="A3929" s="3"/>
      <c r="B3929" s="3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</row>
    <row r="3930" spans="1:18" x14ac:dyDescent="0.2">
      <c r="A3930" s="3"/>
      <c r="B3930" s="3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</row>
    <row r="3931" spans="1:18" x14ac:dyDescent="0.2">
      <c r="A3931" s="3"/>
      <c r="B3931" s="3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</row>
    <row r="3932" spans="1:18" x14ac:dyDescent="0.2">
      <c r="A3932" s="3"/>
      <c r="B3932" s="3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</row>
    <row r="3933" spans="1:18" x14ac:dyDescent="0.2">
      <c r="A3933" s="3"/>
      <c r="B3933" s="3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</row>
    <row r="3934" spans="1:18" x14ac:dyDescent="0.2">
      <c r="A3934" s="3"/>
      <c r="B3934" s="3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</row>
    <row r="3935" spans="1:18" x14ac:dyDescent="0.2">
      <c r="A3935" s="3"/>
      <c r="B3935" s="3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</row>
    <row r="3936" spans="1:18" x14ac:dyDescent="0.2">
      <c r="A3936" s="3"/>
      <c r="B3936" s="3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</row>
    <row r="3937" spans="1:18" x14ac:dyDescent="0.2">
      <c r="A3937" s="3"/>
      <c r="B3937" s="3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</row>
    <row r="3938" spans="1:18" x14ac:dyDescent="0.2">
      <c r="A3938" s="3"/>
      <c r="B3938" s="3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</row>
    <row r="3939" spans="1:18" x14ac:dyDescent="0.2">
      <c r="A3939" s="3"/>
      <c r="B3939" s="3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</row>
    <row r="3940" spans="1:18" x14ac:dyDescent="0.2">
      <c r="A3940" s="3"/>
      <c r="B3940" s="3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</row>
    <row r="3941" spans="1:18" x14ac:dyDescent="0.2">
      <c r="A3941" s="3"/>
      <c r="B3941" s="3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</row>
    <row r="3942" spans="1:18" x14ac:dyDescent="0.2">
      <c r="A3942" s="3"/>
      <c r="B3942" s="3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</row>
    <row r="3943" spans="1:18" x14ac:dyDescent="0.2">
      <c r="A3943" s="3"/>
      <c r="B3943" s="3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</row>
    <row r="3944" spans="1:18" x14ac:dyDescent="0.2">
      <c r="A3944" s="3"/>
      <c r="B3944" s="3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</row>
    <row r="3945" spans="1:18" x14ac:dyDescent="0.2">
      <c r="A3945" s="3"/>
      <c r="B3945" s="3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</row>
    <row r="3946" spans="1:18" x14ac:dyDescent="0.2">
      <c r="A3946" s="3"/>
      <c r="B3946" s="3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</row>
    <row r="3947" spans="1:18" x14ac:dyDescent="0.2">
      <c r="A3947" s="3"/>
      <c r="B3947" s="3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</row>
    <row r="3948" spans="1:18" x14ac:dyDescent="0.2">
      <c r="A3948" s="3"/>
      <c r="B3948" s="3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</row>
    <row r="3949" spans="1:18" x14ac:dyDescent="0.2">
      <c r="A3949" s="3"/>
      <c r="B3949" s="3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</row>
    <row r="3950" spans="1:18" x14ac:dyDescent="0.2">
      <c r="A3950" s="3"/>
      <c r="B3950" s="3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</row>
    <row r="3951" spans="1:18" x14ac:dyDescent="0.2">
      <c r="A3951" s="3"/>
      <c r="B3951" s="3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</row>
    <row r="3952" spans="1:18" x14ac:dyDescent="0.2">
      <c r="A3952" s="3"/>
      <c r="B3952" s="3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</row>
    <row r="3953" spans="1:18" x14ac:dyDescent="0.2">
      <c r="A3953" s="3"/>
      <c r="B3953" s="3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</row>
    <row r="3954" spans="1:18" x14ac:dyDescent="0.2">
      <c r="A3954" s="3"/>
      <c r="B3954" s="3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</row>
    <row r="3955" spans="1:18" x14ac:dyDescent="0.2">
      <c r="A3955" s="3"/>
      <c r="B3955" s="3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</row>
    <row r="3956" spans="1:18" x14ac:dyDescent="0.2">
      <c r="A3956" s="3"/>
      <c r="B3956" s="3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</row>
    <row r="3957" spans="1:18" x14ac:dyDescent="0.2">
      <c r="A3957" s="3"/>
      <c r="B3957" s="3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</row>
    <row r="3958" spans="1:18" x14ac:dyDescent="0.2">
      <c r="A3958" s="3"/>
      <c r="B3958" s="3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</row>
    <row r="3959" spans="1:18" x14ac:dyDescent="0.2">
      <c r="A3959" s="3"/>
      <c r="B3959" s="3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</row>
    <row r="3960" spans="1:18" x14ac:dyDescent="0.2">
      <c r="A3960" s="3"/>
      <c r="B3960" s="3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</row>
    <row r="3961" spans="1:18" x14ac:dyDescent="0.2">
      <c r="A3961" s="3"/>
      <c r="B3961" s="3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</row>
    <row r="3962" spans="1:18" x14ac:dyDescent="0.2">
      <c r="A3962" s="3"/>
      <c r="B3962" s="3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</row>
    <row r="3963" spans="1:18" x14ac:dyDescent="0.2">
      <c r="A3963" s="3"/>
      <c r="B3963" s="3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</row>
    <row r="3964" spans="1:18" x14ac:dyDescent="0.2">
      <c r="A3964" s="3"/>
      <c r="B3964" s="3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</row>
    <row r="3965" spans="1:18" x14ac:dyDescent="0.2">
      <c r="A3965" s="3"/>
      <c r="B3965" s="3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</row>
    <row r="3966" spans="1:18" x14ac:dyDescent="0.2">
      <c r="A3966" s="3"/>
      <c r="B3966" s="3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</row>
    <row r="3967" spans="1:18" x14ac:dyDescent="0.2">
      <c r="A3967" s="3"/>
      <c r="B3967" s="3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</row>
    <row r="3968" spans="1:18" x14ac:dyDescent="0.2">
      <c r="A3968" s="3"/>
      <c r="B3968" s="3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</row>
    <row r="3969" spans="1:18" x14ac:dyDescent="0.2">
      <c r="A3969" s="3"/>
      <c r="B3969" s="3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</row>
    <row r="3970" spans="1:18" x14ac:dyDescent="0.2">
      <c r="A3970" s="3"/>
      <c r="B3970" s="3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</row>
    <row r="3971" spans="1:18" x14ac:dyDescent="0.2">
      <c r="A3971" s="3"/>
      <c r="B3971" s="3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</row>
    <row r="3972" spans="1:18" x14ac:dyDescent="0.2">
      <c r="A3972" s="3"/>
      <c r="B3972" s="3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</row>
    <row r="3973" spans="1:18" x14ac:dyDescent="0.2">
      <c r="A3973" s="3"/>
      <c r="B3973" s="3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</row>
    <row r="3974" spans="1:18" x14ac:dyDescent="0.2">
      <c r="A3974" s="3"/>
      <c r="B3974" s="3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</row>
    <row r="3975" spans="1:18" x14ac:dyDescent="0.2">
      <c r="A3975" s="3"/>
      <c r="B3975" s="3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</row>
    <row r="3976" spans="1:18" x14ac:dyDescent="0.2">
      <c r="A3976" s="3"/>
      <c r="B3976" s="3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</row>
    <row r="3977" spans="1:18" x14ac:dyDescent="0.2">
      <c r="A3977" s="3"/>
      <c r="B3977" s="3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</row>
    <row r="3978" spans="1:18" x14ac:dyDescent="0.2">
      <c r="A3978" s="3"/>
      <c r="B3978" s="3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</row>
    <row r="3979" spans="1:18" x14ac:dyDescent="0.2">
      <c r="A3979" s="3"/>
      <c r="B3979" s="3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</row>
    <row r="3980" spans="1:18" x14ac:dyDescent="0.2">
      <c r="A3980" s="3"/>
      <c r="B3980" s="3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</row>
    <row r="3981" spans="1:18" x14ac:dyDescent="0.2">
      <c r="A3981" s="3"/>
      <c r="B3981" s="3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</row>
    <row r="3982" spans="1:18" x14ac:dyDescent="0.2">
      <c r="A3982" s="3"/>
      <c r="B3982" s="3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</row>
    <row r="3983" spans="1:18" x14ac:dyDescent="0.2">
      <c r="A3983" s="3"/>
      <c r="B3983" s="3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</row>
    <row r="3984" spans="1:18" x14ac:dyDescent="0.2">
      <c r="A3984" s="3"/>
      <c r="B3984" s="3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</row>
    <row r="3985" spans="1:18" x14ac:dyDescent="0.2">
      <c r="A3985" s="3"/>
      <c r="B3985" s="3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</row>
    <row r="3986" spans="1:18" x14ac:dyDescent="0.2">
      <c r="A3986" s="3"/>
      <c r="B3986" s="3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</row>
    <row r="3987" spans="1:18" x14ac:dyDescent="0.2">
      <c r="A3987" s="3"/>
      <c r="B3987" s="3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</row>
    <row r="3988" spans="1:18" x14ac:dyDescent="0.2">
      <c r="A3988" s="3"/>
      <c r="B3988" s="3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</row>
    <row r="3989" spans="1:18" x14ac:dyDescent="0.2">
      <c r="A3989" s="3"/>
      <c r="B3989" s="3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</row>
    <row r="3990" spans="1:18" x14ac:dyDescent="0.2">
      <c r="A3990" s="3"/>
      <c r="B3990" s="3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</row>
    <row r="3991" spans="1:18" x14ac:dyDescent="0.2">
      <c r="A3991" s="3"/>
      <c r="B3991" s="3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</row>
    <row r="3992" spans="1:18" x14ac:dyDescent="0.2">
      <c r="A3992" s="3"/>
      <c r="B3992" s="3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</row>
    <row r="3993" spans="1:18" x14ac:dyDescent="0.2">
      <c r="A3993" s="3"/>
      <c r="B3993" s="3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</row>
    <row r="3994" spans="1:18" x14ac:dyDescent="0.2">
      <c r="A3994" s="3"/>
      <c r="B3994" s="3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</row>
    <row r="3995" spans="1:18" x14ac:dyDescent="0.2">
      <c r="A3995" s="3"/>
      <c r="B3995" s="3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</row>
    <row r="3996" spans="1:18" x14ac:dyDescent="0.2">
      <c r="A3996" s="3"/>
      <c r="B3996" s="3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</row>
    <row r="3997" spans="1:18" x14ac:dyDescent="0.2">
      <c r="A3997" s="3"/>
      <c r="B3997" s="3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</row>
    <row r="3998" spans="1:18" x14ac:dyDescent="0.2">
      <c r="A3998" s="3"/>
      <c r="B3998" s="3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</row>
    <row r="3999" spans="1:18" x14ac:dyDescent="0.2">
      <c r="A3999" s="3"/>
      <c r="B3999" s="3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</row>
    <row r="4000" spans="1:18" x14ac:dyDescent="0.2">
      <c r="A4000" s="3"/>
      <c r="B4000" s="3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</row>
    <row r="4001" spans="1:18" x14ac:dyDescent="0.2">
      <c r="A4001" s="3"/>
      <c r="B4001" s="3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</row>
    <row r="4002" spans="1:18" x14ac:dyDescent="0.2">
      <c r="A4002" s="3"/>
      <c r="B4002" s="3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</row>
    <row r="4003" spans="1:18" x14ac:dyDescent="0.2">
      <c r="A4003" s="3"/>
      <c r="B4003" s="3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</row>
    <row r="4004" spans="1:18" x14ac:dyDescent="0.2">
      <c r="A4004" s="3"/>
      <c r="B4004" s="3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</row>
    <row r="4005" spans="1:18" x14ac:dyDescent="0.2">
      <c r="A4005" s="3"/>
      <c r="B4005" s="3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</row>
    <row r="4006" spans="1:18" x14ac:dyDescent="0.2">
      <c r="A4006" s="3"/>
      <c r="B4006" s="3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</row>
    <row r="4007" spans="1:18" x14ac:dyDescent="0.2">
      <c r="A4007" s="3"/>
      <c r="B4007" s="3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</row>
    <row r="4008" spans="1:18" x14ac:dyDescent="0.2">
      <c r="A4008" s="3"/>
      <c r="B4008" s="3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</row>
    <row r="4009" spans="1:18" x14ac:dyDescent="0.2">
      <c r="A4009" s="3"/>
      <c r="B4009" s="3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</row>
    <row r="4010" spans="1:18" x14ac:dyDescent="0.2">
      <c r="A4010" s="3"/>
      <c r="B4010" s="3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</row>
    <row r="4011" spans="1:18" x14ac:dyDescent="0.2">
      <c r="A4011" s="3"/>
      <c r="B4011" s="3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</row>
    <row r="4012" spans="1:18" x14ac:dyDescent="0.2">
      <c r="A4012" s="3"/>
      <c r="B4012" s="3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</row>
    <row r="4013" spans="1:18" x14ac:dyDescent="0.2">
      <c r="A4013" s="3"/>
      <c r="B4013" s="3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</row>
    <row r="4014" spans="1:18" x14ac:dyDescent="0.2">
      <c r="A4014" s="3"/>
      <c r="B4014" s="3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</row>
    <row r="4015" spans="1:18" x14ac:dyDescent="0.2">
      <c r="A4015" s="3"/>
      <c r="B4015" s="3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</row>
    <row r="4016" spans="1:18" x14ac:dyDescent="0.2">
      <c r="A4016" s="3"/>
      <c r="B4016" s="3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</row>
    <row r="4017" spans="1:18" x14ac:dyDescent="0.2">
      <c r="A4017" s="3"/>
      <c r="B4017" s="3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</row>
    <row r="4018" spans="1:18" x14ac:dyDescent="0.2">
      <c r="A4018" s="3"/>
      <c r="B4018" s="3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</row>
    <row r="4019" spans="1:18" x14ac:dyDescent="0.2">
      <c r="A4019" s="3"/>
      <c r="B4019" s="3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</row>
    <row r="4020" spans="1:18" x14ac:dyDescent="0.2">
      <c r="A4020" s="3"/>
      <c r="B4020" s="3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</row>
    <row r="4021" spans="1:18" x14ac:dyDescent="0.2">
      <c r="A4021" s="3"/>
      <c r="B4021" s="3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</row>
    <row r="4022" spans="1:18" x14ac:dyDescent="0.2">
      <c r="A4022" s="3"/>
      <c r="B4022" s="3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</row>
    <row r="4023" spans="1:18" x14ac:dyDescent="0.2">
      <c r="A4023" s="3"/>
      <c r="B4023" s="3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</row>
    <row r="4024" spans="1:18" x14ac:dyDescent="0.2">
      <c r="A4024" s="3"/>
      <c r="B4024" s="3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</row>
    <row r="4025" spans="1:18" x14ac:dyDescent="0.2">
      <c r="A4025" s="3"/>
      <c r="B4025" s="3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</row>
    <row r="4026" spans="1:18" x14ac:dyDescent="0.2">
      <c r="A4026" s="3"/>
      <c r="B4026" s="3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</row>
    <row r="4027" spans="1:18" x14ac:dyDescent="0.2">
      <c r="A4027" s="3"/>
      <c r="B4027" s="3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</row>
    <row r="4028" spans="1:18" x14ac:dyDescent="0.2">
      <c r="A4028" s="3"/>
      <c r="B4028" s="3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</row>
    <row r="4029" spans="1:18" x14ac:dyDescent="0.2">
      <c r="A4029" s="3"/>
      <c r="B4029" s="3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</row>
    <row r="4030" spans="1:18" x14ac:dyDescent="0.2">
      <c r="A4030" s="3"/>
      <c r="B4030" s="3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</row>
    <row r="4031" spans="1:18" x14ac:dyDescent="0.2">
      <c r="A4031" s="3"/>
      <c r="B4031" s="3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</row>
    <row r="4032" spans="1:18" x14ac:dyDescent="0.2">
      <c r="A4032" s="3"/>
      <c r="B4032" s="3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</row>
    <row r="4033" spans="1:18" x14ac:dyDescent="0.2">
      <c r="A4033" s="3"/>
      <c r="B4033" s="3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</row>
    <row r="4034" spans="1:18" x14ac:dyDescent="0.2">
      <c r="A4034" s="3"/>
      <c r="B4034" s="3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</row>
    <row r="4035" spans="1:18" x14ac:dyDescent="0.2">
      <c r="A4035" s="3"/>
      <c r="B4035" s="3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</row>
    <row r="4036" spans="1:18" x14ac:dyDescent="0.2">
      <c r="A4036" s="3"/>
      <c r="B4036" s="3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</row>
    <row r="4037" spans="1:18" x14ac:dyDescent="0.2">
      <c r="A4037" s="3"/>
      <c r="B4037" s="3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</row>
    <row r="4038" spans="1:18" x14ac:dyDescent="0.2">
      <c r="A4038" s="3"/>
      <c r="B4038" s="3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</row>
    <row r="4039" spans="1:18" x14ac:dyDescent="0.2">
      <c r="A4039" s="3"/>
      <c r="B4039" s="3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</row>
    <row r="4040" spans="1:18" x14ac:dyDescent="0.2">
      <c r="A4040" s="3"/>
      <c r="B4040" s="3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</row>
    <row r="4041" spans="1:18" x14ac:dyDescent="0.2">
      <c r="A4041" s="3"/>
      <c r="B4041" s="3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</row>
    <row r="4042" spans="1:18" x14ac:dyDescent="0.2">
      <c r="A4042" s="3"/>
      <c r="B4042" s="3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</row>
    <row r="4043" spans="1:18" x14ac:dyDescent="0.2">
      <c r="A4043" s="3"/>
      <c r="B4043" s="3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</row>
    <row r="4044" spans="1:18" x14ac:dyDescent="0.2">
      <c r="A4044" s="3"/>
      <c r="B4044" s="3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</row>
    <row r="4045" spans="1:18" x14ac:dyDescent="0.2">
      <c r="A4045" s="3"/>
      <c r="B4045" s="3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</row>
    <row r="4046" spans="1:18" x14ac:dyDescent="0.2">
      <c r="A4046" s="3"/>
      <c r="B4046" s="3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</row>
    <row r="4047" spans="1:18" x14ac:dyDescent="0.2">
      <c r="A4047" s="3"/>
      <c r="B4047" s="3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</row>
    <row r="4048" spans="1:18" x14ac:dyDescent="0.2">
      <c r="A4048" s="3"/>
      <c r="B4048" s="3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</row>
    <row r="4049" spans="1:18" x14ac:dyDescent="0.2">
      <c r="A4049" s="3"/>
      <c r="B4049" s="3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</row>
    <row r="4050" spans="1:18" x14ac:dyDescent="0.2">
      <c r="A4050" s="3"/>
      <c r="B4050" s="3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</row>
    <row r="4051" spans="1:18" x14ac:dyDescent="0.2">
      <c r="A4051" s="3"/>
      <c r="B4051" s="3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</row>
    <row r="4052" spans="1:18" x14ac:dyDescent="0.2">
      <c r="A4052" s="3"/>
      <c r="B4052" s="3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</row>
    <row r="4053" spans="1:18" x14ac:dyDescent="0.2">
      <c r="A4053" s="3"/>
      <c r="B4053" s="3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</row>
    <row r="4054" spans="1:18" x14ac:dyDescent="0.2">
      <c r="A4054" s="3"/>
      <c r="B4054" s="3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</row>
    <row r="4055" spans="1:18" x14ac:dyDescent="0.2">
      <c r="A4055" s="3"/>
      <c r="B4055" s="3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</row>
    <row r="4056" spans="1:18" x14ac:dyDescent="0.2">
      <c r="A4056" s="3"/>
      <c r="B4056" s="3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</row>
    <row r="4057" spans="1:18" x14ac:dyDescent="0.2">
      <c r="A4057" s="3"/>
      <c r="B4057" s="3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</row>
    <row r="4058" spans="1:18" x14ac:dyDescent="0.2">
      <c r="A4058" s="3"/>
      <c r="B4058" s="3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</row>
    <row r="4059" spans="1:18" x14ac:dyDescent="0.2">
      <c r="A4059" s="3"/>
      <c r="B4059" s="3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</row>
    <row r="4060" spans="1:18" x14ac:dyDescent="0.2">
      <c r="A4060" s="3"/>
      <c r="B4060" s="3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</row>
    <row r="4061" spans="1:18" x14ac:dyDescent="0.2">
      <c r="A4061" s="3"/>
      <c r="B4061" s="3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</row>
    <row r="4062" spans="1:18" x14ac:dyDescent="0.2">
      <c r="A4062" s="3"/>
      <c r="B4062" s="3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</row>
    <row r="4063" spans="1:18" x14ac:dyDescent="0.2">
      <c r="A4063" s="3"/>
      <c r="B4063" s="3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</row>
    <row r="4064" spans="1:18" x14ac:dyDescent="0.2">
      <c r="A4064" s="3"/>
      <c r="B4064" s="3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</row>
    <row r="4065" spans="1:18" x14ac:dyDescent="0.2">
      <c r="A4065" s="3"/>
      <c r="B4065" s="3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</row>
    <row r="4066" spans="1:18" x14ac:dyDescent="0.2">
      <c r="A4066" s="3"/>
      <c r="B4066" s="3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</row>
    <row r="4067" spans="1:18" x14ac:dyDescent="0.2">
      <c r="A4067" s="3"/>
      <c r="B4067" s="3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</row>
    <row r="4068" spans="1:18" x14ac:dyDescent="0.2">
      <c r="A4068" s="3"/>
      <c r="B4068" s="3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</row>
    <row r="4069" spans="1:18" x14ac:dyDescent="0.2">
      <c r="A4069" s="3"/>
      <c r="B4069" s="3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</row>
    <row r="4070" spans="1:18" x14ac:dyDescent="0.2">
      <c r="A4070" s="3"/>
      <c r="B4070" s="3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</row>
    <row r="4071" spans="1:18" x14ac:dyDescent="0.2">
      <c r="A4071" s="3"/>
      <c r="B4071" s="3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</row>
    <row r="4072" spans="1:18" x14ac:dyDescent="0.2">
      <c r="A4072" s="3"/>
      <c r="B4072" s="3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</row>
    <row r="4073" spans="1:18" x14ac:dyDescent="0.2">
      <c r="A4073" s="3"/>
      <c r="B4073" s="3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</row>
    <row r="4074" spans="1:18" x14ac:dyDescent="0.2">
      <c r="A4074" s="3"/>
      <c r="B4074" s="3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</row>
    <row r="4075" spans="1:18" x14ac:dyDescent="0.2">
      <c r="A4075" s="3"/>
      <c r="B4075" s="3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</row>
    <row r="4076" spans="1:18" x14ac:dyDescent="0.2">
      <c r="A4076" s="3"/>
      <c r="B4076" s="3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</row>
    <row r="4077" spans="1:18" x14ac:dyDescent="0.2">
      <c r="A4077" s="3"/>
      <c r="B4077" s="3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</row>
    <row r="4078" spans="1:18" x14ac:dyDescent="0.2">
      <c r="A4078" s="3"/>
      <c r="B4078" s="3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</row>
    <row r="4079" spans="1:18" x14ac:dyDescent="0.2">
      <c r="A4079" s="3"/>
      <c r="B4079" s="3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</row>
    <row r="4080" spans="1:18" x14ac:dyDescent="0.2">
      <c r="A4080" s="3"/>
      <c r="B4080" s="3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</row>
    <row r="4081" spans="1:18" x14ac:dyDescent="0.2">
      <c r="A4081" s="3"/>
      <c r="B4081" s="3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</row>
    <row r="4082" spans="1:18" x14ac:dyDescent="0.2">
      <c r="A4082" s="3"/>
      <c r="B4082" s="3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</row>
    <row r="4083" spans="1:18" x14ac:dyDescent="0.2">
      <c r="A4083" s="3"/>
      <c r="B4083" s="3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</row>
    <row r="4084" spans="1:18" x14ac:dyDescent="0.2">
      <c r="A4084" s="3"/>
      <c r="B4084" s="3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</row>
    <row r="4085" spans="1:18" x14ac:dyDescent="0.2">
      <c r="A4085" s="3"/>
      <c r="B4085" s="3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</row>
    <row r="4086" spans="1:18" x14ac:dyDescent="0.2">
      <c r="A4086" s="3"/>
      <c r="B4086" s="3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</row>
    <row r="4087" spans="1:18" x14ac:dyDescent="0.2">
      <c r="A4087" s="3"/>
      <c r="B4087" s="3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</row>
    <row r="4088" spans="1:18" x14ac:dyDescent="0.2">
      <c r="A4088" s="3"/>
      <c r="B4088" s="3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</row>
    <row r="4089" spans="1:18" x14ac:dyDescent="0.2">
      <c r="A4089" s="3"/>
      <c r="B4089" s="3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</row>
    <row r="4090" spans="1:18" x14ac:dyDescent="0.2">
      <c r="A4090" s="3"/>
      <c r="B4090" s="3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</row>
    <row r="4091" spans="1:18" x14ac:dyDescent="0.2">
      <c r="A4091" s="3"/>
      <c r="B4091" s="3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</row>
    <row r="4092" spans="1:18" x14ac:dyDescent="0.2">
      <c r="A4092" s="3"/>
      <c r="B4092" s="3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</row>
    <row r="4093" spans="1:18" x14ac:dyDescent="0.2">
      <c r="A4093" s="3"/>
      <c r="B4093" s="3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</row>
    <row r="4094" spans="1:18" x14ac:dyDescent="0.2">
      <c r="A4094" s="3"/>
      <c r="B4094" s="3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</row>
    <row r="4095" spans="1:18" x14ac:dyDescent="0.2">
      <c r="A4095" s="3"/>
      <c r="B4095" s="3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</row>
    <row r="4096" spans="1:18" x14ac:dyDescent="0.2">
      <c r="A4096" s="3"/>
      <c r="B4096" s="3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</row>
    <row r="4097" spans="1:18" x14ac:dyDescent="0.2">
      <c r="A4097" s="3"/>
      <c r="B4097" s="3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</row>
    <row r="4098" spans="1:18" x14ac:dyDescent="0.2">
      <c r="A4098" s="3"/>
      <c r="B4098" s="3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</row>
    <row r="4099" spans="1:18" x14ac:dyDescent="0.2">
      <c r="A4099" s="3"/>
      <c r="B4099" s="3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</row>
    <row r="4100" spans="1:18" x14ac:dyDescent="0.2">
      <c r="A4100" s="3"/>
      <c r="B4100" s="3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</row>
    <row r="4101" spans="1:18" x14ac:dyDescent="0.2">
      <c r="A4101" s="3"/>
      <c r="B4101" s="3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</row>
    <row r="4102" spans="1:18" x14ac:dyDescent="0.2">
      <c r="A4102" s="3"/>
      <c r="B4102" s="3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</row>
    <row r="4103" spans="1:18" x14ac:dyDescent="0.2">
      <c r="A4103" s="3"/>
      <c r="B4103" s="3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</row>
    <row r="4104" spans="1:18" x14ac:dyDescent="0.2">
      <c r="A4104" s="3"/>
      <c r="B4104" s="3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</row>
    <row r="4105" spans="1:18" x14ac:dyDescent="0.2">
      <c r="A4105" s="3"/>
      <c r="B4105" s="3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</row>
    <row r="4106" spans="1:18" x14ac:dyDescent="0.2">
      <c r="A4106" s="3"/>
      <c r="B4106" s="3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</row>
    <row r="4107" spans="1:18" x14ac:dyDescent="0.2">
      <c r="A4107" s="3"/>
      <c r="B4107" s="3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</row>
    <row r="4108" spans="1:18" x14ac:dyDescent="0.2">
      <c r="A4108" s="3"/>
      <c r="B4108" s="3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</row>
    <row r="4109" spans="1:18" x14ac:dyDescent="0.2">
      <c r="A4109" s="3"/>
      <c r="B4109" s="3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</row>
    <row r="4110" spans="1:18" x14ac:dyDescent="0.2">
      <c r="A4110" s="3"/>
      <c r="B4110" s="3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</row>
    <row r="4111" spans="1:18" x14ac:dyDescent="0.2">
      <c r="A4111" s="3"/>
      <c r="B4111" s="3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</row>
    <row r="4112" spans="1:18" x14ac:dyDescent="0.2">
      <c r="A4112" s="3"/>
      <c r="B4112" s="3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</row>
    <row r="4113" spans="1:18" x14ac:dyDescent="0.2">
      <c r="A4113" s="3"/>
      <c r="B4113" s="3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</row>
    <row r="4114" spans="1:18" x14ac:dyDescent="0.2">
      <c r="A4114" s="3"/>
      <c r="B4114" s="3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</row>
    <row r="4115" spans="1:18" x14ac:dyDescent="0.2">
      <c r="A4115" s="3"/>
      <c r="B4115" s="3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</row>
    <row r="4116" spans="1:18" x14ac:dyDescent="0.2">
      <c r="A4116" s="3"/>
      <c r="B4116" s="3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</row>
    <row r="4117" spans="1:18" x14ac:dyDescent="0.2">
      <c r="A4117" s="3"/>
      <c r="B4117" s="3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</row>
    <row r="4118" spans="1:18" x14ac:dyDescent="0.2">
      <c r="A4118" s="3"/>
      <c r="B4118" s="3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</row>
    <row r="4119" spans="1:18" x14ac:dyDescent="0.2">
      <c r="A4119" s="3"/>
      <c r="B4119" s="3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</row>
    <row r="4120" spans="1:18" x14ac:dyDescent="0.2">
      <c r="A4120" s="3"/>
      <c r="B4120" s="3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</row>
    <row r="4121" spans="1:18" x14ac:dyDescent="0.2">
      <c r="A4121" s="3"/>
      <c r="B4121" s="3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</row>
    <row r="4122" spans="1:18" x14ac:dyDescent="0.2">
      <c r="A4122" s="3"/>
      <c r="B4122" s="3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</row>
    <row r="4123" spans="1:18" x14ac:dyDescent="0.2">
      <c r="A4123" s="3"/>
      <c r="B4123" s="3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</row>
    <row r="4124" spans="1:18" x14ac:dyDescent="0.2">
      <c r="A4124" s="3"/>
      <c r="B4124" s="3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</row>
    <row r="4125" spans="1:18" x14ac:dyDescent="0.2">
      <c r="A4125" s="3"/>
      <c r="B4125" s="3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</row>
    <row r="4126" spans="1:18" x14ac:dyDescent="0.2">
      <c r="A4126" s="3"/>
      <c r="B4126" s="3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</row>
    <row r="4127" spans="1:18" x14ac:dyDescent="0.2">
      <c r="A4127" s="3"/>
      <c r="B4127" s="3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</row>
    <row r="4128" spans="1:18" x14ac:dyDescent="0.2">
      <c r="A4128" s="3"/>
      <c r="B4128" s="3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</row>
    <row r="4129" spans="1:18" x14ac:dyDescent="0.2">
      <c r="A4129" s="3"/>
      <c r="B4129" s="3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</row>
    <row r="4130" spans="1:18" x14ac:dyDescent="0.2">
      <c r="A4130" s="3"/>
      <c r="B4130" s="3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</row>
    <row r="4131" spans="1:18" x14ac:dyDescent="0.2">
      <c r="A4131" s="3"/>
      <c r="B4131" s="3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</row>
    <row r="4132" spans="1:18" x14ac:dyDescent="0.2">
      <c r="A4132" s="3"/>
      <c r="B4132" s="3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</row>
    <row r="4133" spans="1:18" x14ac:dyDescent="0.2">
      <c r="A4133" s="3"/>
      <c r="B4133" s="3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</row>
    <row r="4134" spans="1:18" x14ac:dyDescent="0.2">
      <c r="A4134" s="3"/>
      <c r="B4134" s="3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</row>
    <row r="4135" spans="1:18" x14ac:dyDescent="0.2">
      <c r="A4135" s="3"/>
      <c r="B4135" s="3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</row>
    <row r="4136" spans="1:18" x14ac:dyDescent="0.2">
      <c r="A4136" s="3"/>
      <c r="B4136" s="3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</row>
    <row r="4137" spans="1:18" x14ac:dyDescent="0.2">
      <c r="A4137" s="3"/>
      <c r="B4137" s="3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</row>
    <row r="4138" spans="1:18" x14ac:dyDescent="0.2">
      <c r="A4138" s="3"/>
      <c r="B4138" s="3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</row>
    <row r="4139" spans="1:18" x14ac:dyDescent="0.2">
      <c r="A4139" s="3"/>
      <c r="B4139" s="3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</row>
    <row r="4140" spans="1:18" x14ac:dyDescent="0.2">
      <c r="A4140" s="3"/>
      <c r="B4140" s="3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</row>
    <row r="4141" spans="1:18" x14ac:dyDescent="0.2">
      <c r="A4141" s="3"/>
      <c r="B4141" s="3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</row>
    <row r="4142" spans="1:18" x14ac:dyDescent="0.2">
      <c r="A4142" s="3"/>
      <c r="B4142" s="3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</row>
    <row r="4143" spans="1:18" x14ac:dyDescent="0.2">
      <c r="A4143" s="3"/>
      <c r="B4143" s="3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</row>
    <row r="4144" spans="1:18" x14ac:dyDescent="0.2">
      <c r="A4144" s="3"/>
      <c r="B4144" s="3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</row>
    <row r="4145" spans="1:18" x14ac:dyDescent="0.2">
      <c r="A4145" s="3"/>
      <c r="B4145" s="3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</row>
    <row r="4146" spans="1:18" x14ac:dyDescent="0.2">
      <c r="A4146" s="3"/>
      <c r="B4146" s="3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</row>
    <row r="4147" spans="1:18" x14ac:dyDescent="0.2">
      <c r="A4147" s="3"/>
      <c r="B4147" s="3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</row>
    <row r="4148" spans="1:18" x14ac:dyDescent="0.2">
      <c r="A4148" s="3"/>
      <c r="B4148" s="3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</row>
    <row r="4149" spans="1:18" x14ac:dyDescent="0.2">
      <c r="A4149" s="3"/>
      <c r="B4149" s="3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</row>
    <row r="4150" spans="1:18" x14ac:dyDescent="0.2">
      <c r="A4150" s="3"/>
      <c r="B4150" s="3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</row>
    <row r="4151" spans="1:18" x14ac:dyDescent="0.2">
      <c r="A4151" s="3"/>
      <c r="B4151" s="3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</row>
    <row r="4152" spans="1:18" x14ac:dyDescent="0.2">
      <c r="A4152" s="3"/>
      <c r="B4152" s="3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</row>
    <row r="4153" spans="1:18" x14ac:dyDescent="0.2">
      <c r="A4153" s="3"/>
      <c r="B4153" s="3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</row>
    <row r="4154" spans="1:18" x14ac:dyDescent="0.2">
      <c r="A4154" s="3"/>
      <c r="B4154" s="3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</row>
    <row r="4155" spans="1:18" x14ac:dyDescent="0.2">
      <c r="A4155" s="3"/>
      <c r="B4155" s="3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</row>
    <row r="4156" spans="1:18" x14ac:dyDescent="0.2">
      <c r="A4156" s="3"/>
      <c r="B4156" s="3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</row>
    <row r="4157" spans="1:18" x14ac:dyDescent="0.2">
      <c r="A4157" s="3"/>
      <c r="B4157" s="3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</row>
    <row r="4158" spans="1:18" x14ac:dyDescent="0.2">
      <c r="A4158" s="3"/>
      <c r="B4158" s="3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</row>
    <row r="4159" spans="1:18" x14ac:dyDescent="0.2">
      <c r="A4159" s="3"/>
      <c r="B4159" s="3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</row>
    <row r="4160" spans="1:18" x14ac:dyDescent="0.2">
      <c r="A4160" s="3"/>
      <c r="B4160" s="3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</row>
    <row r="4161" spans="1:18" x14ac:dyDescent="0.2">
      <c r="A4161" s="3"/>
      <c r="B4161" s="3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</row>
    <row r="4162" spans="1:18" x14ac:dyDescent="0.2">
      <c r="A4162" s="3"/>
      <c r="B4162" s="3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</row>
    <row r="4163" spans="1:18" x14ac:dyDescent="0.2">
      <c r="A4163" s="3"/>
      <c r="B4163" s="3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</row>
    <row r="4164" spans="1:18" x14ac:dyDescent="0.2">
      <c r="A4164" s="3"/>
      <c r="B4164" s="3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</row>
    <row r="4165" spans="1:18" x14ac:dyDescent="0.2">
      <c r="A4165" s="3"/>
      <c r="B4165" s="3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</row>
    <row r="4166" spans="1:18" x14ac:dyDescent="0.2">
      <c r="A4166" s="3"/>
      <c r="B4166" s="3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</row>
    <row r="4167" spans="1:18" x14ac:dyDescent="0.2">
      <c r="A4167" s="3"/>
      <c r="B4167" s="3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</row>
    <row r="4168" spans="1:18" x14ac:dyDescent="0.2">
      <c r="A4168" s="3"/>
      <c r="B4168" s="3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</row>
    <row r="4169" spans="1:18" x14ac:dyDescent="0.2">
      <c r="A4169" s="3"/>
      <c r="B4169" s="3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</row>
    <row r="4170" spans="1:18" x14ac:dyDescent="0.2">
      <c r="A4170" s="3"/>
      <c r="B4170" s="3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</row>
    <row r="4171" spans="1:18" x14ac:dyDescent="0.2">
      <c r="A4171" s="3"/>
      <c r="B4171" s="3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</row>
    <row r="4172" spans="1:18" x14ac:dyDescent="0.2">
      <c r="A4172" s="3"/>
      <c r="B4172" s="3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</row>
    <row r="4173" spans="1:18" x14ac:dyDescent="0.2">
      <c r="A4173" s="3"/>
      <c r="B4173" s="3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</row>
    <row r="4174" spans="1:18" x14ac:dyDescent="0.2">
      <c r="A4174" s="3"/>
      <c r="B4174" s="3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</row>
    <row r="4175" spans="1:18" x14ac:dyDescent="0.2">
      <c r="A4175" s="3"/>
      <c r="B4175" s="3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</row>
    <row r="4176" spans="1:18" x14ac:dyDescent="0.2">
      <c r="A4176" s="3"/>
      <c r="B4176" s="3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</row>
    <row r="4177" spans="1:18" x14ac:dyDescent="0.2">
      <c r="A4177" s="3"/>
      <c r="B4177" s="3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</row>
    <row r="4178" spans="1:18" x14ac:dyDescent="0.2">
      <c r="A4178" s="3"/>
      <c r="B4178" s="3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</row>
    <row r="4179" spans="1:18" x14ac:dyDescent="0.2">
      <c r="A4179" s="3"/>
      <c r="B4179" s="3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</row>
    <row r="4180" spans="1:18" x14ac:dyDescent="0.2">
      <c r="A4180" s="3"/>
      <c r="B4180" s="3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</row>
    <row r="4181" spans="1:18" x14ac:dyDescent="0.2">
      <c r="A4181" s="3"/>
      <c r="B4181" s="3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</row>
    <row r="4182" spans="1:18" x14ac:dyDescent="0.2">
      <c r="A4182" s="3"/>
      <c r="B4182" s="3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</row>
    <row r="4183" spans="1:18" x14ac:dyDescent="0.2">
      <c r="A4183" s="3"/>
      <c r="B4183" s="3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</row>
    <row r="4184" spans="1:18" x14ac:dyDescent="0.2">
      <c r="A4184" s="3"/>
      <c r="B4184" s="3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</row>
    <row r="4185" spans="1:18" x14ac:dyDescent="0.2">
      <c r="A4185" s="3"/>
      <c r="B4185" s="3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</row>
    <row r="4186" spans="1:18" x14ac:dyDescent="0.2">
      <c r="A4186" s="3"/>
      <c r="B4186" s="3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</row>
    <row r="4187" spans="1:18" x14ac:dyDescent="0.2">
      <c r="A4187" s="3"/>
      <c r="B4187" s="3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</row>
    <row r="4188" spans="1:18" x14ac:dyDescent="0.2">
      <c r="A4188" s="3"/>
      <c r="B4188" s="3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</row>
    <row r="4189" spans="1:18" x14ac:dyDescent="0.2">
      <c r="A4189" s="3"/>
      <c r="B4189" s="3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</row>
    <row r="4190" spans="1:18" x14ac:dyDescent="0.2">
      <c r="A4190" s="3"/>
      <c r="B4190" s="3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</row>
    <row r="4191" spans="1:18" x14ac:dyDescent="0.2">
      <c r="A4191" s="3"/>
      <c r="B4191" s="3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</row>
    <row r="4192" spans="1:18" x14ac:dyDescent="0.2">
      <c r="A4192" s="3"/>
      <c r="B4192" s="3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</row>
    <row r="4193" spans="1:18" x14ac:dyDescent="0.2">
      <c r="A4193" s="3"/>
      <c r="B4193" s="3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</row>
    <row r="4194" spans="1:18" x14ac:dyDescent="0.2">
      <c r="A4194" s="3"/>
      <c r="B4194" s="3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</row>
    <row r="4195" spans="1:18" x14ac:dyDescent="0.2">
      <c r="A4195" s="3"/>
      <c r="B4195" s="3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</row>
    <row r="4196" spans="1:18" x14ac:dyDescent="0.2">
      <c r="A4196" s="3"/>
      <c r="B4196" s="3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</row>
    <row r="4197" spans="1:18" x14ac:dyDescent="0.2">
      <c r="A4197" s="3"/>
      <c r="B4197" s="3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</row>
    <row r="4198" spans="1:18" x14ac:dyDescent="0.2">
      <c r="A4198" s="3"/>
      <c r="B4198" s="3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</row>
    <row r="4199" spans="1:18" x14ac:dyDescent="0.2">
      <c r="A4199" s="3"/>
      <c r="B4199" s="3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</row>
    <row r="4200" spans="1:18" x14ac:dyDescent="0.2">
      <c r="A4200" s="3"/>
      <c r="B4200" s="3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</row>
    <row r="4201" spans="1:18" x14ac:dyDescent="0.2">
      <c r="A4201" s="3"/>
      <c r="B4201" s="3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</row>
    <row r="4202" spans="1:18" x14ac:dyDescent="0.2">
      <c r="A4202" s="3"/>
      <c r="B4202" s="3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</row>
    <row r="4203" spans="1:18" x14ac:dyDescent="0.2">
      <c r="A4203" s="3"/>
      <c r="B4203" s="3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</row>
    <row r="4204" spans="1:18" x14ac:dyDescent="0.2">
      <c r="A4204" s="3"/>
      <c r="B4204" s="3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</row>
    <row r="4205" spans="1:18" x14ac:dyDescent="0.2">
      <c r="A4205" s="3"/>
      <c r="B4205" s="3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</row>
    <row r="4206" spans="1:18" x14ac:dyDescent="0.2">
      <c r="A4206" s="3"/>
      <c r="B4206" s="3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</row>
    <row r="4207" spans="1:18" x14ac:dyDescent="0.2">
      <c r="A4207" s="3"/>
      <c r="B4207" s="3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</row>
    <row r="4208" spans="1:18" x14ac:dyDescent="0.2">
      <c r="A4208" s="3"/>
      <c r="B4208" s="3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</row>
    <row r="4209" spans="1:18" x14ac:dyDescent="0.2">
      <c r="A4209" s="3"/>
      <c r="B4209" s="3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</row>
    <row r="4210" spans="1:18" x14ac:dyDescent="0.2">
      <c r="A4210" s="3"/>
      <c r="B4210" s="3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</row>
    <row r="4211" spans="1:18" x14ac:dyDescent="0.2">
      <c r="A4211" s="3"/>
      <c r="B4211" s="3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</row>
    <row r="4212" spans="1:18" x14ac:dyDescent="0.2">
      <c r="A4212" s="3"/>
      <c r="B4212" s="3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</row>
    <row r="4213" spans="1:18" x14ac:dyDescent="0.2">
      <c r="A4213" s="3"/>
      <c r="B4213" s="3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</row>
    <row r="4214" spans="1:18" x14ac:dyDescent="0.2">
      <c r="A4214" s="3"/>
      <c r="B4214" s="3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</row>
    <row r="4215" spans="1:18" x14ac:dyDescent="0.2">
      <c r="A4215" s="3"/>
      <c r="B4215" s="3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</row>
    <row r="4216" spans="1:18" x14ac:dyDescent="0.2">
      <c r="A4216" s="3"/>
      <c r="B4216" s="3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</row>
    <row r="4217" spans="1:18" x14ac:dyDescent="0.2">
      <c r="A4217" s="3"/>
      <c r="B4217" s="3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</row>
    <row r="4218" spans="1:18" x14ac:dyDescent="0.2">
      <c r="A4218" s="3"/>
      <c r="B4218" s="3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</row>
    <row r="4219" spans="1:18" x14ac:dyDescent="0.2">
      <c r="A4219" s="3"/>
      <c r="B4219" s="3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</row>
    <row r="4220" spans="1:18" x14ac:dyDescent="0.2">
      <c r="A4220" s="3"/>
      <c r="B4220" s="3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</row>
    <row r="4221" spans="1:18" x14ac:dyDescent="0.2">
      <c r="A4221" s="3"/>
      <c r="B4221" s="3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</row>
    <row r="4222" spans="1:18" x14ac:dyDescent="0.2">
      <c r="A4222" s="3"/>
      <c r="B4222" s="3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</row>
    <row r="4223" spans="1:18" x14ac:dyDescent="0.2">
      <c r="A4223" s="3"/>
      <c r="B4223" s="3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</row>
    <row r="4224" spans="1:18" x14ac:dyDescent="0.2">
      <c r="A4224" s="3"/>
      <c r="B4224" s="3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</row>
    <row r="4225" spans="1:18" x14ac:dyDescent="0.2">
      <c r="A4225" s="3"/>
      <c r="B4225" s="3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</row>
    <row r="4226" spans="1:18" x14ac:dyDescent="0.2">
      <c r="A4226" s="3"/>
      <c r="B4226" s="3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</row>
    <row r="4227" spans="1:18" x14ac:dyDescent="0.2">
      <c r="A4227" s="3"/>
      <c r="B4227" s="3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</row>
    <row r="4228" spans="1:18" x14ac:dyDescent="0.2">
      <c r="A4228" s="3"/>
      <c r="B4228" s="3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</row>
    <row r="4229" spans="1:18" x14ac:dyDescent="0.2">
      <c r="A4229" s="3"/>
      <c r="B4229" s="3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</row>
    <row r="4230" spans="1:18" x14ac:dyDescent="0.2">
      <c r="A4230" s="3"/>
      <c r="B4230" s="3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</row>
    <row r="4231" spans="1:18" x14ac:dyDescent="0.2">
      <c r="A4231" s="3"/>
      <c r="B4231" s="3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</row>
    <row r="4232" spans="1:18" x14ac:dyDescent="0.2">
      <c r="A4232" s="3"/>
      <c r="B4232" s="3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</row>
    <row r="4233" spans="1:18" x14ac:dyDescent="0.2">
      <c r="A4233" s="3"/>
      <c r="B4233" s="3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</row>
    <row r="4234" spans="1:18" x14ac:dyDescent="0.2">
      <c r="A4234" s="3"/>
      <c r="B4234" s="3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</row>
    <row r="4235" spans="1:18" x14ac:dyDescent="0.2">
      <c r="A4235" s="3"/>
      <c r="B4235" s="3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</row>
    <row r="4236" spans="1:18" x14ac:dyDescent="0.2">
      <c r="A4236" s="3"/>
      <c r="B4236" s="3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</row>
    <row r="4237" spans="1:18" x14ac:dyDescent="0.2">
      <c r="A4237" s="3"/>
      <c r="B4237" s="3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</row>
    <row r="4238" spans="1:18" x14ac:dyDescent="0.2">
      <c r="A4238" s="3"/>
      <c r="B4238" s="3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</row>
    <row r="4239" spans="1:18" x14ac:dyDescent="0.2">
      <c r="A4239" s="3"/>
      <c r="B4239" s="3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</row>
    <row r="4240" spans="1:18" x14ac:dyDescent="0.2">
      <c r="A4240" s="3"/>
      <c r="B4240" s="3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</row>
  </sheetData>
  <pageMargins left="0" right="0" top="0.7" bottom="0" header="0.25" footer="0"/>
  <pageSetup scale="63" orientation="landscape" horizontalDpi="300" r:id="rId1"/>
  <headerFooter alignWithMargins="0">
    <oddHeader>&amp;RCASE NO. 2015-00343
ATTACHMENT 2
TO STAFF DR NO. 2-27</oddHeader>
    <oddFooter>Page &amp;P of &amp;N</oddFooter>
  </headerFooter>
  <rowBreaks count="2" manualBreakCount="2">
    <brk id="67" max="18" man="1"/>
    <brk id="174" max="16383" man="1"/>
  </rowBreaks>
  <colBreaks count="1" manualBreakCount="1">
    <brk id="18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00FF00"/>
    <pageSetUpPr fitToPage="1"/>
  </sheetPr>
  <dimension ref="A1:Z675"/>
  <sheetViews>
    <sheetView showGridLines="0" view="pageBreakPreview" zoomScale="90" zoomScaleNormal="100" zoomScaleSheetLayoutView="90" workbookViewId="0"/>
  </sheetViews>
  <sheetFormatPr defaultColWidth="11" defaultRowHeight="15.75" x14ac:dyDescent="0.25"/>
  <cols>
    <col min="1" max="1" width="4.85546875" style="84" customWidth="1"/>
    <col min="2" max="2" width="43.42578125" style="84" bestFit="1" customWidth="1"/>
    <col min="3" max="3" width="16.5703125" style="84" customWidth="1"/>
    <col min="4" max="4" width="15.140625" style="84" bestFit="1" customWidth="1"/>
    <col min="5" max="5" width="15.42578125" style="84" bestFit="1" customWidth="1"/>
    <col min="6" max="6" width="13.42578125" style="84" customWidth="1"/>
    <col min="7" max="7" width="16.5703125" style="84" customWidth="1"/>
    <col min="8" max="8" width="15.42578125" style="84" bestFit="1" customWidth="1"/>
    <col min="9" max="9" width="3.5703125" style="84" customWidth="1"/>
    <col min="10" max="10" width="15.42578125" style="84" customWidth="1"/>
    <col min="11" max="11" width="18.42578125" style="84" customWidth="1"/>
    <col min="12" max="12" width="3.5703125" style="84" customWidth="1"/>
    <col min="13" max="13" width="15.42578125" style="84" bestFit="1" customWidth="1"/>
    <col min="14" max="14" width="3.5703125" style="84" customWidth="1"/>
    <col min="15" max="15" width="11" style="84"/>
    <col min="16" max="16" width="19" style="84" bestFit="1" customWidth="1"/>
    <col min="17" max="17" width="19" style="84" customWidth="1"/>
    <col min="18" max="18" width="21.5703125" style="84" bestFit="1" customWidth="1"/>
    <col min="19" max="19" width="16.140625" style="84" bestFit="1" customWidth="1"/>
    <col min="20" max="20" width="17" style="84" bestFit="1" customWidth="1"/>
    <col min="21" max="22" width="14.5703125" style="84" bestFit="1" customWidth="1"/>
    <col min="23" max="23" width="16.140625" style="84" bestFit="1" customWidth="1"/>
    <col min="24" max="26" width="14.5703125" style="84" bestFit="1" customWidth="1"/>
    <col min="27" max="16384" width="11" style="84"/>
  </cols>
  <sheetData>
    <row r="1" spans="1:26" x14ac:dyDescent="0.25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26" x14ac:dyDescent="0.25"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S2" s="85"/>
      <c r="T2" s="85"/>
      <c r="U2" s="85"/>
    </row>
    <row r="3" spans="1:26" x14ac:dyDescent="0.25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6" t="s">
        <v>58</v>
      </c>
      <c r="Q3" s="87"/>
      <c r="S3" s="85"/>
      <c r="T3" s="85"/>
      <c r="U3" s="85"/>
    </row>
    <row r="4" spans="1:26" x14ac:dyDescent="0.25">
      <c r="B4" s="85"/>
      <c r="C4" s="85"/>
      <c r="D4" s="85"/>
      <c r="E4" s="85"/>
      <c r="F4" s="85"/>
      <c r="G4" s="88" t="s">
        <v>1</v>
      </c>
      <c r="H4" s="85"/>
      <c r="I4" s="85"/>
      <c r="J4" s="85"/>
      <c r="K4" s="85"/>
      <c r="L4" s="85"/>
      <c r="M4" s="85"/>
      <c r="N4" s="85"/>
      <c r="O4" s="85"/>
      <c r="P4" s="85"/>
      <c r="S4" s="85"/>
      <c r="T4" s="85"/>
      <c r="U4" s="89"/>
      <c r="V4" s="90"/>
      <c r="W4" s="90"/>
      <c r="X4" s="90"/>
      <c r="Y4" s="90"/>
      <c r="Z4" s="90"/>
    </row>
    <row r="5" spans="1:26" x14ac:dyDescent="0.25">
      <c r="B5" s="85"/>
      <c r="C5" s="85"/>
      <c r="D5" s="85"/>
      <c r="E5" s="85"/>
      <c r="F5" s="85"/>
      <c r="G5" s="91" t="s">
        <v>59</v>
      </c>
      <c r="H5" s="85"/>
      <c r="I5" s="85"/>
      <c r="J5" s="85"/>
      <c r="K5" s="85"/>
      <c r="L5" s="85"/>
      <c r="M5" s="85"/>
      <c r="N5" s="85"/>
      <c r="O5" s="85"/>
      <c r="P5" s="86"/>
      <c r="Q5" s="87"/>
      <c r="S5" s="85"/>
      <c r="T5" s="85"/>
      <c r="U5" s="92"/>
      <c r="V5" s="93"/>
      <c r="W5" s="93"/>
      <c r="X5" s="93"/>
      <c r="Y5" s="93"/>
      <c r="Z5" s="93"/>
    </row>
    <row r="6" spans="1:26" x14ac:dyDescent="0.25">
      <c r="B6" s="85"/>
      <c r="C6" s="85"/>
      <c r="D6" s="85"/>
      <c r="E6" s="85"/>
      <c r="F6" s="85"/>
      <c r="G6" s="91" t="s">
        <v>277</v>
      </c>
      <c r="H6" s="85"/>
      <c r="I6" s="85"/>
      <c r="J6" s="85"/>
      <c r="K6" s="85"/>
      <c r="L6" s="85"/>
      <c r="M6" s="85"/>
      <c r="N6" s="85"/>
      <c r="O6" s="85"/>
      <c r="P6" s="85"/>
      <c r="S6" s="85"/>
      <c r="T6" s="85"/>
      <c r="U6" s="92"/>
      <c r="V6" s="93"/>
      <c r="W6" s="93"/>
      <c r="X6" s="93"/>
      <c r="Y6" s="93"/>
      <c r="Z6" s="93"/>
    </row>
    <row r="7" spans="1:26" x14ac:dyDescent="0.25">
      <c r="B7" s="85"/>
      <c r="C7" s="85"/>
      <c r="D7" s="85"/>
      <c r="E7" s="91"/>
      <c r="F7" s="91"/>
      <c r="G7" s="85"/>
      <c r="H7" s="85"/>
      <c r="I7" s="85"/>
      <c r="J7" s="85"/>
      <c r="K7" s="85"/>
      <c r="L7" s="85"/>
      <c r="M7" s="85"/>
      <c r="N7" s="85"/>
      <c r="O7" s="85"/>
      <c r="P7" s="85"/>
      <c r="S7" s="85"/>
      <c r="T7" s="85"/>
      <c r="U7" s="94"/>
      <c r="V7" s="95"/>
      <c r="W7" s="95"/>
      <c r="X7" s="95"/>
      <c r="Y7" s="95"/>
      <c r="Z7" s="95"/>
    </row>
    <row r="8" spans="1:26" x14ac:dyDescent="0.25">
      <c r="B8" s="85"/>
      <c r="C8" s="85"/>
      <c r="D8" s="85"/>
      <c r="E8" s="85"/>
      <c r="F8" s="85"/>
      <c r="G8" s="85"/>
      <c r="H8" s="85"/>
      <c r="I8" s="85"/>
      <c r="J8" s="293" t="s">
        <v>60</v>
      </c>
      <c r="K8" s="293"/>
      <c r="L8" s="85"/>
      <c r="M8" s="85"/>
      <c r="N8" s="85"/>
      <c r="O8" s="85"/>
      <c r="P8" s="85"/>
      <c r="S8" s="85"/>
      <c r="T8" s="85"/>
      <c r="U8" s="96"/>
      <c r="V8" s="97"/>
      <c r="W8" s="97"/>
      <c r="X8" s="97"/>
      <c r="Y8" s="97"/>
      <c r="Z8" s="97"/>
    </row>
    <row r="9" spans="1:26" ht="16.5" thickBot="1" x14ac:dyDescent="0.3">
      <c r="B9" s="85"/>
      <c r="C9" s="85"/>
      <c r="D9" s="98"/>
      <c r="E9" s="98"/>
      <c r="F9" s="99" t="s">
        <v>278</v>
      </c>
      <c r="G9" s="99"/>
      <c r="H9" s="98"/>
      <c r="I9" s="100"/>
      <c r="J9" s="294" t="s">
        <v>61</v>
      </c>
      <c r="K9" s="294"/>
      <c r="L9" s="100"/>
      <c r="M9" s="100"/>
      <c r="N9" s="100"/>
      <c r="O9" s="85"/>
      <c r="P9" s="85"/>
      <c r="S9" s="85"/>
      <c r="T9" s="85"/>
      <c r="U9" s="96"/>
      <c r="V9" s="97"/>
      <c r="W9" s="97"/>
      <c r="X9" s="97"/>
      <c r="Y9" s="97"/>
      <c r="Z9" s="97"/>
    </row>
    <row r="10" spans="1:26" ht="16.5" thickTop="1" x14ac:dyDescent="0.25">
      <c r="B10" s="85"/>
      <c r="C10" s="85"/>
      <c r="D10" s="85"/>
      <c r="E10" s="89"/>
      <c r="F10" s="89" t="s">
        <v>62</v>
      </c>
      <c r="G10" s="101" t="s">
        <v>63</v>
      </c>
      <c r="H10" s="89"/>
      <c r="I10" s="89"/>
      <c r="J10" s="89" t="s">
        <v>64</v>
      </c>
      <c r="K10" s="89" t="s">
        <v>65</v>
      </c>
      <c r="L10" s="89"/>
      <c r="M10" s="89" t="s">
        <v>5</v>
      </c>
      <c r="N10" s="89"/>
      <c r="O10" s="89"/>
      <c r="P10" s="85"/>
      <c r="S10" s="85"/>
      <c r="T10" s="85"/>
      <c r="U10" s="96"/>
      <c r="V10" s="97"/>
      <c r="W10" s="97"/>
      <c r="X10" s="97"/>
      <c r="Y10" s="97"/>
      <c r="Z10" s="97"/>
    </row>
    <row r="11" spans="1:26" x14ac:dyDescent="0.25">
      <c r="A11" s="90" t="s">
        <v>3</v>
      </c>
      <c r="B11" s="85"/>
      <c r="C11" s="85"/>
      <c r="D11" s="89" t="s">
        <v>66</v>
      </c>
      <c r="E11" s="101" t="s">
        <v>67</v>
      </c>
      <c r="F11" s="89" t="s">
        <v>68</v>
      </c>
      <c r="G11" s="101" t="s">
        <v>67</v>
      </c>
      <c r="H11" s="101" t="s">
        <v>5</v>
      </c>
      <c r="I11" s="101"/>
      <c r="J11" s="101" t="s">
        <v>69</v>
      </c>
      <c r="K11" s="89" t="s">
        <v>70</v>
      </c>
      <c r="L11" s="89"/>
      <c r="M11" s="89" t="s">
        <v>71</v>
      </c>
      <c r="N11" s="101"/>
      <c r="O11" s="89" t="s">
        <v>72</v>
      </c>
      <c r="P11" s="89" t="s">
        <v>72</v>
      </c>
      <c r="Q11" s="90"/>
      <c r="R11" s="90"/>
      <c r="S11" s="85"/>
      <c r="T11" s="85"/>
      <c r="U11" s="96"/>
      <c r="V11" s="97"/>
      <c r="W11" s="97"/>
      <c r="X11" s="97"/>
      <c r="Y11" s="97"/>
      <c r="Z11" s="97"/>
    </row>
    <row r="12" spans="1:26" x14ac:dyDescent="0.25">
      <c r="A12" s="102" t="s">
        <v>6</v>
      </c>
      <c r="B12" s="103" t="s">
        <v>73</v>
      </c>
      <c r="C12" s="103" t="s">
        <v>74</v>
      </c>
      <c r="D12" s="103" t="s">
        <v>75</v>
      </c>
      <c r="E12" s="103" t="s">
        <v>76</v>
      </c>
      <c r="F12" s="103" t="s">
        <v>67</v>
      </c>
      <c r="G12" s="104" t="s">
        <v>77</v>
      </c>
      <c r="H12" s="103" t="s">
        <v>67</v>
      </c>
      <c r="I12" s="104"/>
      <c r="J12" s="103" t="s">
        <v>78</v>
      </c>
      <c r="K12" s="103" t="s">
        <v>79</v>
      </c>
      <c r="L12" s="103"/>
      <c r="M12" s="103" t="s">
        <v>67</v>
      </c>
      <c r="N12" s="104"/>
      <c r="O12" s="105" t="s">
        <v>80</v>
      </c>
      <c r="P12" s="103" t="s">
        <v>11</v>
      </c>
      <c r="Q12" s="106"/>
      <c r="S12" s="85"/>
      <c r="T12" s="85"/>
      <c r="U12" s="107"/>
      <c r="V12" s="108"/>
      <c r="W12" s="108"/>
      <c r="X12" s="108"/>
      <c r="Y12" s="108"/>
      <c r="Z12" s="108"/>
    </row>
    <row r="13" spans="1:26" x14ac:dyDescent="0.25">
      <c r="B13" s="89"/>
      <c r="C13" s="89"/>
      <c r="D13" s="89" t="s">
        <v>12</v>
      </c>
      <c r="E13" s="89" t="s">
        <v>13</v>
      </c>
      <c r="F13" s="89" t="s">
        <v>14</v>
      </c>
      <c r="G13" s="89" t="s">
        <v>15</v>
      </c>
      <c r="H13" s="89" t="s">
        <v>16</v>
      </c>
      <c r="I13" s="89"/>
      <c r="J13" s="89" t="s">
        <v>17</v>
      </c>
      <c r="K13" s="89" t="s">
        <v>18</v>
      </c>
      <c r="L13" s="89"/>
      <c r="M13" s="109" t="s">
        <v>20</v>
      </c>
      <c r="N13" s="85"/>
      <c r="O13" s="109" t="s">
        <v>21</v>
      </c>
      <c r="P13" s="109" t="s">
        <v>22</v>
      </c>
      <c r="Q13" s="110"/>
      <c r="R13" s="95"/>
      <c r="S13" s="85"/>
      <c r="T13" s="111"/>
      <c r="U13" s="92"/>
      <c r="V13" s="93"/>
      <c r="W13" s="93"/>
      <c r="X13" s="93"/>
      <c r="Y13" s="93"/>
      <c r="Z13" s="93"/>
    </row>
    <row r="14" spans="1:26" x14ac:dyDescent="0.25">
      <c r="A14" s="90">
        <v>1</v>
      </c>
      <c r="B14" s="112" t="s">
        <v>81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R14" s="95"/>
      <c r="S14" s="107"/>
      <c r="T14" s="85"/>
      <c r="U14" s="92"/>
      <c r="V14" s="93"/>
      <c r="W14" s="93"/>
      <c r="X14" s="93"/>
      <c r="Y14" s="93"/>
      <c r="Z14" s="93"/>
    </row>
    <row r="15" spans="1:26" x14ac:dyDescent="0.25">
      <c r="A15" s="90">
        <v>2</v>
      </c>
      <c r="B15" s="85" t="s">
        <v>82</v>
      </c>
      <c r="C15" s="89" t="s">
        <v>83</v>
      </c>
      <c r="D15" s="113">
        <f>'Bill Frequency'!O13</f>
        <v>1865637</v>
      </c>
      <c r="E15" s="113"/>
      <c r="F15" s="113"/>
      <c r="G15" s="113"/>
      <c r="H15" s="113"/>
      <c r="I15" s="113"/>
      <c r="J15" s="113">
        <f>'Test Year Monthly - (Pres)'!P13-'Test Year Revenue Present'!D15</f>
        <v>8400</v>
      </c>
      <c r="K15" s="113"/>
      <c r="L15" s="113"/>
      <c r="M15" s="113"/>
      <c r="N15" s="113"/>
      <c r="O15" s="114">
        <v>18.649999999999999</v>
      </c>
      <c r="P15" s="115">
        <f>ROUND(+O15*(D15+F15+J15),0)</f>
        <v>34950790</v>
      </c>
      <c r="Q15" s="115"/>
      <c r="R15" s="116"/>
      <c r="S15" s="117"/>
      <c r="T15" s="85"/>
      <c r="U15" s="94"/>
      <c r="V15" s="95"/>
      <c r="W15" s="95"/>
      <c r="X15" s="95"/>
      <c r="Y15" s="118"/>
      <c r="Z15" s="118"/>
    </row>
    <row r="16" spans="1:26" x14ac:dyDescent="0.25">
      <c r="A16" s="90">
        <v>3</v>
      </c>
      <c r="B16" s="85"/>
      <c r="C16" s="89" t="s">
        <v>83</v>
      </c>
      <c r="D16" s="94">
        <f>'Bill Frequency'!O20+'Bill Frequency'!O27+'Bill Frequency'!O34</f>
        <v>228871</v>
      </c>
      <c r="E16" s="113"/>
      <c r="F16" s="113">
        <f>+'Contract &amp; Vol Adj'!O20+'Contract &amp; Vol Adj'!O27+'Contract &amp; Vol Adj'!O34</f>
        <v>-2</v>
      </c>
      <c r="G16" s="85"/>
      <c r="H16" s="85"/>
      <c r="I16" s="85"/>
      <c r="J16" s="94"/>
      <c r="K16" s="94"/>
      <c r="L16" s="85"/>
      <c r="M16" s="117"/>
      <c r="N16" s="85"/>
      <c r="O16" s="119">
        <v>48.44</v>
      </c>
      <c r="P16" s="120">
        <f>ROUND(+O16*(D16+F16+J16),0)</f>
        <v>11086414</v>
      </c>
      <c r="Q16" s="120"/>
      <c r="R16" s="116"/>
      <c r="S16" s="117"/>
      <c r="T16" s="85"/>
      <c r="U16" s="96"/>
      <c r="V16" s="97"/>
      <c r="W16" s="95"/>
      <c r="X16" s="95"/>
      <c r="Y16" s="118"/>
      <c r="Z16" s="118"/>
    </row>
    <row r="17" spans="1:26" x14ac:dyDescent="0.25">
      <c r="A17" s="90">
        <v>4</v>
      </c>
      <c r="B17" s="85"/>
      <c r="C17" s="89" t="s">
        <v>84</v>
      </c>
      <c r="D17" s="94"/>
      <c r="E17" s="113">
        <f>'Bill Frequency'!P21+'Bill Frequency'!P28+'Bill Frequency'!P35+'Bill Frequency'!P14</f>
        <v>16904415.608727276</v>
      </c>
      <c r="F17" s="113">
        <f>'Contract &amp; Vol Adj'!P21+'Contract &amp; Vol Adj'!P28+'Contract &amp; Vol Adj'!P35+'Contract &amp; Vol Adj'!P14</f>
        <v>2142.8409090909095</v>
      </c>
      <c r="G17" s="113">
        <f>'WNA Summary'!P14+'WNA Summary'!P21+'WNA Summary'!P28</f>
        <v>-1063395.529099606</v>
      </c>
      <c r="H17" s="113">
        <f>SUM(E17:G17)</f>
        <v>15843162.92053676</v>
      </c>
      <c r="I17" s="113"/>
      <c r="J17" s="113">
        <f>M17-H17</f>
        <v>51511.76412785612</v>
      </c>
      <c r="K17" s="113">
        <v>0</v>
      </c>
      <c r="L17" s="113"/>
      <c r="M17" s="120">
        <f>Q17</f>
        <v>15894674.684664616</v>
      </c>
      <c r="N17" s="113"/>
      <c r="O17" s="121">
        <v>1.3180000000000001</v>
      </c>
      <c r="P17" s="113">
        <f>ROUND((+M17)*O17,0)</f>
        <v>20949181</v>
      </c>
      <c r="Q17" s="113">
        <f>'Test Year Monthly - (Pres)'!P14+'Test Year Monthly - (Pres)'!P23+'Test Year Monthly - (Pres)'!P32+'Test Year Monthly - (Pres)'!P41</f>
        <v>15894674.684664616</v>
      </c>
      <c r="R17" s="116"/>
      <c r="S17" s="117"/>
      <c r="T17" s="122"/>
      <c r="U17" s="122"/>
      <c r="V17" s="123"/>
      <c r="W17" s="124"/>
      <c r="X17" s="124"/>
      <c r="Y17" s="118"/>
      <c r="Z17" s="118"/>
    </row>
    <row r="18" spans="1:26" x14ac:dyDescent="0.25">
      <c r="A18" s="90">
        <v>5</v>
      </c>
      <c r="B18" s="94"/>
      <c r="C18" s="89" t="s">
        <v>85</v>
      </c>
      <c r="D18" s="94"/>
      <c r="E18" s="113">
        <f>'Bill Frequency'!P22+'Bill Frequency'!P29+'Bill Frequency'!P36+'Bill Frequency'!P15</f>
        <v>1298067.3522727273</v>
      </c>
      <c r="F18" s="113">
        <f>'Contract &amp; Vol Adj'!P15+'Contract &amp; Vol Adj'!P22+'Contract &amp; Vol Adj'!P29+'Contract &amp; Vol Adj'!P36</f>
        <v>-3224.9409090909094</v>
      </c>
      <c r="G18" s="113">
        <f>'WNA Summary'!P15+'WNA Summary'!P22+'WNA Summary'!P29</f>
        <v>-67181.470900394066</v>
      </c>
      <c r="H18" s="113">
        <f>SUM(E18:G18)</f>
        <v>1227660.9404632424</v>
      </c>
      <c r="I18" s="113"/>
      <c r="J18" s="113">
        <v>0</v>
      </c>
      <c r="K18" s="113">
        <v>0</v>
      </c>
      <c r="L18" s="113"/>
      <c r="M18" s="120">
        <f>H18+J18+K18</f>
        <v>1227660.9404632424</v>
      </c>
      <c r="N18" s="113"/>
      <c r="O18" s="121">
        <v>0.87999999999999989</v>
      </c>
      <c r="P18" s="113">
        <f>ROUND((+M18)*O18,0)</f>
        <v>1080342</v>
      </c>
      <c r="Q18" s="113">
        <f>'Test Year Monthly - (Pres)'!P15+'Test Year Monthly - (Pres)'!P24+'Test Year Monthly - (Pres)'!P33+'Test Year Monthly - (Pres)'!P42</f>
        <v>1227660.9404632426</v>
      </c>
      <c r="R18" s="116"/>
      <c r="S18" s="117"/>
      <c r="T18" s="85"/>
      <c r="U18" s="122"/>
      <c r="W18" s="124"/>
      <c r="X18" s="124"/>
      <c r="Y18" s="118"/>
      <c r="Z18" s="118"/>
    </row>
    <row r="19" spans="1:26" x14ac:dyDescent="0.25">
      <c r="A19" s="90">
        <v>6</v>
      </c>
      <c r="B19" s="125"/>
      <c r="C19" s="89" t="s">
        <v>86</v>
      </c>
      <c r="D19" s="94"/>
      <c r="E19" s="113">
        <f>'Bill Frequency'!P23+'Bill Frequency'!P30+'Bill Frequency'!P37+'Bill Frequency'!P16</f>
        <v>0</v>
      </c>
      <c r="F19" s="113">
        <f>'Contract &amp; Vol Adj'!P16+'Contract &amp; Vol Adj'!P23+'Contract &amp; Vol Adj'!P30+'Contract &amp; Vol Adj'!P37</f>
        <v>0</v>
      </c>
      <c r="G19" s="113">
        <f>'WNA Summary'!P16+'WNA Summary'!P23+'WNA Summary'!P53+'WNA Summary'!P30</f>
        <v>0</v>
      </c>
      <c r="H19" s="113">
        <f>SUM(E19:G19)</f>
        <v>0</v>
      </c>
      <c r="I19" s="113"/>
      <c r="J19" s="113">
        <v>0</v>
      </c>
      <c r="K19" s="113">
        <v>0</v>
      </c>
      <c r="L19" s="113"/>
      <c r="M19" s="120">
        <f>H19+J19+K19</f>
        <v>0</v>
      </c>
      <c r="N19" s="113"/>
      <c r="O19" s="121">
        <v>0.62</v>
      </c>
      <c r="P19" s="113">
        <f>ROUND((+M19)*O19,0)</f>
        <v>0</v>
      </c>
      <c r="Q19" s="113"/>
      <c r="R19" s="116"/>
      <c r="S19" s="117"/>
      <c r="T19" s="85"/>
      <c r="U19" s="85"/>
      <c r="W19" s="124"/>
      <c r="X19" s="124"/>
      <c r="Y19" s="118"/>
      <c r="Z19" s="118"/>
    </row>
    <row r="20" spans="1:26" x14ac:dyDescent="0.25">
      <c r="A20" s="90">
        <v>7</v>
      </c>
      <c r="B20" s="85" t="s">
        <v>87</v>
      </c>
      <c r="C20" s="89" t="s">
        <v>83</v>
      </c>
      <c r="D20" s="113">
        <f>'Bill Frequency'!O41+'Bill Frequency'!O47</f>
        <v>125</v>
      </c>
      <c r="E20" s="113"/>
      <c r="F20" s="113">
        <f>'Contract &amp; Vol Adj'!O41+'Contract &amp; Vol Adj'!O47</f>
        <v>12</v>
      </c>
      <c r="G20" s="113"/>
      <c r="H20" s="113"/>
      <c r="I20" s="113"/>
      <c r="J20" s="113"/>
      <c r="K20" s="113"/>
      <c r="L20" s="113"/>
      <c r="M20" s="120"/>
      <c r="N20" s="113"/>
      <c r="O20" s="119">
        <v>395.56</v>
      </c>
      <c r="P20" s="120">
        <f>ROUND(+O20*(D20+F20+J20),0)</f>
        <v>54192</v>
      </c>
      <c r="Q20" s="120"/>
      <c r="R20" s="126" t="s">
        <v>88</v>
      </c>
      <c r="S20" s="127" t="s">
        <v>89</v>
      </c>
      <c r="T20" s="128" t="s">
        <v>90</v>
      </c>
      <c r="U20" s="129" t="s">
        <v>86</v>
      </c>
      <c r="W20" s="95"/>
      <c r="X20" s="95"/>
      <c r="Y20" s="118"/>
      <c r="Z20" s="118"/>
    </row>
    <row r="21" spans="1:26" x14ac:dyDescent="0.25">
      <c r="A21" s="90">
        <v>8</v>
      </c>
      <c r="B21" s="130"/>
      <c r="C21" s="89" t="s">
        <v>91</v>
      </c>
      <c r="D21" s="113"/>
      <c r="E21" s="113">
        <f>'Bill Frequency'!P42+'Bill Frequency'!P48</f>
        <v>316552.01799999998</v>
      </c>
      <c r="F21" s="113">
        <f>'Contract &amp; Vol Adj'!P42+'Contract &amp; Vol Adj'!P48</f>
        <v>-11394</v>
      </c>
      <c r="G21" s="113"/>
      <c r="H21" s="113">
        <f>SUM(E21:G21)</f>
        <v>305158.01799999998</v>
      </c>
      <c r="I21" s="113"/>
      <c r="J21" s="113"/>
      <c r="K21" s="113"/>
      <c r="L21" s="113"/>
      <c r="M21" s="120">
        <f>H21+J21+K21</f>
        <v>305158.01799999998</v>
      </c>
      <c r="N21" s="113"/>
      <c r="O21" s="121">
        <v>0.80770000000000008</v>
      </c>
      <c r="P21" s="113">
        <f>ROUND((+M21)*O21,0)</f>
        <v>246476</v>
      </c>
      <c r="Q21" s="113"/>
      <c r="R21" s="116" t="s">
        <v>92</v>
      </c>
      <c r="S21" s="124">
        <f>'Bill Frequency'!P14+'Contract &amp; Vol Adj'!P14+'WNA Summary'!P14</f>
        <v>10286921.129700003</v>
      </c>
      <c r="T21" s="95">
        <f>'Bill Frequency'!P15+'Contract &amp; Vol Adj'!P15+'WNA Summary'!P15</f>
        <v>0</v>
      </c>
      <c r="U21" s="95">
        <f>'Bill Frequency'!P16+'Contract &amp; Vol Adj'!P16+'WNA Summary'!P16</f>
        <v>0</v>
      </c>
      <c r="W21" s="95"/>
      <c r="X21" s="95"/>
      <c r="Y21" s="118"/>
      <c r="Z21" s="118"/>
    </row>
    <row r="22" spans="1:26" x14ac:dyDescent="0.25">
      <c r="A22" s="90">
        <v>9</v>
      </c>
      <c r="B22" s="85"/>
      <c r="C22" s="89" t="s">
        <v>86</v>
      </c>
      <c r="D22" s="113"/>
      <c r="E22" s="113">
        <f>'Bill Frequency'!P43+'Bill Frequency'!P49</f>
        <v>156226</v>
      </c>
      <c r="F22" s="113">
        <f>'Contract &amp; Vol Adj'!P43+'Contract &amp; Vol Adj'!P49</f>
        <v>-132606</v>
      </c>
      <c r="G22" s="113"/>
      <c r="H22" s="113">
        <f>SUM(E22:G22)</f>
        <v>23620</v>
      </c>
      <c r="I22" s="113"/>
      <c r="J22" s="113"/>
      <c r="K22" s="113"/>
      <c r="L22" s="113"/>
      <c r="M22" s="120">
        <f>H22+J22+K22</f>
        <v>23620</v>
      </c>
      <c r="N22" s="113"/>
      <c r="O22" s="121">
        <v>0.54190000000000005</v>
      </c>
      <c r="P22" s="113">
        <f>ROUND((+M22)*O22,0)</f>
        <v>12800</v>
      </c>
      <c r="Q22" s="113"/>
      <c r="R22" s="116" t="s">
        <v>93</v>
      </c>
      <c r="S22" s="124">
        <f>'Bill Frequency'!P21+'Contract &amp; Vol Adj'!P21+'WNA Summary'!P21</f>
        <v>4436346.5059546437</v>
      </c>
      <c r="T22" s="95">
        <f>'Bill Frequency'!P22+'Contract &amp; Vol Adj'!P22+'WNA Summary'!P22</f>
        <v>656561.33204535593</v>
      </c>
      <c r="U22" s="95">
        <f>'Bill Frequency'!P23+'Contract &amp; Vol Adj'!P23+'WNA Summary'!P23</f>
        <v>0</v>
      </c>
      <c r="W22" s="95"/>
      <c r="X22" s="95"/>
      <c r="Y22" s="118"/>
      <c r="Z22" s="118"/>
    </row>
    <row r="23" spans="1:26" x14ac:dyDescent="0.25">
      <c r="A23" s="90">
        <v>10</v>
      </c>
      <c r="B23" s="131"/>
      <c r="C23" s="132"/>
      <c r="D23" s="133"/>
      <c r="E23" s="133"/>
      <c r="F23" s="133"/>
      <c r="G23" s="131"/>
      <c r="H23" s="133"/>
      <c r="I23" s="133"/>
      <c r="J23" s="133"/>
      <c r="K23" s="133"/>
      <c r="L23" s="133"/>
      <c r="M23" s="134"/>
      <c r="N23" s="133"/>
      <c r="O23" s="135"/>
      <c r="P23" s="133"/>
      <c r="Q23" s="133"/>
      <c r="R23" s="116" t="s">
        <v>94</v>
      </c>
      <c r="S23" s="117">
        <f>'Bill Frequency'!P28+'Contract &amp; Vol Adj'!P28+'WNA Summary'!P51</f>
        <v>275016.43995454547</v>
      </c>
      <c r="T23" s="94">
        <f>'Bill Frequency'!P29+'Contract &amp; Vol Adj'!P29+'WNA Summary'!P52</f>
        <v>331031.22954545461</v>
      </c>
      <c r="U23" s="94">
        <f>'Bill Frequency'!P30+'Contract &amp; Vol Adj'!P30+'WNA Summary'!P53</f>
        <v>0</v>
      </c>
      <c r="Y23" s="118"/>
      <c r="Z23" s="118"/>
    </row>
    <row r="24" spans="1:26" x14ac:dyDescent="0.25">
      <c r="A24" s="90">
        <v>11</v>
      </c>
      <c r="B24" s="112" t="s">
        <v>95</v>
      </c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117"/>
      <c r="N24" s="85"/>
      <c r="O24" s="85"/>
      <c r="P24" s="113"/>
      <c r="Q24" s="113"/>
      <c r="R24" s="126" t="s">
        <v>96</v>
      </c>
      <c r="S24" s="136">
        <f>'Bill Frequency'!P35+'Contract &amp; Vol Adj'!P35+'WNA Summary'!P28</f>
        <v>844878.84492756822</v>
      </c>
      <c r="T24" s="136">
        <f>'Bill Frequency'!P36+'Contract &amp; Vol Adj'!P36+'WNA Summary'!P29</f>
        <v>240068.37887243187</v>
      </c>
      <c r="U24" s="136">
        <f>'Bill Frequency'!P37+'Contract &amp; Vol Adj'!P37+'WNA Summary'!P30</f>
        <v>0</v>
      </c>
      <c r="Y24" s="118"/>
      <c r="Z24" s="118"/>
    </row>
    <row r="25" spans="1:26" x14ac:dyDescent="0.25">
      <c r="A25" s="90">
        <v>12</v>
      </c>
      <c r="B25" s="85" t="s">
        <v>97</v>
      </c>
      <c r="C25" s="89" t="s">
        <v>83</v>
      </c>
      <c r="D25" s="94">
        <f>'Bill Frequency'!O53</f>
        <v>1451</v>
      </c>
      <c r="E25" s="85"/>
      <c r="F25" s="137">
        <f>'Contract &amp; Vol Adj'!O53</f>
        <v>25</v>
      </c>
      <c r="G25" s="85"/>
      <c r="H25" s="113"/>
      <c r="I25" s="113"/>
      <c r="J25" s="113"/>
      <c r="K25" s="113"/>
      <c r="L25" s="113"/>
      <c r="M25" s="120"/>
      <c r="N25" s="113"/>
      <c r="O25" s="119">
        <v>390.12</v>
      </c>
      <c r="P25" s="113">
        <f>ROUND(+O25*(D25+F25),0)</f>
        <v>575817</v>
      </c>
      <c r="Q25" s="113"/>
      <c r="R25" s="116"/>
      <c r="S25" s="124">
        <f>SUM(S21:S24)</f>
        <v>15843162.92053676</v>
      </c>
      <c r="T25" s="124">
        <f>SUM(T21:T24)</f>
        <v>1227660.9404632424</v>
      </c>
      <c r="U25" s="95">
        <f>SUM(U21:U24)</f>
        <v>0</v>
      </c>
      <c r="W25" s="95"/>
      <c r="X25" s="95"/>
      <c r="Y25" s="118"/>
      <c r="Z25" s="118"/>
    </row>
    <row r="26" spans="1:26" x14ac:dyDescent="0.25">
      <c r="A26" s="90">
        <v>13</v>
      </c>
      <c r="B26" s="85" t="s">
        <v>98</v>
      </c>
      <c r="C26" s="89" t="s">
        <v>83</v>
      </c>
      <c r="D26" s="94">
        <f>'Bill Frequency'!O69</f>
        <v>833</v>
      </c>
      <c r="E26" s="85"/>
      <c r="F26" s="137">
        <f>'Contract &amp; Vol Adj'!O69</f>
        <v>19</v>
      </c>
      <c r="G26" s="85"/>
      <c r="H26" s="113"/>
      <c r="I26" s="113"/>
      <c r="J26" s="113"/>
      <c r="K26" s="113"/>
      <c r="L26" s="113"/>
      <c r="M26" s="113"/>
      <c r="N26" s="113"/>
      <c r="O26" s="119">
        <v>388.79</v>
      </c>
      <c r="P26" s="113">
        <f>ROUND(+O26*(D26+F26),0)</f>
        <v>331249</v>
      </c>
      <c r="Q26" s="113"/>
      <c r="S26" s="124"/>
      <c r="W26" s="95"/>
      <c r="X26" s="95"/>
      <c r="Y26" s="118"/>
      <c r="Z26" s="118"/>
    </row>
    <row r="27" spans="1:26" x14ac:dyDescent="0.25">
      <c r="A27" s="90">
        <v>14</v>
      </c>
      <c r="B27" s="85" t="s">
        <v>99</v>
      </c>
      <c r="C27" s="89" t="s">
        <v>83</v>
      </c>
      <c r="D27" s="138">
        <f>'Bill Frequency'!O78</f>
        <v>204</v>
      </c>
      <c r="E27" s="85"/>
      <c r="F27" s="139">
        <f>'Contract &amp; Vol Adj'!O78</f>
        <v>-24</v>
      </c>
      <c r="G27" s="85"/>
      <c r="H27" s="85"/>
      <c r="I27" s="85"/>
      <c r="J27" s="85"/>
      <c r="K27" s="85"/>
      <c r="L27" s="85"/>
      <c r="M27" s="85"/>
      <c r="N27" s="85"/>
      <c r="O27" s="119">
        <v>350</v>
      </c>
      <c r="P27" s="113">
        <f>ROUND(+O27*(D27+F27),0)</f>
        <v>63000</v>
      </c>
      <c r="Q27" s="113"/>
      <c r="R27" s="140" t="s">
        <v>100</v>
      </c>
      <c r="S27" s="140"/>
      <c r="T27" s="140"/>
      <c r="U27" s="140"/>
      <c r="Y27" s="118"/>
      <c r="Z27" s="118"/>
    </row>
    <row r="28" spans="1:26" x14ac:dyDescent="0.25">
      <c r="A28" s="90">
        <v>15</v>
      </c>
      <c r="B28" s="85" t="s">
        <v>101</v>
      </c>
      <c r="C28" s="89" t="s">
        <v>83</v>
      </c>
      <c r="D28" s="117">
        <f>('Bill Frequency'!R54+'Bill Frequency'!R70+'Bill Frequency'!R79)/50</f>
        <v>2464</v>
      </c>
      <c r="E28" s="85"/>
      <c r="F28" s="137">
        <f>(+'Contract &amp; Vol Adj'!R54+'Contract &amp; Vol Adj'!R70+'Contract &amp; Vol Adj'!R79)/50</f>
        <v>20</v>
      </c>
      <c r="G28" s="85"/>
      <c r="H28" s="113"/>
      <c r="I28" s="113"/>
      <c r="J28" s="113"/>
      <c r="K28" s="113"/>
      <c r="L28" s="113"/>
      <c r="M28" s="113"/>
      <c r="N28" s="113"/>
      <c r="O28" s="119">
        <v>50</v>
      </c>
      <c r="P28" s="113">
        <f>ROUND(+O28*(D28+F28),0)</f>
        <v>124200</v>
      </c>
      <c r="Q28" s="116"/>
      <c r="R28" s="116" t="s">
        <v>92</v>
      </c>
      <c r="S28" s="124">
        <f>'Test Year Monthly - (Pres)'!P14</f>
        <v>10338432.893827859</v>
      </c>
      <c r="T28" s="124">
        <f>'Test Year Monthly - (Pres)'!P15</f>
        <v>0</v>
      </c>
      <c r="U28" s="95">
        <f>'Test Year Monthly - (Pres)'!P16</f>
        <v>0</v>
      </c>
      <c r="Y28" s="118"/>
      <c r="Z28" s="118"/>
    </row>
    <row r="29" spans="1:26" x14ac:dyDescent="0.25">
      <c r="A29" s="90">
        <v>16</v>
      </c>
      <c r="B29" s="85" t="s">
        <v>102</v>
      </c>
      <c r="C29" s="85"/>
      <c r="D29" s="85"/>
      <c r="E29" s="117">
        <f>(+'Bill Frequency'!R56+'Bill Frequency'!R72+'Bill Frequency'!R81)/0.1</f>
        <v>963990.99999999988</v>
      </c>
      <c r="F29" s="137">
        <f>(+'Contract &amp; Vol Adj'!R56+'Contract &amp; Vol Adj'!R72+'Contract &amp; Vol Adj'!R81)/0.1</f>
        <v>0</v>
      </c>
      <c r="G29" s="85"/>
      <c r="H29" s="85"/>
      <c r="I29" s="85"/>
      <c r="J29" s="85"/>
      <c r="K29" s="85"/>
      <c r="L29" s="85"/>
      <c r="M29" s="85"/>
      <c r="N29" s="85"/>
      <c r="O29" s="119">
        <v>0.1</v>
      </c>
      <c r="P29" s="113">
        <f>ROUND((+E29+G29+F29)*O29,0)</f>
        <v>96399</v>
      </c>
      <c r="Q29" s="116"/>
      <c r="R29" s="116" t="s">
        <v>93</v>
      </c>
      <c r="S29" s="124">
        <f>'Test Year Monthly - (Pres)'!P23</f>
        <v>4436346.5059546437</v>
      </c>
      <c r="T29" s="124">
        <f>'Test Year Monthly - (Pres)'!P24</f>
        <v>656561.33204535604</v>
      </c>
      <c r="U29" s="95">
        <f>'Test Year Monthly - (Pres)'!P25</f>
        <v>0</v>
      </c>
      <c r="Y29" s="118"/>
      <c r="Z29" s="118"/>
    </row>
    <row r="30" spans="1:26" x14ac:dyDescent="0.25">
      <c r="A30" s="90">
        <v>17</v>
      </c>
      <c r="B30" s="85" t="s">
        <v>103</v>
      </c>
      <c r="C30" s="85"/>
      <c r="D30" s="85"/>
      <c r="E30" s="85"/>
      <c r="F30" s="137"/>
      <c r="G30" s="85"/>
      <c r="H30" s="85"/>
      <c r="I30" s="85"/>
      <c r="J30" s="85"/>
      <c r="K30" s="85"/>
      <c r="L30" s="85"/>
      <c r="M30" s="85"/>
      <c r="N30" s="85"/>
      <c r="O30" s="86" t="s">
        <v>56</v>
      </c>
      <c r="P30" s="94">
        <f>'Test Year Monthly - (Pres)'!P67+'Test Year Monthly - (Pres)'!P83+'Test Year Monthly - (Pres)'!P92</f>
        <v>122200</v>
      </c>
      <c r="Q30" s="95"/>
      <c r="R30" s="116" t="s">
        <v>94</v>
      </c>
      <c r="S30" s="124">
        <f>'Test Year Monthly - (Pres)'!P32</f>
        <v>275016.43995454541</v>
      </c>
      <c r="T30" s="124">
        <f>'Test Year Monthly - (Pres)'!P33</f>
        <v>331031.22954545461</v>
      </c>
      <c r="U30" s="95">
        <f>'Test Year Monthly - (Pres)'!P34</f>
        <v>0</v>
      </c>
      <c r="Y30" s="118"/>
      <c r="Z30" s="118"/>
    </row>
    <row r="31" spans="1:26" x14ac:dyDescent="0.25">
      <c r="A31" s="90">
        <v>18</v>
      </c>
      <c r="B31" s="85" t="s">
        <v>104</v>
      </c>
      <c r="C31" s="89" t="s">
        <v>84</v>
      </c>
      <c r="D31" s="113"/>
      <c r="E31" s="94">
        <f>'Bill Frequency'!P57</f>
        <v>420823</v>
      </c>
      <c r="F31" s="94">
        <f>'Contract &amp; Vol Adj'!P57</f>
        <v>7787</v>
      </c>
      <c r="G31" s="113"/>
      <c r="H31" s="113">
        <f t="shared" ref="H31:H38" si="0">SUM(E31:G31)</f>
        <v>428610</v>
      </c>
      <c r="I31" s="113"/>
      <c r="J31" s="113"/>
      <c r="K31" s="113"/>
      <c r="L31" s="113"/>
      <c r="M31" s="113">
        <f t="shared" ref="M31:M38" si="1">H31+J31+K31</f>
        <v>428610</v>
      </c>
      <c r="N31" s="113"/>
      <c r="O31" s="121">
        <v>1.4401000000000002</v>
      </c>
      <c r="P31" s="113">
        <f t="shared" ref="P31:P37" si="2">ROUND((+M31)*O31,0)</f>
        <v>617241</v>
      </c>
      <c r="Q31" s="116"/>
      <c r="R31" s="126" t="s">
        <v>96</v>
      </c>
      <c r="S31" s="141">
        <f>'Test Year Monthly - (Pres)'!P41</f>
        <v>844878.84492756811</v>
      </c>
      <c r="T31" s="141">
        <f>'Test Year Monthly - (Pres)'!P42</f>
        <v>240068.37887243187</v>
      </c>
      <c r="U31" s="142">
        <f>'Test Year Monthly - (Pres)'!P43</f>
        <v>0</v>
      </c>
      <c r="Y31" s="118"/>
      <c r="Z31" s="118"/>
    </row>
    <row r="32" spans="1:26" x14ac:dyDescent="0.25">
      <c r="A32" s="90">
        <v>19</v>
      </c>
      <c r="B32" s="85"/>
      <c r="C32" s="89" t="s">
        <v>85</v>
      </c>
      <c r="D32" s="113"/>
      <c r="E32" s="94">
        <f>'Bill Frequency'!P58</f>
        <v>5646929</v>
      </c>
      <c r="F32" s="94">
        <f>'Contract &amp; Vol Adj'!P58</f>
        <v>154293.1</v>
      </c>
      <c r="G32" s="113"/>
      <c r="H32" s="113">
        <f t="shared" si="0"/>
        <v>5801222.0999999996</v>
      </c>
      <c r="I32" s="113"/>
      <c r="J32" s="113"/>
      <c r="K32" s="113"/>
      <c r="L32" s="113"/>
      <c r="M32" s="113">
        <f t="shared" si="1"/>
        <v>5801222.0999999996</v>
      </c>
      <c r="N32" s="113"/>
      <c r="O32" s="121">
        <v>0.96149999999999991</v>
      </c>
      <c r="P32" s="113">
        <f t="shared" si="2"/>
        <v>5577875</v>
      </c>
      <c r="Q32" s="116"/>
      <c r="R32" s="116"/>
      <c r="S32" s="124">
        <f>SUM(S28:S31)</f>
        <v>15894674.684664616</v>
      </c>
      <c r="T32" s="118">
        <f>SUM(T28:T31)</f>
        <v>1227660.9404632426</v>
      </c>
      <c r="U32" s="95">
        <f>SUM(U28:U31)</f>
        <v>0</v>
      </c>
      <c r="Y32" s="118"/>
      <c r="Z32" s="118"/>
    </row>
    <row r="33" spans="1:26" x14ac:dyDescent="0.25">
      <c r="A33" s="90">
        <v>20</v>
      </c>
      <c r="B33" s="85"/>
      <c r="C33" s="89" t="s">
        <v>86</v>
      </c>
      <c r="D33" s="113"/>
      <c r="E33" s="94">
        <f>'Bill Frequency'!P59</f>
        <v>1191778</v>
      </c>
      <c r="F33" s="94">
        <f>'Contract &amp; Vol Adj'!P59</f>
        <v>-49741</v>
      </c>
      <c r="G33" s="113"/>
      <c r="H33" s="113">
        <f t="shared" si="0"/>
        <v>1142037</v>
      </c>
      <c r="I33" s="113"/>
      <c r="J33" s="113"/>
      <c r="K33" s="113"/>
      <c r="L33" s="113"/>
      <c r="M33" s="113">
        <f t="shared" si="1"/>
        <v>1142037</v>
      </c>
      <c r="N33" s="113"/>
      <c r="O33" s="121">
        <v>0.6774</v>
      </c>
      <c r="P33" s="113">
        <f t="shared" si="2"/>
        <v>773616</v>
      </c>
      <c r="Q33" s="116"/>
      <c r="Y33" s="118"/>
      <c r="Z33" s="118"/>
    </row>
    <row r="34" spans="1:26" x14ac:dyDescent="0.25">
      <c r="A34" s="90">
        <v>21</v>
      </c>
      <c r="B34" s="85" t="s">
        <v>105</v>
      </c>
      <c r="C34" s="89" t="s">
        <v>85</v>
      </c>
      <c r="D34" s="113"/>
      <c r="E34" s="94">
        <f>'Bill Frequency'!P64</f>
        <v>0</v>
      </c>
      <c r="F34" s="94">
        <f>'Contract &amp; Vol Adj'!P64</f>
        <v>13254</v>
      </c>
      <c r="G34" s="113"/>
      <c r="H34" s="113">
        <f t="shared" si="0"/>
        <v>13254</v>
      </c>
      <c r="I34" s="113"/>
      <c r="J34" s="113"/>
      <c r="K34" s="113"/>
      <c r="L34" s="113"/>
      <c r="M34" s="113">
        <f t="shared" si="1"/>
        <v>13254</v>
      </c>
      <c r="N34" s="113"/>
      <c r="O34" s="121">
        <v>0.66</v>
      </c>
      <c r="P34" s="113">
        <f t="shared" si="2"/>
        <v>8748</v>
      </c>
      <c r="Q34" s="116"/>
      <c r="Y34" s="118"/>
      <c r="Z34" s="118"/>
    </row>
    <row r="35" spans="1:26" x14ac:dyDescent="0.25">
      <c r="A35" s="90">
        <v>22</v>
      </c>
      <c r="B35" s="85"/>
      <c r="C35" s="89" t="s">
        <v>86</v>
      </c>
      <c r="D35" s="113"/>
      <c r="E35" s="94">
        <f>'Bill Frequency'!P65</f>
        <v>92773</v>
      </c>
      <c r="F35" s="94">
        <f>'Contract &amp; Vol Adj'!P65</f>
        <v>97741</v>
      </c>
      <c r="G35" s="113"/>
      <c r="H35" s="113">
        <f t="shared" si="0"/>
        <v>190514</v>
      </c>
      <c r="I35" s="113"/>
      <c r="J35" s="113"/>
      <c r="K35" s="113"/>
      <c r="L35" s="113"/>
      <c r="M35" s="113">
        <f t="shared" si="1"/>
        <v>190514</v>
      </c>
      <c r="N35" s="113"/>
      <c r="O35" s="121">
        <v>0.46500000000000002</v>
      </c>
      <c r="P35" s="113">
        <f t="shared" si="2"/>
        <v>88589</v>
      </c>
      <c r="Q35" s="116"/>
      <c r="Y35" s="118"/>
      <c r="Z35" s="118"/>
    </row>
    <row r="36" spans="1:26" x14ac:dyDescent="0.25">
      <c r="A36" s="90">
        <v>23</v>
      </c>
      <c r="B36" s="85" t="s">
        <v>106</v>
      </c>
      <c r="C36" s="89" t="s">
        <v>91</v>
      </c>
      <c r="D36" s="113"/>
      <c r="E36" s="94">
        <f>'Bill Frequency'!P73</f>
        <v>5094467</v>
      </c>
      <c r="F36" s="94">
        <f>'Contract &amp; Vol Adj'!P73</f>
        <v>287624</v>
      </c>
      <c r="G36" s="113"/>
      <c r="H36" s="113">
        <f t="shared" si="0"/>
        <v>5382091</v>
      </c>
      <c r="I36" s="113"/>
      <c r="J36" s="113"/>
      <c r="K36" s="113"/>
      <c r="L36" s="113"/>
      <c r="M36" s="113">
        <f t="shared" si="1"/>
        <v>5382091</v>
      </c>
      <c r="N36" s="113"/>
      <c r="O36" s="121">
        <v>0.877</v>
      </c>
      <c r="P36" s="113">
        <f t="shared" si="2"/>
        <v>4720094</v>
      </c>
      <c r="Q36" s="116"/>
      <c r="R36" s="126" t="s">
        <v>107</v>
      </c>
      <c r="S36" s="141"/>
      <c r="T36" s="140"/>
      <c r="U36" s="140"/>
      <c r="Y36" s="118"/>
      <c r="Z36" s="118"/>
    </row>
    <row r="37" spans="1:26" x14ac:dyDescent="0.25">
      <c r="A37" s="90">
        <v>24</v>
      </c>
      <c r="B37" s="85"/>
      <c r="C37" s="89" t="s">
        <v>86</v>
      </c>
      <c r="D37" s="113"/>
      <c r="E37" s="94">
        <f>'Bill Frequency'!P74</f>
        <v>2598494</v>
      </c>
      <c r="F37" s="94">
        <f>'Contract &amp; Vol Adj'!P74</f>
        <v>64284</v>
      </c>
      <c r="G37" s="113"/>
      <c r="H37" s="113">
        <f t="shared" si="0"/>
        <v>2662778</v>
      </c>
      <c r="I37" s="113"/>
      <c r="J37" s="113"/>
      <c r="K37" s="113"/>
      <c r="L37" s="113"/>
      <c r="M37" s="113">
        <f t="shared" si="1"/>
        <v>2662778</v>
      </c>
      <c r="N37" s="113"/>
      <c r="O37" s="121">
        <v>0.58840000000000003</v>
      </c>
      <c r="P37" s="113">
        <f t="shared" si="2"/>
        <v>1566779</v>
      </c>
      <c r="Q37" s="116"/>
      <c r="R37" s="116" t="s">
        <v>92</v>
      </c>
      <c r="S37" s="124">
        <f>S28-S21</f>
        <v>51511.76412785612</v>
      </c>
      <c r="T37" s="124">
        <f>T28-T21</f>
        <v>0</v>
      </c>
      <c r="U37" s="124">
        <f>U28-U21</f>
        <v>0</v>
      </c>
      <c r="Y37" s="118"/>
      <c r="Z37" s="118"/>
    </row>
    <row r="38" spans="1:26" x14ac:dyDescent="0.25">
      <c r="A38" s="90">
        <v>25</v>
      </c>
      <c r="B38" s="85" t="s">
        <v>108</v>
      </c>
      <c r="C38" s="85"/>
      <c r="D38" s="143"/>
      <c r="E38" s="143">
        <f>'Bill Frequency'!P82</f>
        <v>15377684</v>
      </c>
      <c r="F38" s="143">
        <f>'Contract &amp; Vol Adj'!P82</f>
        <v>-996628</v>
      </c>
      <c r="G38" s="100"/>
      <c r="H38" s="144">
        <f t="shared" si="0"/>
        <v>14381056</v>
      </c>
      <c r="I38" s="144"/>
      <c r="J38" s="144"/>
      <c r="K38" s="144"/>
      <c r="L38" s="144"/>
      <c r="M38" s="144">
        <f t="shared" si="1"/>
        <v>14381056</v>
      </c>
      <c r="N38" s="144"/>
      <c r="O38" s="145" t="s">
        <v>56</v>
      </c>
      <c r="P38" s="143">
        <f>'Test Year Monthly - (Pres)'!P95-P39</f>
        <v>1456879.5</v>
      </c>
      <c r="Q38" s="146"/>
      <c r="R38" s="116" t="s">
        <v>93</v>
      </c>
      <c r="S38" s="124">
        <f>S29-S22</f>
        <v>0</v>
      </c>
      <c r="T38" s="124">
        <f t="shared" ref="T38:U38" si="3">T29-T22</f>
        <v>0</v>
      </c>
      <c r="U38" s="124">
        <f t="shared" si="3"/>
        <v>0</v>
      </c>
      <c r="Y38" s="118"/>
      <c r="Z38" s="118"/>
    </row>
    <row r="39" spans="1:26" x14ac:dyDescent="0.25">
      <c r="A39" s="90">
        <v>26</v>
      </c>
      <c r="B39" s="85" t="s">
        <v>109</v>
      </c>
      <c r="C39" s="85"/>
      <c r="D39" s="147"/>
      <c r="E39" s="147"/>
      <c r="F39" s="147"/>
      <c r="G39" s="148"/>
      <c r="H39" s="149"/>
      <c r="I39" s="144"/>
      <c r="J39" s="149"/>
      <c r="K39" s="149"/>
      <c r="L39" s="149"/>
      <c r="M39" s="149"/>
      <c r="N39" s="144"/>
      <c r="O39" s="145" t="s">
        <v>56</v>
      </c>
      <c r="P39" s="147">
        <v>989645.95750000002</v>
      </c>
      <c r="Q39" s="146"/>
      <c r="R39" s="116"/>
      <c r="S39" s="124"/>
      <c r="T39" s="124"/>
      <c r="U39" s="124"/>
      <c r="Y39" s="118"/>
      <c r="Z39" s="118"/>
    </row>
    <row r="40" spans="1:26" ht="16.5" thickBot="1" x14ac:dyDescent="0.3">
      <c r="A40" s="90">
        <v>27</v>
      </c>
      <c r="B40" s="85" t="s">
        <v>110</v>
      </c>
      <c r="C40" s="85"/>
      <c r="D40" s="150">
        <f>SUM(D15:D38)-D28</f>
        <v>2097121</v>
      </c>
      <c r="E40" s="150">
        <f>SUM((E17:E23),(E31:E38))</f>
        <v>49098208.979000002</v>
      </c>
      <c r="F40" s="150">
        <f>F17+F18+F19+F21+F22+F23+SUM(F31:F38)</f>
        <v>-566468</v>
      </c>
      <c r="G40" s="150">
        <f>SUM(G14:G38)</f>
        <v>-1130577</v>
      </c>
      <c r="H40" s="150">
        <f>SUM(H14:H38)</f>
        <v>47401163.979000002</v>
      </c>
      <c r="I40" s="151"/>
      <c r="J40" s="152">
        <f>SUM(J14:J38)</f>
        <v>59911.76412785612</v>
      </c>
      <c r="K40" s="152">
        <f>SUM(K17:K38)</f>
        <v>0</v>
      </c>
      <c r="L40" s="150"/>
      <c r="M40" s="150">
        <f>SUM(M14:M38)</f>
        <v>47452675.74312786</v>
      </c>
      <c r="N40" s="151"/>
      <c r="O40" s="85"/>
      <c r="P40" s="117">
        <f>SUM(P14:P39)</f>
        <v>85492527.457499996</v>
      </c>
      <c r="Q40" s="124"/>
      <c r="R40" s="116" t="s">
        <v>94</v>
      </c>
      <c r="S40" s="124">
        <f>S30-S23</f>
        <v>0</v>
      </c>
      <c r="T40" s="124">
        <f t="shared" ref="T40:U41" si="4">T30-T23</f>
        <v>0</v>
      </c>
      <c r="U40" s="124">
        <f t="shared" si="4"/>
        <v>0</v>
      </c>
      <c r="Y40" s="118"/>
      <c r="Z40" s="118"/>
    </row>
    <row r="41" spans="1:26" ht="16.5" thickTop="1" x14ac:dyDescent="0.25">
      <c r="A41" s="90">
        <v>28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R41" s="126" t="s">
        <v>96</v>
      </c>
      <c r="S41" s="141">
        <f>S31-S24</f>
        <v>0</v>
      </c>
      <c r="T41" s="141">
        <f t="shared" si="4"/>
        <v>0</v>
      </c>
      <c r="U41" s="141">
        <f t="shared" si="4"/>
        <v>0</v>
      </c>
      <c r="Y41" s="118"/>
      <c r="Z41" s="118"/>
    </row>
    <row r="42" spans="1:26" x14ac:dyDescent="0.25">
      <c r="A42" s="90">
        <v>29</v>
      </c>
      <c r="B42" s="85" t="s">
        <v>111</v>
      </c>
      <c r="C42" s="85"/>
      <c r="D42" s="85"/>
      <c r="E42" s="153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151">
        <f>'Test Year Monthly - (Pres)'!P99</f>
        <v>795825</v>
      </c>
      <c r="Q42" s="154"/>
      <c r="R42" s="95"/>
      <c r="S42" s="118">
        <f>SUM(S37:S41)</f>
        <v>51511.76412785612</v>
      </c>
      <c r="T42" s="118">
        <f>SUM(T37:T41)</f>
        <v>0</v>
      </c>
      <c r="U42" s="118">
        <f>SUM(U37:U41)</f>
        <v>0</v>
      </c>
      <c r="Y42" s="118"/>
      <c r="Z42" s="118"/>
    </row>
    <row r="43" spans="1:26" x14ac:dyDescent="0.25">
      <c r="A43" s="90">
        <v>30</v>
      </c>
      <c r="B43" s="85" t="s">
        <v>112</v>
      </c>
      <c r="C43" s="85"/>
      <c r="D43" s="155"/>
      <c r="E43" s="122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136">
        <f>'Test Year Monthly - (Pres)'!P100</f>
        <v>1140817.8891937914</v>
      </c>
      <c r="Q43" s="146"/>
      <c r="Y43" s="118"/>
      <c r="Z43" s="118"/>
    </row>
    <row r="44" spans="1:26" x14ac:dyDescent="0.25">
      <c r="A44" s="90">
        <v>31</v>
      </c>
      <c r="B44" s="85" t="s">
        <v>113</v>
      </c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117">
        <f>P40+P42+P43</f>
        <v>87429170.346693784</v>
      </c>
      <c r="Q44" s="124">
        <v>88767028.063150674</v>
      </c>
      <c r="R44" s="116"/>
      <c r="S44" s="124"/>
      <c r="Y44" s="118"/>
      <c r="Z44" s="118"/>
    </row>
    <row r="45" spans="1:26" x14ac:dyDescent="0.25">
      <c r="A45" s="90">
        <v>32</v>
      </c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S45" s="118"/>
      <c r="Y45" s="118"/>
      <c r="Z45" s="118"/>
    </row>
    <row r="46" spans="1:26" x14ac:dyDescent="0.25">
      <c r="A46" s="90">
        <v>33</v>
      </c>
      <c r="B46" s="85" t="s">
        <v>114</v>
      </c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156">
        <f>'Test Year Monthly - (Pres)'!P103</f>
        <v>79377461.221627131</v>
      </c>
      <c r="Q46" s="154"/>
      <c r="S46" s="157"/>
      <c r="Y46" s="118"/>
      <c r="Z46" s="118"/>
    </row>
    <row r="47" spans="1:26" x14ac:dyDescent="0.25">
      <c r="A47" s="90">
        <v>34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Y47" s="118"/>
      <c r="Z47" s="118"/>
    </row>
    <row r="48" spans="1:26" ht="16.5" thickBot="1" x14ac:dyDescent="0.3">
      <c r="A48" s="90">
        <v>35</v>
      </c>
      <c r="B48" s="85" t="s">
        <v>115</v>
      </c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158">
        <f>P40+P42+P46+P43</f>
        <v>166806631.56832093</v>
      </c>
      <c r="Q48" s="159"/>
      <c r="R48" s="160"/>
      <c r="S48" s="160"/>
      <c r="T48" s="160"/>
      <c r="Y48" s="118"/>
      <c r="Z48" s="118"/>
    </row>
    <row r="49" spans="1:26" ht="16.5" thickTop="1" x14ac:dyDescent="0.25">
      <c r="A49" s="90">
        <v>36</v>
      </c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R49" s="160"/>
      <c r="S49" s="160"/>
      <c r="T49" s="160"/>
      <c r="Y49" s="118"/>
      <c r="Z49" s="118"/>
    </row>
    <row r="50" spans="1:26" x14ac:dyDescent="0.25">
      <c r="A50" s="90">
        <v>37</v>
      </c>
      <c r="B50" s="161" t="s">
        <v>116</v>
      </c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6"/>
      <c r="P50" s="85"/>
      <c r="Q50" s="118"/>
      <c r="R50" s="160"/>
      <c r="S50" s="160"/>
      <c r="T50" s="160"/>
      <c r="U50" s="141"/>
    </row>
    <row r="51" spans="1:26" x14ac:dyDescent="0.25">
      <c r="A51" s="90">
        <v>38</v>
      </c>
      <c r="B51" s="161" t="s">
        <v>117</v>
      </c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122"/>
      <c r="N51" s="85"/>
      <c r="O51" s="85"/>
      <c r="P51" s="85"/>
      <c r="Q51" s="118"/>
      <c r="U51" s="124"/>
    </row>
    <row r="52" spans="1:26" x14ac:dyDescent="0.25">
      <c r="A52" s="90"/>
      <c r="H52" s="95"/>
      <c r="M52" s="160"/>
      <c r="N52" s="160"/>
      <c r="O52" s="160"/>
      <c r="P52" s="162"/>
    </row>
    <row r="53" spans="1:26" x14ac:dyDescent="0.25">
      <c r="A53" s="90"/>
      <c r="M53" s="160"/>
      <c r="N53" s="160"/>
      <c r="O53" s="160"/>
      <c r="P53" s="163"/>
    </row>
    <row r="54" spans="1:26" x14ac:dyDescent="0.25">
      <c r="A54" s="90"/>
      <c r="M54" s="160"/>
      <c r="N54" s="160"/>
      <c r="O54" s="160"/>
      <c r="P54" s="164"/>
    </row>
    <row r="55" spans="1:26" x14ac:dyDescent="0.25">
      <c r="A55" s="90"/>
    </row>
    <row r="56" spans="1:26" x14ac:dyDescent="0.25">
      <c r="A56" s="90"/>
      <c r="P56" s="164"/>
      <c r="Q56" s="123"/>
    </row>
    <row r="57" spans="1:26" x14ac:dyDescent="0.25">
      <c r="A57" s="90"/>
    </row>
    <row r="58" spans="1:26" x14ac:dyDescent="0.25">
      <c r="A58" s="90"/>
      <c r="P58" s="118"/>
    </row>
    <row r="59" spans="1:26" x14ac:dyDescent="0.25">
      <c r="A59" s="90"/>
    </row>
    <row r="60" spans="1:26" x14ac:dyDescent="0.25">
      <c r="A60" s="90"/>
    </row>
    <row r="61" spans="1:26" x14ac:dyDescent="0.25">
      <c r="A61" s="90"/>
    </row>
    <row r="64" spans="1:26" x14ac:dyDescent="0.25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</row>
    <row r="65" spans="1:25" x14ac:dyDescent="0.25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</row>
    <row r="66" spans="1:25" x14ac:dyDescent="0.25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</row>
    <row r="67" spans="1:25" x14ac:dyDescent="0.25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</row>
    <row r="68" spans="1:25" x14ac:dyDescent="0.25">
      <c r="A68" s="165"/>
      <c r="B68" s="165"/>
      <c r="C68" s="165"/>
      <c r="D68" s="165"/>
      <c r="E68" s="166"/>
      <c r="F68" s="166"/>
      <c r="G68" s="165"/>
      <c r="H68" s="165"/>
      <c r="I68" s="165"/>
      <c r="J68" s="165"/>
      <c r="K68" s="165"/>
      <c r="L68" s="165"/>
      <c r="M68" s="165"/>
      <c r="N68" s="165"/>
      <c r="O68" s="165"/>
      <c r="P68" s="167"/>
      <c r="Q68" s="167"/>
      <c r="R68" s="165"/>
      <c r="S68" s="165"/>
      <c r="T68" s="165"/>
      <c r="U68" s="165"/>
      <c r="V68" s="165"/>
      <c r="W68" s="165"/>
      <c r="X68" s="165"/>
      <c r="Y68" s="165"/>
    </row>
    <row r="69" spans="1:25" x14ac:dyDescent="0.25">
      <c r="A69" s="165"/>
      <c r="B69" s="165"/>
      <c r="C69" s="165"/>
      <c r="D69" s="165"/>
      <c r="E69" s="166"/>
      <c r="F69" s="166"/>
      <c r="G69" s="165"/>
      <c r="H69" s="165"/>
      <c r="I69" s="165"/>
      <c r="J69" s="165"/>
      <c r="K69" s="165"/>
      <c r="L69" s="165"/>
      <c r="M69" s="165"/>
      <c r="N69" s="165"/>
      <c r="O69" s="165"/>
      <c r="P69" s="167"/>
      <c r="Q69" s="167"/>
      <c r="R69" s="165"/>
      <c r="S69" s="165"/>
      <c r="T69" s="165"/>
      <c r="U69" s="165"/>
      <c r="V69" s="165"/>
      <c r="W69" s="165"/>
      <c r="X69" s="165"/>
      <c r="Y69" s="165"/>
    </row>
    <row r="70" spans="1:25" x14ac:dyDescent="0.25">
      <c r="A70" s="165"/>
      <c r="B70" s="165"/>
      <c r="C70" s="165"/>
      <c r="D70" s="165"/>
      <c r="E70" s="166"/>
      <c r="F70" s="166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</row>
    <row r="71" spans="1:25" x14ac:dyDescent="0.25">
      <c r="A71" s="165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</row>
    <row r="72" spans="1:25" x14ac:dyDescent="0.25">
      <c r="A72" s="165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06"/>
      <c r="P72" s="165"/>
      <c r="Q72" s="165"/>
      <c r="R72" s="165"/>
      <c r="S72" s="165"/>
      <c r="T72" s="165"/>
      <c r="U72" s="165"/>
      <c r="V72" s="165"/>
      <c r="W72" s="165"/>
      <c r="X72" s="165"/>
      <c r="Y72" s="165"/>
    </row>
    <row r="73" spans="1:25" x14ac:dyDescent="0.25">
      <c r="A73" s="106"/>
      <c r="B73" s="165"/>
      <c r="C73" s="165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65"/>
      <c r="S73" s="165"/>
      <c r="T73" s="165"/>
      <c r="U73" s="165"/>
      <c r="V73" s="165"/>
      <c r="W73" s="165"/>
      <c r="X73" s="165"/>
      <c r="Y73" s="165"/>
    </row>
    <row r="74" spans="1:25" x14ac:dyDescent="0.25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65"/>
      <c r="S74" s="165"/>
      <c r="T74" s="165"/>
      <c r="U74" s="165"/>
      <c r="V74" s="165"/>
      <c r="W74" s="165"/>
      <c r="X74" s="165"/>
      <c r="Y74" s="165"/>
    </row>
    <row r="75" spans="1:25" x14ac:dyDescent="0.25">
      <c r="A75" s="165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65"/>
      <c r="S75" s="165"/>
      <c r="T75" s="165"/>
      <c r="U75" s="165"/>
      <c r="V75" s="165"/>
      <c r="W75" s="165"/>
      <c r="X75" s="165"/>
      <c r="Y75" s="165"/>
    </row>
    <row r="76" spans="1:25" x14ac:dyDescent="0.25">
      <c r="A76" s="165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</row>
    <row r="77" spans="1:25" x14ac:dyDescent="0.25">
      <c r="A77" s="165"/>
      <c r="B77" s="168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9"/>
      <c r="S77" s="165"/>
      <c r="T77" s="165"/>
      <c r="U77" s="165"/>
      <c r="V77" s="165"/>
      <c r="W77" s="165"/>
      <c r="X77" s="165"/>
      <c r="Y77" s="165"/>
    </row>
    <row r="78" spans="1:25" x14ac:dyDescent="0.25">
      <c r="A78" s="165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9"/>
      <c r="S78" s="165"/>
      <c r="T78" s="165"/>
      <c r="U78" s="165"/>
      <c r="V78" s="165"/>
      <c r="W78" s="165"/>
      <c r="X78" s="165"/>
      <c r="Y78" s="165"/>
    </row>
    <row r="79" spans="1:25" x14ac:dyDescent="0.25">
      <c r="A79" s="165"/>
      <c r="B79" s="165"/>
      <c r="C79" s="106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70"/>
      <c r="P79" s="171"/>
      <c r="Q79" s="171"/>
      <c r="R79" s="169"/>
      <c r="S79" s="165"/>
      <c r="T79" s="165"/>
      <c r="U79" s="165"/>
      <c r="V79" s="165"/>
      <c r="W79" s="165"/>
      <c r="X79" s="165"/>
      <c r="Y79" s="165"/>
    </row>
    <row r="80" spans="1:25" x14ac:dyDescent="0.25">
      <c r="A80" s="165"/>
      <c r="B80" s="165"/>
      <c r="C80" s="106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9"/>
      <c r="Q80" s="169"/>
      <c r="R80" s="169"/>
      <c r="S80" s="165"/>
      <c r="T80" s="165"/>
      <c r="U80" s="165"/>
      <c r="V80" s="165"/>
      <c r="W80" s="165"/>
      <c r="X80" s="165"/>
      <c r="Y80" s="165"/>
    </row>
    <row r="81" spans="1:25" x14ac:dyDescent="0.25">
      <c r="A81" s="165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</row>
    <row r="82" spans="1:25" x14ac:dyDescent="0.25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</row>
    <row r="83" spans="1:25" x14ac:dyDescent="0.25">
      <c r="A83" s="165"/>
      <c r="B83" s="165"/>
      <c r="C83" s="106"/>
      <c r="D83" s="165"/>
      <c r="E83" s="165"/>
      <c r="F83" s="165"/>
      <c r="G83" s="165"/>
      <c r="H83" s="169"/>
      <c r="I83" s="169"/>
      <c r="J83" s="169"/>
      <c r="K83" s="169"/>
      <c r="L83" s="169"/>
      <c r="M83" s="169"/>
      <c r="N83" s="169"/>
      <c r="O83" s="172"/>
      <c r="P83" s="169"/>
      <c r="Q83" s="169"/>
      <c r="R83" s="169"/>
      <c r="S83" s="165"/>
      <c r="T83" s="165"/>
      <c r="U83" s="165"/>
      <c r="V83" s="165"/>
      <c r="W83" s="165"/>
      <c r="X83" s="165"/>
      <c r="Y83" s="165"/>
    </row>
    <row r="84" spans="1:25" x14ac:dyDescent="0.25">
      <c r="A84" s="165"/>
      <c r="B84" s="165"/>
      <c r="C84" s="106"/>
      <c r="D84" s="165"/>
      <c r="E84" s="165"/>
      <c r="F84" s="165"/>
      <c r="G84" s="165"/>
      <c r="H84" s="169"/>
      <c r="I84" s="169"/>
      <c r="J84" s="169"/>
      <c r="K84" s="169"/>
      <c r="L84" s="169"/>
      <c r="M84" s="169"/>
      <c r="N84" s="169"/>
      <c r="O84" s="172"/>
      <c r="P84" s="169"/>
      <c r="Q84" s="169"/>
      <c r="R84" s="169"/>
      <c r="S84" s="165"/>
      <c r="T84" s="165"/>
      <c r="U84" s="165"/>
      <c r="V84" s="165"/>
      <c r="W84" s="165"/>
      <c r="X84" s="165"/>
      <c r="Y84" s="165"/>
    </row>
    <row r="85" spans="1:25" x14ac:dyDescent="0.25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</row>
    <row r="86" spans="1:25" x14ac:dyDescent="0.25">
      <c r="A86" s="165"/>
      <c r="B86" s="165"/>
      <c r="C86" s="106"/>
      <c r="D86" s="165"/>
      <c r="E86" s="165"/>
      <c r="F86" s="165"/>
      <c r="G86" s="165"/>
      <c r="H86" s="169"/>
      <c r="I86" s="169"/>
      <c r="J86" s="169"/>
      <c r="K86" s="169"/>
      <c r="L86" s="169"/>
      <c r="M86" s="169"/>
      <c r="N86" s="169"/>
      <c r="O86" s="172"/>
      <c r="P86" s="169"/>
      <c r="Q86" s="169"/>
      <c r="R86" s="169"/>
      <c r="S86" s="165"/>
      <c r="T86" s="165"/>
      <c r="U86" s="165"/>
      <c r="V86" s="165"/>
      <c r="W86" s="165"/>
      <c r="X86" s="165"/>
      <c r="Y86" s="165"/>
    </row>
    <row r="87" spans="1:25" x14ac:dyDescent="0.25">
      <c r="A87" s="165"/>
      <c r="B87" s="165"/>
      <c r="C87" s="106"/>
      <c r="D87" s="165"/>
      <c r="E87" s="165"/>
      <c r="F87" s="165"/>
      <c r="G87" s="165"/>
      <c r="H87" s="169"/>
      <c r="I87" s="169"/>
      <c r="J87" s="169"/>
      <c r="K87" s="169"/>
      <c r="L87" s="169"/>
      <c r="M87" s="169"/>
      <c r="N87" s="169"/>
      <c r="O87" s="172"/>
      <c r="P87" s="169"/>
      <c r="Q87" s="169"/>
      <c r="R87" s="169"/>
      <c r="S87" s="165"/>
      <c r="T87" s="165"/>
      <c r="U87" s="165"/>
      <c r="V87" s="165"/>
      <c r="W87" s="165"/>
      <c r="X87" s="165"/>
      <c r="Y87" s="165"/>
    </row>
    <row r="88" spans="1:25" x14ac:dyDescent="0.25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</row>
    <row r="89" spans="1:25" x14ac:dyDescent="0.25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</row>
    <row r="90" spans="1:25" x14ac:dyDescent="0.25">
      <c r="A90" s="165"/>
      <c r="B90" s="165"/>
      <c r="C90" s="106"/>
      <c r="D90" s="165"/>
      <c r="E90" s="165"/>
      <c r="F90" s="165"/>
      <c r="G90" s="165"/>
      <c r="H90" s="169"/>
      <c r="I90" s="169"/>
      <c r="J90" s="169"/>
      <c r="K90" s="169"/>
      <c r="L90" s="169"/>
      <c r="M90" s="169"/>
      <c r="N90" s="169"/>
      <c r="O90" s="172"/>
      <c r="P90" s="169"/>
      <c r="Q90" s="169"/>
      <c r="R90" s="169"/>
      <c r="S90" s="165"/>
      <c r="T90" s="165"/>
      <c r="U90" s="165"/>
      <c r="V90" s="165"/>
      <c r="W90" s="165"/>
      <c r="X90" s="165"/>
      <c r="Y90" s="165"/>
    </row>
    <row r="91" spans="1:25" x14ac:dyDescent="0.25">
      <c r="A91" s="165"/>
      <c r="B91" s="165"/>
      <c r="C91" s="106"/>
      <c r="D91" s="165"/>
      <c r="E91" s="165"/>
      <c r="F91" s="165"/>
      <c r="G91" s="165"/>
      <c r="H91" s="169"/>
      <c r="I91" s="169"/>
      <c r="J91" s="169"/>
      <c r="K91" s="169"/>
      <c r="L91" s="169"/>
      <c r="M91" s="169"/>
      <c r="N91" s="169"/>
      <c r="O91" s="172"/>
      <c r="P91" s="169"/>
      <c r="Q91" s="169"/>
      <c r="R91" s="169"/>
      <c r="S91" s="165"/>
      <c r="T91" s="165"/>
      <c r="U91" s="165"/>
      <c r="V91" s="165"/>
      <c r="W91" s="165"/>
      <c r="X91" s="165"/>
      <c r="Y91" s="165"/>
    </row>
    <row r="92" spans="1:25" x14ac:dyDescent="0.25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</row>
    <row r="93" spans="1:25" x14ac:dyDescent="0.25">
      <c r="A93" s="165"/>
      <c r="B93" s="165"/>
      <c r="C93" s="106"/>
      <c r="D93" s="165"/>
      <c r="E93" s="165"/>
      <c r="F93" s="165"/>
      <c r="G93" s="165"/>
      <c r="H93" s="169"/>
      <c r="I93" s="169"/>
      <c r="J93" s="169"/>
      <c r="K93" s="169"/>
      <c r="L93" s="169"/>
      <c r="M93" s="169"/>
      <c r="N93" s="169"/>
      <c r="O93" s="172"/>
      <c r="P93" s="169"/>
      <c r="Q93" s="169"/>
      <c r="R93" s="169"/>
      <c r="S93" s="165"/>
      <c r="T93" s="165"/>
      <c r="U93" s="165"/>
      <c r="V93" s="165"/>
      <c r="W93" s="165"/>
      <c r="X93" s="165"/>
      <c r="Y93" s="165"/>
    </row>
    <row r="94" spans="1:25" x14ac:dyDescent="0.25">
      <c r="A94" s="165"/>
      <c r="B94" s="165"/>
      <c r="C94" s="106"/>
      <c r="D94" s="165"/>
      <c r="E94" s="165"/>
      <c r="F94" s="165"/>
      <c r="G94" s="165"/>
      <c r="H94" s="169"/>
      <c r="I94" s="169"/>
      <c r="J94" s="169"/>
      <c r="K94" s="169"/>
      <c r="L94" s="169"/>
      <c r="M94" s="169"/>
      <c r="N94" s="169"/>
      <c r="O94" s="172"/>
      <c r="P94" s="169"/>
      <c r="Q94" s="169"/>
      <c r="R94" s="169"/>
      <c r="S94" s="165"/>
      <c r="T94" s="165"/>
      <c r="U94" s="165"/>
      <c r="V94" s="165"/>
      <c r="W94" s="165"/>
      <c r="X94" s="165"/>
      <c r="Y94" s="165"/>
    </row>
    <row r="95" spans="1:25" x14ac:dyDescent="0.25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</row>
    <row r="96" spans="1:25" x14ac:dyDescent="0.25">
      <c r="A96" s="165"/>
      <c r="B96" s="165"/>
      <c r="C96" s="106"/>
      <c r="D96" s="165"/>
      <c r="E96" s="165"/>
      <c r="F96" s="165"/>
      <c r="G96" s="165"/>
      <c r="H96" s="169"/>
      <c r="I96" s="169"/>
      <c r="J96" s="169"/>
      <c r="K96" s="169"/>
      <c r="L96" s="169"/>
      <c r="M96" s="169"/>
      <c r="N96" s="169"/>
      <c r="O96" s="172"/>
      <c r="P96" s="169"/>
      <c r="Q96" s="169"/>
      <c r="R96" s="169"/>
      <c r="S96" s="165"/>
      <c r="T96" s="165"/>
      <c r="U96" s="165"/>
      <c r="V96" s="165"/>
      <c r="W96" s="165"/>
      <c r="X96" s="165"/>
      <c r="Y96" s="165"/>
    </row>
    <row r="97" spans="1:25" x14ac:dyDescent="0.25">
      <c r="A97" s="165"/>
      <c r="B97" s="165"/>
      <c r="C97" s="106"/>
      <c r="D97" s="165"/>
      <c r="E97" s="165"/>
      <c r="F97" s="165"/>
      <c r="G97" s="165"/>
      <c r="H97" s="169"/>
      <c r="I97" s="169"/>
      <c r="J97" s="169"/>
      <c r="K97" s="169"/>
      <c r="L97" s="169"/>
      <c r="M97" s="169"/>
      <c r="N97" s="169"/>
      <c r="O97" s="172"/>
      <c r="P97" s="169"/>
      <c r="Q97" s="169"/>
      <c r="R97" s="169"/>
      <c r="S97" s="165"/>
      <c r="T97" s="165"/>
      <c r="U97" s="165"/>
      <c r="V97" s="165"/>
      <c r="W97" s="165"/>
      <c r="X97" s="165"/>
      <c r="Y97" s="165"/>
    </row>
    <row r="98" spans="1:25" x14ac:dyDescent="0.25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</row>
    <row r="99" spans="1:25" x14ac:dyDescent="0.25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</row>
    <row r="100" spans="1:25" x14ac:dyDescent="0.25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</row>
    <row r="101" spans="1:25" x14ac:dyDescent="0.25">
      <c r="A101" s="165"/>
      <c r="B101" s="165"/>
      <c r="C101" s="106"/>
      <c r="D101" s="165"/>
      <c r="E101" s="165"/>
      <c r="F101" s="165"/>
      <c r="G101" s="165"/>
      <c r="H101" s="169"/>
      <c r="I101" s="169"/>
      <c r="J101" s="169"/>
      <c r="K101" s="169"/>
      <c r="L101" s="169"/>
      <c r="M101" s="169"/>
      <c r="N101" s="169"/>
      <c r="O101" s="172"/>
      <c r="P101" s="169"/>
      <c r="Q101" s="169"/>
      <c r="R101" s="169"/>
      <c r="S101" s="165"/>
      <c r="T101" s="165"/>
      <c r="U101" s="165"/>
      <c r="V101" s="165"/>
      <c r="W101" s="165"/>
      <c r="X101" s="165"/>
      <c r="Y101" s="165"/>
    </row>
    <row r="102" spans="1:25" x14ac:dyDescent="0.25">
      <c r="A102" s="165"/>
      <c r="B102" s="165"/>
      <c r="C102" s="106"/>
      <c r="D102" s="165"/>
      <c r="E102" s="165"/>
      <c r="F102" s="165"/>
      <c r="G102" s="165"/>
      <c r="H102" s="169"/>
      <c r="I102" s="169"/>
      <c r="J102" s="169"/>
      <c r="K102" s="169"/>
      <c r="L102" s="169"/>
      <c r="M102" s="169"/>
      <c r="N102" s="169"/>
      <c r="O102" s="172"/>
      <c r="P102" s="169"/>
      <c r="Q102" s="169"/>
      <c r="R102" s="169"/>
      <c r="S102" s="165"/>
      <c r="T102" s="165"/>
      <c r="U102" s="165"/>
      <c r="V102" s="165"/>
      <c r="W102" s="165"/>
      <c r="X102" s="165"/>
      <c r="Y102" s="165"/>
    </row>
    <row r="103" spans="1:25" x14ac:dyDescent="0.25">
      <c r="A103" s="165"/>
      <c r="B103" s="165"/>
      <c r="C103" s="106"/>
      <c r="D103" s="165"/>
      <c r="E103" s="165"/>
      <c r="F103" s="165"/>
      <c r="G103" s="165"/>
      <c r="H103" s="169"/>
      <c r="I103" s="169"/>
      <c r="J103" s="169"/>
      <c r="K103" s="169"/>
      <c r="L103" s="169"/>
      <c r="M103" s="169"/>
      <c r="N103" s="169"/>
      <c r="O103" s="172"/>
      <c r="P103" s="169"/>
      <c r="Q103" s="169"/>
      <c r="R103" s="169"/>
      <c r="S103" s="165"/>
      <c r="T103" s="165"/>
      <c r="U103" s="165"/>
      <c r="V103" s="165"/>
      <c r="W103" s="165"/>
      <c r="X103" s="165"/>
      <c r="Y103" s="165"/>
    </row>
    <row r="104" spans="1:25" x14ac:dyDescent="0.25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</row>
    <row r="105" spans="1:25" x14ac:dyDescent="0.25">
      <c r="A105" s="165"/>
      <c r="B105" s="165"/>
      <c r="C105" s="106"/>
      <c r="D105" s="165"/>
      <c r="E105" s="165"/>
      <c r="F105" s="165"/>
      <c r="G105" s="165"/>
      <c r="H105" s="169"/>
      <c r="I105" s="169"/>
      <c r="J105" s="169"/>
      <c r="K105" s="169"/>
      <c r="L105" s="169"/>
      <c r="M105" s="169"/>
      <c r="N105" s="169"/>
      <c r="O105" s="172"/>
      <c r="P105" s="169"/>
      <c r="Q105" s="169"/>
      <c r="R105" s="169"/>
      <c r="S105" s="165"/>
      <c r="T105" s="165"/>
      <c r="U105" s="165"/>
      <c r="V105" s="165"/>
      <c r="W105" s="165"/>
      <c r="X105" s="165"/>
      <c r="Y105" s="165"/>
    </row>
    <row r="106" spans="1:25" x14ac:dyDescent="0.25">
      <c r="A106" s="165"/>
      <c r="B106" s="165"/>
      <c r="C106" s="106"/>
      <c r="D106" s="165"/>
      <c r="E106" s="165"/>
      <c r="F106" s="165"/>
      <c r="G106" s="165"/>
      <c r="H106" s="169"/>
      <c r="I106" s="169"/>
      <c r="J106" s="169"/>
      <c r="K106" s="169"/>
      <c r="L106" s="169"/>
      <c r="M106" s="169"/>
      <c r="N106" s="169"/>
      <c r="O106" s="172"/>
      <c r="P106" s="169"/>
      <c r="Q106" s="169"/>
      <c r="R106" s="169"/>
      <c r="S106" s="165"/>
      <c r="T106" s="165"/>
      <c r="U106" s="165"/>
      <c r="V106" s="165"/>
      <c r="W106" s="165"/>
      <c r="X106" s="165"/>
      <c r="Y106" s="165"/>
    </row>
    <row r="107" spans="1:25" x14ac:dyDescent="0.25">
      <c r="A107" s="165"/>
      <c r="B107" s="165"/>
      <c r="C107" s="106"/>
      <c r="D107" s="165"/>
      <c r="E107" s="165"/>
      <c r="F107" s="165"/>
      <c r="G107" s="165"/>
      <c r="H107" s="169"/>
      <c r="I107" s="169"/>
      <c r="J107" s="169"/>
      <c r="K107" s="169"/>
      <c r="L107" s="169"/>
      <c r="M107" s="169"/>
      <c r="N107" s="169"/>
      <c r="O107" s="172"/>
      <c r="P107" s="169"/>
      <c r="Q107" s="169"/>
      <c r="R107" s="169"/>
      <c r="S107" s="165"/>
      <c r="T107" s="165"/>
      <c r="U107" s="165"/>
      <c r="V107" s="165"/>
      <c r="W107" s="165"/>
      <c r="X107" s="165"/>
      <c r="Y107" s="165"/>
    </row>
    <row r="108" spans="1:25" x14ac:dyDescent="0.25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9"/>
      <c r="Q108" s="169"/>
      <c r="R108" s="169"/>
      <c r="S108" s="165"/>
      <c r="T108" s="165"/>
      <c r="U108" s="165"/>
      <c r="V108" s="165"/>
      <c r="W108" s="165"/>
      <c r="X108" s="165"/>
      <c r="Y108" s="165"/>
    </row>
    <row r="109" spans="1:25" x14ac:dyDescent="0.25">
      <c r="A109" s="165"/>
      <c r="B109" s="165"/>
      <c r="C109" s="106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9"/>
      <c r="Q109" s="169"/>
      <c r="R109" s="169"/>
      <c r="S109" s="165"/>
      <c r="T109" s="165"/>
      <c r="U109" s="165"/>
      <c r="V109" s="165"/>
      <c r="W109" s="165"/>
      <c r="X109" s="165"/>
      <c r="Y109" s="165"/>
    </row>
    <row r="110" spans="1:25" x14ac:dyDescent="0.25">
      <c r="A110" s="165"/>
      <c r="B110" s="165"/>
      <c r="C110" s="106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73"/>
      <c r="P110" s="169"/>
      <c r="Q110" s="169"/>
      <c r="R110" s="169"/>
      <c r="S110" s="165"/>
      <c r="T110" s="165"/>
      <c r="U110" s="165"/>
      <c r="V110" s="165"/>
      <c r="W110" s="165"/>
      <c r="X110" s="165"/>
      <c r="Y110" s="165"/>
    </row>
    <row r="111" spans="1:25" x14ac:dyDescent="0.25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</row>
    <row r="112" spans="1:25" x14ac:dyDescent="0.25">
      <c r="A112" s="165"/>
      <c r="B112" s="165"/>
      <c r="C112" s="106"/>
      <c r="D112" s="165"/>
      <c r="E112" s="165"/>
      <c r="F112" s="165"/>
      <c r="G112" s="165"/>
      <c r="H112" s="169"/>
      <c r="I112" s="169"/>
      <c r="J112" s="169"/>
      <c r="K112" s="169"/>
      <c r="L112" s="169"/>
      <c r="M112" s="169"/>
      <c r="N112" s="169"/>
      <c r="O112" s="172"/>
      <c r="P112" s="169"/>
      <c r="Q112" s="169"/>
      <c r="R112" s="169"/>
      <c r="S112" s="165"/>
      <c r="T112" s="165"/>
      <c r="U112" s="165"/>
      <c r="V112" s="165"/>
      <c r="W112" s="165"/>
      <c r="X112" s="165"/>
      <c r="Y112" s="165"/>
    </row>
    <row r="113" spans="1:25" x14ac:dyDescent="0.25">
      <c r="A113" s="165"/>
      <c r="B113" s="165"/>
      <c r="C113" s="106"/>
      <c r="D113" s="165"/>
      <c r="E113" s="165"/>
      <c r="F113" s="165"/>
      <c r="G113" s="165"/>
      <c r="H113" s="169"/>
      <c r="I113" s="169"/>
      <c r="J113" s="169"/>
      <c r="K113" s="169"/>
      <c r="L113" s="169"/>
      <c r="M113" s="169"/>
      <c r="N113" s="169"/>
      <c r="O113" s="172"/>
      <c r="P113" s="169"/>
      <c r="Q113" s="169"/>
      <c r="R113" s="169"/>
      <c r="S113" s="165"/>
      <c r="T113" s="165"/>
      <c r="U113" s="165"/>
      <c r="V113" s="165"/>
      <c r="W113" s="165"/>
      <c r="X113" s="165"/>
      <c r="Y113" s="165"/>
    </row>
    <row r="114" spans="1:25" x14ac:dyDescent="0.25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</row>
    <row r="115" spans="1:25" x14ac:dyDescent="0.25">
      <c r="A115" s="165"/>
      <c r="B115" s="165"/>
      <c r="C115" s="106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72"/>
      <c r="P115" s="169"/>
      <c r="Q115" s="169"/>
      <c r="R115" s="169"/>
      <c r="S115" s="165"/>
      <c r="T115" s="165"/>
      <c r="U115" s="165"/>
      <c r="V115" s="165"/>
      <c r="W115" s="165"/>
      <c r="X115" s="165"/>
      <c r="Y115" s="165"/>
    </row>
    <row r="116" spans="1:25" x14ac:dyDescent="0.25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9"/>
      <c r="Q116" s="169"/>
      <c r="R116" s="169"/>
      <c r="S116" s="165"/>
      <c r="T116" s="165"/>
      <c r="U116" s="165"/>
      <c r="V116" s="165"/>
      <c r="W116" s="165"/>
      <c r="X116" s="165"/>
      <c r="Y116" s="165"/>
    </row>
    <row r="117" spans="1:25" x14ac:dyDescent="0.25">
      <c r="A117" s="165"/>
      <c r="B117" s="165"/>
      <c r="C117" s="106"/>
      <c r="D117" s="165"/>
      <c r="E117" s="165"/>
      <c r="F117" s="165"/>
      <c r="G117" s="165"/>
      <c r="H117" s="169"/>
      <c r="I117" s="169"/>
      <c r="J117" s="169"/>
      <c r="K117" s="169"/>
      <c r="L117" s="169"/>
      <c r="M117" s="169"/>
      <c r="N117" s="169"/>
      <c r="O117" s="172"/>
      <c r="P117" s="169"/>
      <c r="Q117" s="169"/>
      <c r="R117" s="169"/>
      <c r="S117" s="165"/>
      <c r="T117" s="165"/>
      <c r="U117" s="165"/>
      <c r="V117" s="165"/>
      <c r="W117" s="165"/>
      <c r="X117" s="165"/>
      <c r="Y117" s="165"/>
    </row>
    <row r="118" spans="1:25" x14ac:dyDescent="0.25">
      <c r="A118" s="165"/>
      <c r="B118" s="165"/>
      <c r="C118" s="106"/>
      <c r="D118" s="165"/>
      <c r="E118" s="165"/>
      <c r="F118" s="165"/>
      <c r="G118" s="165"/>
      <c r="H118" s="169"/>
      <c r="I118" s="169"/>
      <c r="J118" s="169"/>
      <c r="K118" s="169"/>
      <c r="L118" s="169"/>
      <c r="M118" s="169"/>
      <c r="N118" s="169"/>
      <c r="O118" s="172"/>
      <c r="P118" s="169"/>
      <c r="Q118" s="169"/>
      <c r="R118" s="169"/>
      <c r="S118" s="165"/>
      <c r="T118" s="165"/>
      <c r="U118" s="165"/>
      <c r="V118" s="165"/>
      <c r="W118" s="165"/>
      <c r="X118" s="165"/>
      <c r="Y118" s="165"/>
    </row>
    <row r="119" spans="1:25" x14ac:dyDescent="0.25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74"/>
      <c r="P119" s="169"/>
      <c r="Q119" s="169"/>
      <c r="R119" s="169"/>
      <c r="S119" s="165"/>
      <c r="T119" s="165"/>
      <c r="U119" s="165"/>
      <c r="V119" s="165"/>
      <c r="W119" s="165"/>
      <c r="X119" s="165"/>
      <c r="Y119" s="165"/>
    </row>
    <row r="120" spans="1:25" x14ac:dyDescent="0.25">
      <c r="A120" s="165"/>
      <c r="B120" s="165"/>
      <c r="C120" s="106"/>
      <c r="D120" s="165"/>
      <c r="E120" s="165"/>
      <c r="F120" s="165"/>
      <c r="G120" s="165"/>
      <c r="H120" s="169"/>
      <c r="I120" s="169"/>
      <c r="J120" s="169"/>
      <c r="K120" s="169"/>
      <c r="L120" s="169"/>
      <c r="M120" s="169"/>
      <c r="N120" s="169"/>
      <c r="O120" s="172"/>
      <c r="P120" s="169"/>
      <c r="Q120" s="169"/>
      <c r="R120" s="169"/>
      <c r="S120" s="165"/>
      <c r="T120" s="165"/>
      <c r="U120" s="165"/>
      <c r="V120" s="165"/>
      <c r="W120" s="165"/>
      <c r="X120" s="165"/>
      <c r="Y120" s="165"/>
    </row>
    <row r="121" spans="1:25" x14ac:dyDescent="0.25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72"/>
      <c r="P121" s="169"/>
      <c r="Q121" s="169"/>
      <c r="R121" s="169"/>
      <c r="S121" s="165"/>
      <c r="T121" s="165"/>
      <c r="U121" s="165"/>
      <c r="V121" s="165"/>
      <c r="W121" s="165"/>
      <c r="X121" s="165"/>
      <c r="Y121" s="165"/>
    </row>
    <row r="122" spans="1:25" x14ac:dyDescent="0.25">
      <c r="A122" s="165"/>
      <c r="B122" s="165"/>
      <c r="C122" s="106"/>
      <c r="D122" s="165"/>
      <c r="E122" s="165"/>
      <c r="F122" s="165"/>
      <c r="G122" s="165"/>
      <c r="H122" s="169"/>
      <c r="I122" s="169"/>
      <c r="J122" s="169"/>
      <c r="K122" s="169"/>
      <c r="L122" s="169"/>
      <c r="M122" s="169"/>
      <c r="N122" s="169"/>
      <c r="O122" s="172"/>
      <c r="P122" s="169"/>
      <c r="Q122" s="169"/>
      <c r="R122" s="169"/>
      <c r="S122" s="165"/>
      <c r="T122" s="165"/>
      <c r="U122" s="165"/>
      <c r="V122" s="165"/>
      <c r="W122" s="165"/>
      <c r="X122" s="165"/>
      <c r="Y122" s="165"/>
    </row>
    <row r="123" spans="1:25" x14ac:dyDescent="0.25">
      <c r="A123" s="165"/>
      <c r="B123" s="165"/>
      <c r="C123" s="106"/>
      <c r="D123" s="165"/>
      <c r="E123" s="165"/>
      <c r="F123" s="165"/>
      <c r="G123" s="165"/>
      <c r="H123" s="169"/>
      <c r="I123" s="169"/>
      <c r="J123" s="169"/>
      <c r="K123" s="169"/>
      <c r="L123" s="169"/>
      <c r="M123" s="169"/>
      <c r="N123" s="169"/>
      <c r="O123" s="172"/>
      <c r="P123" s="169"/>
      <c r="Q123" s="169"/>
      <c r="R123" s="169"/>
      <c r="S123" s="165"/>
      <c r="T123" s="165"/>
      <c r="U123" s="165"/>
      <c r="V123" s="165"/>
      <c r="W123" s="165"/>
      <c r="X123" s="165"/>
      <c r="Y123" s="165"/>
    </row>
    <row r="124" spans="1:25" x14ac:dyDescent="0.25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</row>
    <row r="125" spans="1:25" x14ac:dyDescent="0.25">
      <c r="A125" s="165"/>
      <c r="B125" s="165"/>
      <c r="C125" s="165"/>
      <c r="D125" s="165"/>
      <c r="E125" s="169"/>
      <c r="F125" s="169"/>
      <c r="G125" s="165"/>
      <c r="H125" s="169"/>
      <c r="I125" s="169"/>
      <c r="J125" s="169"/>
      <c r="K125" s="169"/>
      <c r="L125" s="169"/>
      <c r="M125" s="169"/>
      <c r="N125" s="169"/>
      <c r="O125" s="172"/>
      <c r="P125" s="169"/>
      <c r="Q125" s="169"/>
      <c r="R125" s="169"/>
      <c r="S125" s="165"/>
      <c r="T125" s="165"/>
      <c r="U125" s="165"/>
      <c r="V125" s="165"/>
      <c r="W125" s="165"/>
      <c r="X125" s="165"/>
      <c r="Y125" s="165"/>
    </row>
    <row r="126" spans="1:25" x14ac:dyDescent="0.25">
      <c r="A126" s="165"/>
      <c r="B126" s="165"/>
      <c r="C126" s="175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76"/>
      <c r="P126" s="171"/>
      <c r="Q126" s="171"/>
      <c r="R126" s="169"/>
      <c r="S126" s="165"/>
      <c r="T126" s="165"/>
      <c r="U126" s="165"/>
      <c r="V126" s="165"/>
      <c r="W126" s="165"/>
      <c r="X126" s="165"/>
      <c r="Y126" s="165"/>
    </row>
    <row r="127" spans="1:25" x14ac:dyDescent="0.25">
      <c r="A127" s="165"/>
      <c r="B127" s="165"/>
      <c r="C127" s="165"/>
      <c r="D127" s="165"/>
      <c r="E127" s="169"/>
      <c r="F127" s="169"/>
      <c r="G127" s="165"/>
      <c r="H127" s="176"/>
      <c r="I127" s="176"/>
      <c r="J127" s="176"/>
      <c r="K127" s="176"/>
      <c r="L127" s="176"/>
      <c r="M127" s="176"/>
      <c r="N127" s="176"/>
      <c r="O127" s="165"/>
      <c r="P127" s="169"/>
      <c r="Q127" s="169"/>
      <c r="R127" s="169"/>
      <c r="S127" s="165"/>
      <c r="T127" s="165"/>
      <c r="U127" s="165"/>
      <c r="V127" s="165"/>
      <c r="W127" s="165"/>
      <c r="X127" s="165"/>
      <c r="Y127" s="165"/>
    </row>
    <row r="128" spans="1:25" x14ac:dyDescent="0.25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9"/>
      <c r="S128" s="165"/>
      <c r="T128" s="165"/>
      <c r="U128" s="165"/>
      <c r="V128" s="165"/>
      <c r="W128" s="165"/>
      <c r="X128" s="165"/>
      <c r="Y128" s="165"/>
    </row>
    <row r="129" spans="1:25" x14ac:dyDescent="0.25">
      <c r="A129" s="165"/>
      <c r="B129" s="175"/>
      <c r="C129" s="165"/>
      <c r="D129" s="165"/>
      <c r="E129" s="165"/>
      <c r="F129" s="165"/>
      <c r="G129" s="165"/>
      <c r="H129" s="169"/>
      <c r="I129" s="169"/>
      <c r="J129" s="169"/>
      <c r="K129" s="169"/>
      <c r="L129" s="169"/>
      <c r="M129" s="169"/>
      <c r="N129" s="169"/>
      <c r="O129" s="165"/>
      <c r="P129" s="177"/>
      <c r="Q129" s="177"/>
      <c r="R129" s="169"/>
      <c r="S129" s="165"/>
      <c r="T129" s="165"/>
      <c r="U129" s="165"/>
      <c r="V129" s="165"/>
      <c r="W129" s="165"/>
      <c r="X129" s="165"/>
      <c r="Y129" s="165"/>
    </row>
    <row r="130" spans="1:25" x14ac:dyDescent="0.25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</row>
    <row r="131" spans="1:25" x14ac:dyDescent="0.25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</row>
    <row r="132" spans="1:25" x14ac:dyDescent="0.25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</row>
    <row r="133" spans="1:25" x14ac:dyDescent="0.25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</row>
    <row r="134" spans="1:25" x14ac:dyDescent="0.25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</row>
    <row r="135" spans="1:25" x14ac:dyDescent="0.25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</row>
    <row r="136" spans="1:25" x14ac:dyDescent="0.25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</row>
    <row r="137" spans="1:25" x14ac:dyDescent="0.25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</row>
    <row r="138" spans="1:25" x14ac:dyDescent="0.25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</row>
    <row r="139" spans="1:25" x14ac:dyDescent="0.25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</row>
    <row r="140" spans="1:25" x14ac:dyDescent="0.25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</row>
    <row r="141" spans="1:25" x14ac:dyDescent="0.25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</row>
    <row r="142" spans="1:25" x14ac:dyDescent="0.25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</row>
    <row r="143" spans="1:25" x14ac:dyDescent="0.25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</row>
    <row r="144" spans="1:25" x14ac:dyDescent="0.25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</row>
    <row r="145" spans="1:25" x14ac:dyDescent="0.25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</row>
    <row r="146" spans="1:25" x14ac:dyDescent="0.25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</row>
    <row r="147" spans="1:25" x14ac:dyDescent="0.25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</row>
    <row r="148" spans="1:25" x14ac:dyDescent="0.25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</row>
    <row r="149" spans="1:25" x14ac:dyDescent="0.25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</row>
    <row r="150" spans="1:25" x14ac:dyDescent="0.25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</row>
    <row r="151" spans="1:25" x14ac:dyDescent="0.25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</row>
    <row r="152" spans="1:25" x14ac:dyDescent="0.25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</row>
    <row r="153" spans="1:25" x14ac:dyDescent="0.25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</row>
    <row r="154" spans="1:25" x14ac:dyDescent="0.25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</row>
    <row r="155" spans="1:25" x14ac:dyDescent="0.25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</row>
    <row r="156" spans="1:25" x14ac:dyDescent="0.25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</row>
    <row r="157" spans="1:25" x14ac:dyDescent="0.25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</row>
    <row r="158" spans="1:25" x14ac:dyDescent="0.25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</row>
    <row r="159" spans="1:25" x14ac:dyDescent="0.25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</row>
    <row r="160" spans="1:25" x14ac:dyDescent="0.25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</row>
    <row r="161" spans="1:25" x14ac:dyDescent="0.25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</row>
    <row r="162" spans="1:25" x14ac:dyDescent="0.25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</row>
    <row r="163" spans="1:25" x14ac:dyDescent="0.25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</row>
    <row r="164" spans="1:25" x14ac:dyDescent="0.25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</row>
    <row r="165" spans="1:25" x14ac:dyDescent="0.25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</row>
    <row r="166" spans="1:25" x14ac:dyDescent="0.25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</row>
    <row r="167" spans="1:25" x14ac:dyDescent="0.25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</row>
    <row r="168" spans="1:25" x14ac:dyDescent="0.25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</row>
    <row r="169" spans="1:25" x14ac:dyDescent="0.25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</row>
    <row r="170" spans="1:25" x14ac:dyDescent="0.25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</row>
    <row r="171" spans="1:25" x14ac:dyDescent="0.25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</row>
    <row r="172" spans="1:25" x14ac:dyDescent="0.25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</row>
    <row r="173" spans="1:25" x14ac:dyDescent="0.25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</row>
    <row r="174" spans="1:25" x14ac:dyDescent="0.25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</row>
    <row r="175" spans="1:25" x14ac:dyDescent="0.25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</row>
    <row r="176" spans="1:25" x14ac:dyDescent="0.25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</row>
    <row r="177" spans="1:25" x14ac:dyDescent="0.25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</row>
    <row r="178" spans="1:25" x14ac:dyDescent="0.25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</row>
    <row r="179" spans="1:25" x14ac:dyDescent="0.25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</row>
    <row r="180" spans="1:25" x14ac:dyDescent="0.25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</row>
    <row r="181" spans="1:25" x14ac:dyDescent="0.25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</row>
    <row r="182" spans="1:25" x14ac:dyDescent="0.25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</row>
    <row r="183" spans="1:25" x14ac:dyDescent="0.25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</row>
    <row r="184" spans="1:25" x14ac:dyDescent="0.25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</row>
    <row r="185" spans="1:25" x14ac:dyDescent="0.25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</row>
    <row r="186" spans="1:25" x14ac:dyDescent="0.25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</row>
    <row r="187" spans="1:25" x14ac:dyDescent="0.25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</row>
    <row r="188" spans="1:25" x14ac:dyDescent="0.25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</row>
    <row r="189" spans="1:25" x14ac:dyDescent="0.25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</row>
    <row r="190" spans="1:25" x14ac:dyDescent="0.25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x14ac:dyDescent="0.25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</row>
    <row r="192" spans="1:25" x14ac:dyDescent="0.25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</row>
    <row r="193" spans="1:25" x14ac:dyDescent="0.25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</row>
    <row r="194" spans="1:25" x14ac:dyDescent="0.25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</row>
    <row r="195" spans="1:25" x14ac:dyDescent="0.25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</row>
    <row r="196" spans="1:25" x14ac:dyDescent="0.25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</row>
    <row r="197" spans="1:25" x14ac:dyDescent="0.25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</row>
    <row r="198" spans="1:25" x14ac:dyDescent="0.25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</row>
    <row r="199" spans="1:25" x14ac:dyDescent="0.25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</row>
    <row r="200" spans="1:25" x14ac:dyDescent="0.25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</row>
    <row r="201" spans="1:25" x14ac:dyDescent="0.25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</row>
    <row r="202" spans="1:25" x14ac:dyDescent="0.25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</row>
    <row r="203" spans="1:25" x14ac:dyDescent="0.25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</row>
    <row r="204" spans="1:25" x14ac:dyDescent="0.25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</row>
    <row r="205" spans="1:25" x14ac:dyDescent="0.25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</row>
    <row r="206" spans="1:25" x14ac:dyDescent="0.25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</row>
    <row r="207" spans="1:25" x14ac:dyDescent="0.25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</row>
    <row r="208" spans="1:25" x14ac:dyDescent="0.25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</row>
    <row r="209" spans="1:25" x14ac:dyDescent="0.25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</row>
    <row r="210" spans="1:25" x14ac:dyDescent="0.25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</row>
    <row r="211" spans="1:25" x14ac:dyDescent="0.25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</row>
    <row r="212" spans="1:25" x14ac:dyDescent="0.25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</row>
    <row r="213" spans="1:25" x14ac:dyDescent="0.25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</row>
    <row r="214" spans="1:25" x14ac:dyDescent="0.25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</row>
    <row r="215" spans="1:25" x14ac:dyDescent="0.25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</row>
    <row r="216" spans="1:25" x14ac:dyDescent="0.25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</row>
    <row r="217" spans="1:25" x14ac:dyDescent="0.25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</row>
    <row r="218" spans="1:25" x14ac:dyDescent="0.2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</row>
    <row r="219" spans="1:25" x14ac:dyDescent="0.25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</row>
    <row r="220" spans="1:25" x14ac:dyDescent="0.25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</row>
    <row r="221" spans="1:25" x14ac:dyDescent="0.25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</row>
    <row r="222" spans="1:25" x14ac:dyDescent="0.25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</row>
    <row r="223" spans="1:25" x14ac:dyDescent="0.25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</row>
    <row r="224" spans="1:25" x14ac:dyDescent="0.25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</row>
    <row r="225" spans="1:25" x14ac:dyDescent="0.25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</row>
    <row r="226" spans="1:25" x14ac:dyDescent="0.25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</row>
    <row r="227" spans="1:25" x14ac:dyDescent="0.25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</row>
    <row r="228" spans="1:25" x14ac:dyDescent="0.25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</row>
    <row r="229" spans="1:25" x14ac:dyDescent="0.25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</row>
    <row r="230" spans="1:25" x14ac:dyDescent="0.25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</row>
    <row r="231" spans="1:25" x14ac:dyDescent="0.25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</row>
    <row r="232" spans="1:25" x14ac:dyDescent="0.25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</row>
    <row r="233" spans="1:25" x14ac:dyDescent="0.25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</row>
    <row r="234" spans="1:25" x14ac:dyDescent="0.25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</row>
    <row r="235" spans="1:25" x14ac:dyDescent="0.25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</row>
    <row r="236" spans="1:25" x14ac:dyDescent="0.25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</row>
    <row r="237" spans="1:25" x14ac:dyDescent="0.25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</row>
    <row r="238" spans="1:25" x14ac:dyDescent="0.25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</row>
    <row r="239" spans="1:25" x14ac:dyDescent="0.25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</row>
    <row r="240" spans="1:25" x14ac:dyDescent="0.25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</row>
    <row r="241" spans="1:25" x14ac:dyDescent="0.25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</row>
    <row r="242" spans="1:25" x14ac:dyDescent="0.25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</row>
    <row r="243" spans="1:25" x14ac:dyDescent="0.25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</row>
    <row r="244" spans="1:25" x14ac:dyDescent="0.25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</row>
    <row r="245" spans="1:25" x14ac:dyDescent="0.25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</row>
    <row r="246" spans="1:25" x14ac:dyDescent="0.25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</row>
    <row r="247" spans="1:25" x14ac:dyDescent="0.25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</row>
    <row r="248" spans="1:25" x14ac:dyDescent="0.25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</row>
    <row r="249" spans="1:25" x14ac:dyDescent="0.2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</row>
    <row r="250" spans="1:25" x14ac:dyDescent="0.25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</row>
    <row r="251" spans="1:25" x14ac:dyDescent="0.25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</row>
    <row r="252" spans="1:25" x14ac:dyDescent="0.25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</row>
    <row r="253" spans="1:25" x14ac:dyDescent="0.25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</row>
    <row r="254" spans="1:25" x14ac:dyDescent="0.25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</row>
    <row r="255" spans="1:25" x14ac:dyDescent="0.25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</row>
    <row r="256" spans="1:25" x14ac:dyDescent="0.25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</row>
    <row r="257" spans="1:25" x14ac:dyDescent="0.25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</row>
    <row r="258" spans="1:25" x14ac:dyDescent="0.25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</row>
    <row r="259" spans="1:25" x14ac:dyDescent="0.25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</row>
    <row r="260" spans="1:25" x14ac:dyDescent="0.25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</row>
    <row r="261" spans="1:25" x14ac:dyDescent="0.25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</row>
    <row r="262" spans="1:25" x14ac:dyDescent="0.25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</row>
    <row r="263" spans="1:25" x14ac:dyDescent="0.25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</row>
    <row r="264" spans="1:25" x14ac:dyDescent="0.25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</row>
    <row r="265" spans="1:25" x14ac:dyDescent="0.25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</row>
    <row r="266" spans="1:25" x14ac:dyDescent="0.25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</row>
    <row r="267" spans="1:25" x14ac:dyDescent="0.25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</row>
    <row r="268" spans="1:25" x14ac:dyDescent="0.25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</row>
    <row r="269" spans="1:25" x14ac:dyDescent="0.25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</row>
    <row r="270" spans="1:25" x14ac:dyDescent="0.25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</row>
    <row r="271" spans="1:25" x14ac:dyDescent="0.25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</row>
    <row r="272" spans="1:25" x14ac:dyDescent="0.25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</row>
    <row r="273" spans="1:25" x14ac:dyDescent="0.25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</row>
    <row r="274" spans="1:25" x14ac:dyDescent="0.25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</row>
    <row r="275" spans="1:25" x14ac:dyDescent="0.25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</row>
    <row r="276" spans="1:25" x14ac:dyDescent="0.25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</row>
    <row r="277" spans="1:25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</row>
    <row r="278" spans="1:25" x14ac:dyDescent="0.25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</row>
    <row r="279" spans="1:25" x14ac:dyDescent="0.25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</row>
    <row r="280" spans="1:25" x14ac:dyDescent="0.25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</row>
    <row r="281" spans="1:25" x14ac:dyDescent="0.25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</row>
    <row r="282" spans="1:25" x14ac:dyDescent="0.25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</row>
    <row r="283" spans="1:25" x14ac:dyDescent="0.25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</row>
    <row r="284" spans="1:25" x14ac:dyDescent="0.25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</row>
    <row r="285" spans="1:25" x14ac:dyDescent="0.25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</row>
    <row r="286" spans="1:25" x14ac:dyDescent="0.25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</row>
    <row r="287" spans="1:25" x14ac:dyDescent="0.25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</row>
    <row r="288" spans="1:25" x14ac:dyDescent="0.25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</row>
    <row r="289" spans="1:25" x14ac:dyDescent="0.25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</row>
    <row r="290" spans="1:25" x14ac:dyDescent="0.25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</row>
    <row r="291" spans="1:25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</row>
    <row r="292" spans="1:25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</row>
    <row r="293" spans="1:25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</row>
    <row r="294" spans="1:25" x14ac:dyDescent="0.25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</row>
    <row r="295" spans="1:25" x14ac:dyDescent="0.25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</row>
    <row r="296" spans="1:25" x14ac:dyDescent="0.25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</row>
    <row r="297" spans="1:25" x14ac:dyDescent="0.25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</row>
    <row r="298" spans="1:25" x14ac:dyDescent="0.25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</row>
    <row r="299" spans="1:25" x14ac:dyDescent="0.25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</row>
    <row r="300" spans="1:25" x14ac:dyDescent="0.25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</row>
    <row r="301" spans="1:25" x14ac:dyDescent="0.25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</row>
    <row r="302" spans="1:25" x14ac:dyDescent="0.25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</row>
    <row r="303" spans="1:25" x14ac:dyDescent="0.25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</row>
    <row r="304" spans="1:25" x14ac:dyDescent="0.25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</row>
    <row r="305" spans="1:25" x14ac:dyDescent="0.25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</row>
    <row r="306" spans="1:25" x14ac:dyDescent="0.25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</row>
    <row r="307" spans="1:25" x14ac:dyDescent="0.25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</row>
    <row r="308" spans="1:25" x14ac:dyDescent="0.25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</row>
    <row r="309" spans="1:25" x14ac:dyDescent="0.25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</row>
    <row r="310" spans="1:25" x14ac:dyDescent="0.25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</row>
    <row r="311" spans="1:25" x14ac:dyDescent="0.25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</row>
    <row r="312" spans="1:25" x14ac:dyDescent="0.25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</row>
    <row r="313" spans="1:25" x14ac:dyDescent="0.25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</row>
    <row r="314" spans="1:25" x14ac:dyDescent="0.25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</row>
    <row r="315" spans="1:25" x14ac:dyDescent="0.25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</row>
    <row r="316" spans="1:25" x14ac:dyDescent="0.25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</row>
    <row r="317" spans="1:25" x14ac:dyDescent="0.25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</row>
    <row r="318" spans="1:25" x14ac:dyDescent="0.25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</row>
    <row r="319" spans="1:25" x14ac:dyDescent="0.25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</row>
    <row r="320" spans="1:25" x14ac:dyDescent="0.25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</row>
    <row r="321" spans="1:25" x14ac:dyDescent="0.25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</row>
    <row r="322" spans="1:25" x14ac:dyDescent="0.25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</row>
    <row r="323" spans="1:25" x14ac:dyDescent="0.25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</row>
    <row r="324" spans="1:25" x14ac:dyDescent="0.25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</row>
    <row r="325" spans="1:25" x14ac:dyDescent="0.25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</row>
    <row r="326" spans="1:25" x14ac:dyDescent="0.25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</row>
    <row r="327" spans="1:25" x14ac:dyDescent="0.25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</row>
    <row r="328" spans="1:25" x14ac:dyDescent="0.25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</row>
    <row r="329" spans="1:25" x14ac:dyDescent="0.25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</row>
    <row r="330" spans="1:25" x14ac:dyDescent="0.25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</row>
    <row r="331" spans="1:25" x14ac:dyDescent="0.25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</row>
    <row r="332" spans="1:25" x14ac:dyDescent="0.25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x14ac:dyDescent="0.25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</row>
    <row r="334" spans="1:25" x14ac:dyDescent="0.25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</row>
    <row r="335" spans="1:25" x14ac:dyDescent="0.25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</row>
    <row r="336" spans="1:25" x14ac:dyDescent="0.25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</row>
    <row r="337" spans="1:25" x14ac:dyDescent="0.25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</row>
    <row r="338" spans="1:25" x14ac:dyDescent="0.25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</row>
    <row r="339" spans="1:25" x14ac:dyDescent="0.25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</row>
    <row r="340" spans="1:25" x14ac:dyDescent="0.25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</row>
    <row r="341" spans="1:25" x14ac:dyDescent="0.25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</row>
    <row r="342" spans="1:25" x14ac:dyDescent="0.25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</row>
    <row r="343" spans="1:25" x14ac:dyDescent="0.25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</row>
    <row r="344" spans="1:25" x14ac:dyDescent="0.25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</row>
    <row r="345" spans="1:25" x14ac:dyDescent="0.25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</row>
    <row r="346" spans="1:25" x14ac:dyDescent="0.25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</row>
    <row r="347" spans="1:25" x14ac:dyDescent="0.25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</row>
    <row r="348" spans="1:25" x14ac:dyDescent="0.25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</row>
    <row r="349" spans="1:25" x14ac:dyDescent="0.25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</row>
    <row r="350" spans="1:25" x14ac:dyDescent="0.25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</row>
    <row r="351" spans="1:25" x14ac:dyDescent="0.25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</row>
    <row r="352" spans="1:25" x14ac:dyDescent="0.25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</row>
    <row r="353" spans="1:25" x14ac:dyDescent="0.25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</row>
    <row r="354" spans="1:25" x14ac:dyDescent="0.25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</row>
    <row r="355" spans="1:25" x14ac:dyDescent="0.25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</row>
    <row r="356" spans="1:25" x14ac:dyDescent="0.25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</row>
    <row r="357" spans="1:25" x14ac:dyDescent="0.25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</row>
    <row r="358" spans="1:25" x14ac:dyDescent="0.25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</row>
    <row r="359" spans="1:25" x14ac:dyDescent="0.25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</row>
    <row r="360" spans="1:25" x14ac:dyDescent="0.25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</row>
    <row r="361" spans="1:25" x14ac:dyDescent="0.25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</row>
    <row r="362" spans="1:25" x14ac:dyDescent="0.25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</row>
    <row r="363" spans="1:25" x14ac:dyDescent="0.25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</row>
    <row r="364" spans="1:25" x14ac:dyDescent="0.25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</row>
    <row r="365" spans="1:25" x14ac:dyDescent="0.25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</row>
    <row r="366" spans="1:25" x14ac:dyDescent="0.25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</row>
    <row r="367" spans="1:25" x14ac:dyDescent="0.25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</row>
    <row r="368" spans="1:25" x14ac:dyDescent="0.25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</row>
    <row r="369" spans="1:25" x14ac:dyDescent="0.25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</row>
    <row r="370" spans="1:25" x14ac:dyDescent="0.25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</row>
    <row r="371" spans="1:25" x14ac:dyDescent="0.25">
      <c r="A371" s="165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</row>
    <row r="372" spans="1:25" x14ac:dyDescent="0.25">
      <c r="A372" s="165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</row>
    <row r="373" spans="1:25" x14ac:dyDescent="0.25">
      <c r="A373" s="165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</row>
    <row r="374" spans="1:25" x14ac:dyDescent="0.25">
      <c r="A374" s="165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</row>
    <row r="375" spans="1:25" x14ac:dyDescent="0.25">
      <c r="A375" s="165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</row>
    <row r="376" spans="1:25" x14ac:dyDescent="0.25">
      <c r="A376" s="165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</row>
    <row r="377" spans="1:25" x14ac:dyDescent="0.25">
      <c r="A377" s="165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</row>
    <row r="378" spans="1:25" x14ac:dyDescent="0.25">
      <c r="A378" s="165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</row>
    <row r="379" spans="1:25" x14ac:dyDescent="0.25">
      <c r="A379" s="165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</row>
    <row r="380" spans="1:25" x14ac:dyDescent="0.25">
      <c r="A380" s="165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</row>
    <row r="381" spans="1:25" x14ac:dyDescent="0.25">
      <c r="A381" s="165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</row>
    <row r="382" spans="1:25" x14ac:dyDescent="0.25">
      <c r="A382" s="165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</row>
    <row r="383" spans="1:25" x14ac:dyDescent="0.25">
      <c r="A383" s="165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</row>
    <row r="384" spans="1:25" x14ac:dyDescent="0.25">
      <c r="A384" s="165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</row>
    <row r="385" spans="1:25" x14ac:dyDescent="0.25">
      <c r="A385" s="165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</row>
    <row r="386" spans="1:25" x14ac:dyDescent="0.25">
      <c r="A386" s="165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</row>
    <row r="387" spans="1:25" x14ac:dyDescent="0.25">
      <c r="A387" s="165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</row>
    <row r="388" spans="1:25" x14ac:dyDescent="0.25">
      <c r="A388" s="165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</row>
    <row r="389" spans="1:25" x14ac:dyDescent="0.25">
      <c r="A389" s="165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</row>
    <row r="390" spans="1:25" x14ac:dyDescent="0.25">
      <c r="A390" s="165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</row>
    <row r="391" spans="1:25" x14ac:dyDescent="0.25">
      <c r="A391" s="165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</row>
    <row r="392" spans="1:25" x14ac:dyDescent="0.25">
      <c r="A392" s="165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</row>
    <row r="393" spans="1:25" x14ac:dyDescent="0.25">
      <c r="A393" s="165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</row>
    <row r="394" spans="1:25" x14ac:dyDescent="0.25">
      <c r="A394" s="165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</row>
    <row r="395" spans="1:25" x14ac:dyDescent="0.25">
      <c r="A395" s="165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</row>
    <row r="396" spans="1:25" x14ac:dyDescent="0.25">
      <c r="A396" s="165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</row>
    <row r="397" spans="1:25" x14ac:dyDescent="0.25">
      <c r="A397" s="165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</row>
    <row r="398" spans="1:25" x14ac:dyDescent="0.25">
      <c r="A398" s="165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</row>
    <row r="399" spans="1:25" x14ac:dyDescent="0.25">
      <c r="A399" s="165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</row>
    <row r="400" spans="1:25" x14ac:dyDescent="0.25">
      <c r="A400" s="165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</row>
    <row r="401" spans="1:25" x14ac:dyDescent="0.25">
      <c r="A401" s="165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</row>
    <row r="402" spans="1:25" x14ac:dyDescent="0.25">
      <c r="A402" s="165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</row>
    <row r="403" spans="1:25" x14ac:dyDescent="0.25">
      <c r="A403" s="165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</row>
    <row r="404" spans="1:25" x14ac:dyDescent="0.25">
      <c r="A404" s="165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</row>
    <row r="405" spans="1:25" x14ac:dyDescent="0.25">
      <c r="A405" s="165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</row>
    <row r="406" spans="1:25" x14ac:dyDescent="0.25">
      <c r="A406" s="165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</row>
    <row r="407" spans="1:25" x14ac:dyDescent="0.25">
      <c r="A407" s="165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</row>
    <row r="408" spans="1:25" x14ac:dyDescent="0.25">
      <c r="A408" s="165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</row>
    <row r="409" spans="1:25" x14ac:dyDescent="0.25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</row>
    <row r="410" spans="1:25" x14ac:dyDescent="0.25">
      <c r="A410" s="165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</row>
    <row r="411" spans="1:25" x14ac:dyDescent="0.25">
      <c r="A411" s="165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</row>
    <row r="412" spans="1:25" x14ac:dyDescent="0.25">
      <c r="A412" s="165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</row>
    <row r="413" spans="1:25" x14ac:dyDescent="0.25">
      <c r="A413" s="165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</row>
    <row r="414" spans="1:25" x14ac:dyDescent="0.25">
      <c r="A414" s="165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</row>
    <row r="415" spans="1:25" x14ac:dyDescent="0.25">
      <c r="A415" s="165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</row>
    <row r="416" spans="1:25" x14ac:dyDescent="0.25">
      <c r="A416" s="165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</row>
    <row r="417" spans="1:25" x14ac:dyDescent="0.25">
      <c r="A417" s="165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</row>
    <row r="418" spans="1:25" x14ac:dyDescent="0.25">
      <c r="A418" s="165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</row>
    <row r="419" spans="1:25" x14ac:dyDescent="0.25">
      <c r="A419" s="165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</row>
    <row r="420" spans="1:25" x14ac:dyDescent="0.25">
      <c r="A420" s="165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</row>
    <row r="421" spans="1:25" x14ac:dyDescent="0.25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</row>
    <row r="422" spans="1:25" x14ac:dyDescent="0.25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</row>
    <row r="423" spans="1:25" x14ac:dyDescent="0.25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</row>
    <row r="424" spans="1:25" x14ac:dyDescent="0.25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</row>
    <row r="425" spans="1:25" x14ac:dyDescent="0.25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</row>
    <row r="426" spans="1:25" x14ac:dyDescent="0.25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</row>
    <row r="427" spans="1:25" x14ac:dyDescent="0.25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</row>
    <row r="428" spans="1:25" x14ac:dyDescent="0.25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</row>
    <row r="429" spans="1:25" x14ac:dyDescent="0.25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</row>
    <row r="430" spans="1:25" x14ac:dyDescent="0.25">
      <c r="A430" s="165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</row>
    <row r="431" spans="1:25" x14ac:dyDescent="0.25">
      <c r="A431" s="165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</row>
    <row r="432" spans="1:25" x14ac:dyDescent="0.25">
      <c r="A432" s="165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</row>
    <row r="433" spans="1:25" x14ac:dyDescent="0.25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</row>
    <row r="434" spans="1:25" x14ac:dyDescent="0.25">
      <c r="A434" s="165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</row>
    <row r="435" spans="1:25" x14ac:dyDescent="0.25">
      <c r="A435" s="165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</row>
    <row r="436" spans="1:25" x14ac:dyDescent="0.25">
      <c r="A436" s="165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</row>
    <row r="437" spans="1:25" x14ac:dyDescent="0.25">
      <c r="A437" s="165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</row>
    <row r="438" spans="1:25" x14ac:dyDescent="0.25">
      <c r="A438" s="165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</row>
    <row r="439" spans="1:25" x14ac:dyDescent="0.25">
      <c r="A439" s="165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</row>
    <row r="440" spans="1:25" x14ac:dyDescent="0.25">
      <c r="A440" s="165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</row>
    <row r="441" spans="1:25" x14ac:dyDescent="0.25">
      <c r="A441" s="165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</row>
    <row r="442" spans="1:25" x14ac:dyDescent="0.25">
      <c r="A442" s="165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</row>
    <row r="443" spans="1:25" x14ac:dyDescent="0.25">
      <c r="A443" s="165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</row>
    <row r="444" spans="1:25" x14ac:dyDescent="0.25">
      <c r="A444" s="165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</row>
    <row r="445" spans="1:25" x14ac:dyDescent="0.25">
      <c r="A445" s="165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</row>
    <row r="446" spans="1:25" x14ac:dyDescent="0.25">
      <c r="A446" s="165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</row>
    <row r="447" spans="1:25" x14ac:dyDescent="0.25">
      <c r="A447" s="165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</row>
    <row r="448" spans="1:25" x14ac:dyDescent="0.25">
      <c r="A448" s="165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</row>
    <row r="449" spans="1:25" x14ac:dyDescent="0.25">
      <c r="A449" s="165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</row>
    <row r="450" spans="1:25" x14ac:dyDescent="0.25">
      <c r="A450" s="165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</row>
    <row r="451" spans="1:25" x14ac:dyDescent="0.25">
      <c r="A451" s="165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</row>
    <row r="452" spans="1:25" x14ac:dyDescent="0.25">
      <c r="A452" s="165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</row>
    <row r="453" spans="1:25" x14ac:dyDescent="0.25">
      <c r="A453" s="165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</row>
    <row r="454" spans="1:25" x14ac:dyDescent="0.25">
      <c r="A454" s="165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</row>
    <row r="455" spans="1:25" x14ac:dyDescent="0.25">
      <c r="A455" s="165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</row>
    <row r="456" spans="1:25" x14ac:dyDescent="0.25">
      <c r="A456" s="165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</row>
    <row r="457" spans="1:25" x14ac:dyDescent="0.25">
      <c r="A457" s="165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</row>
    <row r="458" spans="1:25" x14ac:dyDescent="0.25">
      <c r="A458" s="165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</row>
    <row r="459" spans="1:25" x14ac:dyDescent="0.25">
      <c r="A459" s="165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</row>
    <row r="460" spans="1:25" x14ac:dyDescent="0.25">
      <c r="A460" s="165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</row>
    <row r="461" spans="1:25" x14ac:dyDescent="0.25">
      <c r="A461" s="165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</row>
    <row r="462" spans="1:25" x14ac:dyDescent="0.25">
      <c r="A462" s="165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</row>
    <row r="463" spans="1:25" x14ac:dyDescent="0.25">
      <c r="A463" s="165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</row>
    <row r="464" spans="1:25" x14ac:dyDescent="0.25">
      <c r="A464" s="165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</row>
    <row r="465" spans="1:25" x14ac:dyDescent="0.25">
      <c r="A465" s="165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</row>
    <row r="466" spans="1:25" x14ac:dyDescent="0.25">
      <c r="A466" s="165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</row>
    <row r="467" spans="1:25" x14ac:dyDescent="0.25">
      <c r="A467" s="165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</row>
    <row r="468" spans="1:25" x14ac:dyDescent="0.25">
      <c r="A468" s="165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</row>
    <row r="469" spans="1:25" x14ac:dyDescent="0.25">
      <c r="A469" s="165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</row>
    <row r="470" spans="1:25" x14ac:dyDescent="0.25">
      <c r="A470" s="165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</row>
    <row r="471" spans="1:25" x14ac:dyDescent="0.25">
      <c r="A471" s="165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</row>
    <row r="472" spans="1:25" x14ac:dyDescent="0.25">
      <c r="A472" s="165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</row>
    <row r="473" spans="1:25" x14ac:dyDescent="0.25">
      <c r="A473" s="165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</row>
    <row r="474" spans="1:25" x14ac:dyDescent="0.25">
      <c r="A474" s="165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</row>
    <row r="475" spans="1:25" x14ac:dyDescent="0.25">
      <c r="A475" s="165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</row>
    <row r="476" spans="1:25" x14ac:dyDescent="0.25">
      <c r="A476" s="165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</row>
    <row r="477" spans="1:25" x14ac:dyDescent="0.25">
      <c r="A477" s="165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</row>
    <row r="478" spans="1:25" x14ac:dyDescent="0.25">
      <c r="A478" s="165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</row>
    <row r="479" spans="1:25" x14ac:dyDescent="0.25">
      <c r="A479" s="165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</row>
    <row r="480" spans="1:25" x14ac:dyDescent="0.25">
      <c r="A480" s="165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</row>
    <row r="481" spans="1:25" x14ac:dyDescent="0.25">
      <c r="A481" s="165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</row>
    <row r="482" spans="1:25" x14ac:dyDescent="0.25">
      <c r="A482" s="165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</row>
    <row r="483" spans="1:25" x14ac:dyDescent="0.25">
      <c r="A483" s="165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</row>
    <row r="484" spans="1:25" x14ac:dyDescent="0.25">
      <c r="A484" s="165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</row>
    <row r="485" spans="1:25" x14ac:dyDescent="0.25">
      <c r="A485" s="165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</row>
    <row r="486" spans="1:25" x14ac:dyDescent="0.25">
      <c r="A486" s="165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</row>
    <row r="487" spans="1:25" x14ac:dyDescent="0.25">
      <c r="A487" s="165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</row>
    <row r="488" spans="1:25" x14ac:dyDescent="0.25">
      <c r="A488" s="165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</row>
    <row r="489" spans="1:25" x14ac:dyDescent="0.25">
      <c r="A489" s="165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</row>
    <row r="490" spans="1:25" x14ac:dyDescent="0.25">
      <c r="A490" s="165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</row>
    <row r="491" spans="1:25" x14ac:dyDescent="0.25">
      <c r="A491" s="165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</row>
    <row r="492" spans="1:25" x14ac:dyDescent="0.25">
      <c r="A492" s="165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</row>
    <row r="493" spans="1:25" x14ac:dyDescent="0.25">
      <c r="A493" s="165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</row>
    <row r="494" spans="1:25" x14ac:dyDescent="0.25">
      <c r="A494" s="165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</row>
    <row r="495" spans="1:25" x14ac:dyDescent="0.25">
      <c r="A495" s="165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</row>
    <row r="496" spans="1:25" x14ac:dyDescent="0.25">
      <c r="A496" s="165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</row>
    <row r="497" spans="1:25" x14ac:dyDescent="0.25">
      <c r="A497" s="165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</row>
    <row r="498" spans="1:25" x14ac:dyDescent="0.25">
      <c r="A498" s="165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</row>
    <row r="499" spans="1:25" x14ac:dyDescent="0.25">
      <c r="A499" s="165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</row>
    <row r="500" spans="1:25" x14ac:dyDescent="0.25">
      <c r="A500" s="165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</row>
    <row r="501" spans="1:25" x14ac:dyDescent="0.25">
      <c r="A501" s="165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</row>
    <row r="502" spans="1:25" x14ac:dyDescent="0.25">
      <c r="A502" s="165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</row>
    <row r="503" spans="1:25" x14ac:dyDescent="0.25">
      <c r="A503" s="165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</row>
    <row r="504" spans="1:25" x14ac:dyDescent="0.25">
      <c r="A504" s="165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</row>
    <row r="505" spans="1:25" x14ac:dyDescent="0.25">
      <c r="A505" s="165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</row>
    <row r="506" spans="1:25" x14ac:dyDescent="0.25">
      <c r="A506" s="165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</row>
    <row r="507" spans="1:25" x14ac:dyDescent="0.25">
      <c r="A507" s="165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</row>
    <row r="508" spans="1:25" x14ac:dyDescent="0.25">
      <c r="A508" s="165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</row>
    <row r="509" spans="1:25" x14ac:dyDescent="0.25">
      <c r="A509" s="165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</row>
    <row r="510" spans="1:25" x14ac:dyDescent="0.25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</row>
    <row r="511" spans="1:25" x14ac:dyDescent="0.25">
      <c r="A511" s="165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</row>
    <row r="512" spans="1:25" x14ac:dyDescent="0.25">
      <c r="A512" s="165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</row>
    <row r="513" spans="1:25" x14ac:dyDescent="0.25">
      <c r="A513" s="165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</row>
    <row r="514" spans="1:25" x14ac:dyDescent="0.25">
      <c r="A514" s="165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</row>
    <row r="515" spans="1:25" x14ac:dyDescent="0.25">
      <c r="A515" s="165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1:25" x14ac:dyDescent="0.25">
      <c r="A516" s="165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</row>
    <row r="517" spans="1:25" x14ac:dyDescent="0.25">
      <c r="A517" s="165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</row>
    <row r="518" spans="1:25" x14ac:dyDescent="0.25">
      <c r="A518" s="165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</row>
    <row r="519" spans="1:25" x14ac:dyDescent="0.25">
      <c r="A519" s="165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</row>
    <row r="520" spans="1:25" x14ac:dyDescent="0.25">
      <c r="A520" s="165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</row>
    <row r="521" spans="1:25" x14ac:dyDescent="0.25">
      <c r="A521" s="165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</row>
    <row r="522" spans="1:25" x14ac:dyDescent="0.25">
      <c r="A522" s="165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</row>
    <row r="523" spans="1:25" x14ac:dyDescent="0.25">
      <c r="A523" s="165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</row>
    <row r="524" spans="1:25" x14ac:dyDescent="0.25">
      <c r="A524" s="165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</row>
    <row r="525" spans="1:25" x14ac:dyDescent="0.25">
      <c r="A525" s="165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</row>
    <row r="526" spans="1:25" x14ac:dyDescent="0.25">
      <c r="A526" s="165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</row>
    <row r="527" spans="1:25" x14ac:dyDescent="0.25">
      <c r="A527" s="165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</row>
    <row r="528" spans="1:25" x14ac:dyDescent="0.25">
      <c r="A528" s="165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</row>
    <row r="529" spans="1:25" x14ac:dyDescent="0.25">
      <c r="A529" s="165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</row>
    <row r="530" spans="1:25" x14ac:dyDescent="0.25">
      <c r="A530" s="165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</row>
    <row r="531" spans="1:25" x14ac:dyDescent="0.25">
      <c r="A531" s="165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</row>
    <row r="532" spans="1:25" x14ac:dyDescent="0.25">
      <c r="A532" s="165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</row>
    <row r="533" spans="1:25" x14ac:dyDescent="0.25">
      <c r="A533" s="165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</row>
    <row r="534" spans="1:25" x14ac:dyDescent="0.25">
      <c r="A534" s="165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</row>
    <row r="535" spans="1:25" x14ac:dyDescent="0.25">
      <c r="A535" s="165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</row>
    <row r="536" spans="1:25" x14ac:dyDescent="0.25">
      <c r="A536" s="165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</row>
    <row r="537" spans="1:25" x14ac:dyDescent="0.25">
      <c r="A537" s="165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</row>
    <row r="538" spans="1:25" x14ac:dyDescent="0.25">
      <c r="A538" s="165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</row>
    <row r="539" spans="1:25" x14ac:dyDescent="0.25">
      <c r="A539" s="165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</row>
    <row r="540" spans="1:25" x14ac:dyDescent="0.25">
      <c r="A540" s="165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</row>
    <row r="541" spans="1:25" x14ac:dyDescent="0.25">
      <c r="A541" s="165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</row>
    <row r="542" spans="1:25" x14ac:dyDescent="0.25">
      <c r="A542" s="165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</row>
    <row r="543" spans="1:25" x14ac:dyDescent="0.25">
      <c r="A543" s="165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</row>
    <row r="544" spans="1:25" x14ac:dyDescent="0.25">
      <c r="A544" s="165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</row>
    <row r="545" spans="1:25" x14ac:dyDescent="0.25">
      <c r="A545" s="165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</row>
    <row r="546" spans="1:25" x14ac:dyDescent="0.25">
      <c r="A546" s="165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</row>
    <row r="547" spans="1:25" x14ac:dyDescent="0.25">
      <c r="A547" s="165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</row>
    <row r="548" spans="1:25" x14ac:dyDescent="0.25">
      <c r="A548" s="165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</row>
    <row r="549" spans="1:25" x14ac:dyDescent="0.25">
      <c r="A549" s="165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</row>
    <row r="550" spans="1:25" x14ac:dyDescent="0.25">
      <c r="A550" s="165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</row>
    <row r="551" spans="1:25" x14ac:dyDescent="0.25">
      <c r="A551" s="165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</row>
    <row r="552" spans="1:25" x14ac:dyDescent="0.25">
      <c r="A552" s="165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</row>
    <row r="553" spans="1:25" x14ac:dyDescent="0.25">
      <c r="A553" s="165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</row>
    <row r="554" spans="1:25" x14ac:dyDescent="0.25">
      <c r="A554" s="165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</row>
    <row r="555" spans="1:25" x14ac:dyDescent="0.25">
      <c r="A555" s="165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</row>
    <row r="556" spans="1:25" x14ac:dyDescent="0.25">
      <c r="A556" s="165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</row>
    <row r="557" spans="1:25" x14ac:dyDescent="0.25">
      <c r="A557" s="165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</row>
    <row r="558" spans="1:25" x14ac:dyDescent="0.25">
      <c r="A558" s="165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</row>
    <row r="559" spans="1:25" x14ac:dyDescent="0.25">
      <c r="A559" s="165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</row>
    <row r="560" spans="1:25" x14ac:dyDescent="0.25">
      <c r="A560" s="165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</row>
    <row r="561" spans="1:25" x14ac:dyDescent="0.25">
      <c r="A561" s="165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</row>
    <row r="562" spans="1:25" x14ac:dyDescent="0.25">
      <c r="A562" s="165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</row>
    <row r="563" spans="1:25" x14ac:dyDescent="0.25">
      <c r="A563" s="165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</row>
    <row r="564" spans="1:25" x14ac:dyDescent="0.25">
      <c r="A564" s="165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</row>
    <row r="565" spans="1:25" x14ac:dyDescent="0.25">
      <c r="A565" s="165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</row>
    <row r="566" spans="1:25" x14ac:dyDescent="0.25">
      <c r="A566" s="165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</row>
    <row r="567" spans="1:25" x14ac:dyDescent="0.25">
      <c r="A567" s="165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</row>
    <row r="568" spans="1:25" x14ac:dyDescent="0.25">
      <c r="A568" s="165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</row>
    <row r="569" spans="1:25" x14ac:dyDescent="0.25">
      <c r="A569" s="165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</row>
    <row r="570" spans="1:25" x14ac:dyDescent="0.25">
      <c r="A570" s="165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</row>
    <row r="571" spans="1:25" x14ac:dyDescent="0.25">
      <c r="A571" s="165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</row>
    <row r="572" spans="1:25" x14ac:dyDescent="0.25">
      <c r="A572" s="165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</row>
    <row r="573" spans="1:25" x14ac:dyDescent="0.25">
      <c r="A573" s="165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</row>
    <row r="574" spans="1:25" x14ac:dyDescent="0.25">
      <c r="A574" s="165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</row>
    <row r="575" spans="1:25" x14ac:dyDescent="0.25">
      <c r="A575" s="165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</row>
    <row r="576" spans="1:25" x14ac:dyDescent="0.25">
      <c r="A576" s="165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</row>
    <row r="577" spans="1:25" x14ac:dyDescent="0.25">
      <c r="A577" s="165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</row>
    <row r="578" spans="1:25" x14ac:dyDescent="0.25">
      <c r="A578" s="165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</row>
    <row r="579" spans="1:25" x14ac:dyDescent="0.25">
      <c r="A579" s="165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</row>
    <row r="580" spans="1:25" x14ac:dyDescent="0.25">
      <c r="A580" s="165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</row>
    <row r="581" spans="1:25" x14ac:dyDescent="0.25">
      <c r="A581" s="165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</row>
    <row r="582" spans="1:25" x14ac:dyDescent="0.25">
      <c r="A582" s="165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</row>
    <row r="583" spans="1:25" x14ac:dyDescent="0.25">
      <c r="A583" s="165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</row>
    <row r="584" spans="1:25" x14ac:dyDescent="0.25">
      <c r="A584" s="165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</row>
    <row r="585" spans="1:25" x14ac:dyDescent="0.25">
      <c r="A585" s="165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</row>
    <row r="586" spans="1:25" x14ac:dyDescent="0.25">
      <c r="A586" s="165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</row>
    <row r="587" spans="1:25" x14ac:dyDescent="0.25">
      <c r="A587" s="165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</row>
    <row r="588" spans="1:25" x14ac:dyDescent="0.25">
      <c r="A588" s="165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</row>
    <row r="589" spans="1:25" x14ac:dyDescent="0.25">
      <c r="A589" s="165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</row>
    <row r="590" spans="1:25" x14ac:dyDescent="0.25">
      <c r="A590" s="165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</row>
    <row r="591" spans="1:25" x14ac:dyDescent="0.25">
      <c r="A591" s="165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</row>
    <row r="592" spans="1:25" x14ac:dyDescent="0.25">
      <c r="A592" s="165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</row>
    <row r="593" spans="1:25" x14ac:dyDescent="0.25">
      <c r="A593" s="165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</row>
    <row r="594" spans="1:25" x14ac:dyDescent="0.25">
      <c r="A594" s="165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</row>
    <row r="595" spans="1:25" x14ac:dyDescent="0.25">
      <c r="A595" s="165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</row>
    <row r="596" spans="1:25" x14ac:dyDescent="0.25">
      <c r="A596" s="165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</row>
    <row r="597" spans="1:25" x14ac:dyDescent="0.25">
      <c r="A597" s="165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</row>
    <row r="598" spans="1:25" x14ac:dyDescent="0.25">
      <c r="A598" s="165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</row>
    <row r="599" spans="1:25" x14ac:dyDescent="0.25">
      <c r="A599" s="165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</row>
    <row r="600" spans="1:25" x14ac:dyDescent="0.25">
      <c r="A600" s="165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</row>
    <row r="601" spans="1:25" x14ac:dyDescent="0.25">
      <c r="A601" s="165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</row>
    <row r="602" spans="1:25" x14ac:dyDescent="0.25">
      <c r="A602" s="165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</row>
    <row r="603" spans="1:25" x14ac:dyDescent="0.25">
      <c r="A603" s="165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</row>
    <row r="604" spans="1:25" x14ac:dyDescent="0.25">
      <c r="A604" s="165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</row>
    <row r="605" spans="1:25" x14ac:dyDescent="0.25">
      <c r="A605" s="165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</row>
    <row r="606" spans="1:25" x14ac:dyDescent="0.25">
      <c r="A606" s="165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</row>
    <row r="607" spans="1:25" x14ac:dyDescent="0.25">
      <c r="A607" s="165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</row>
    <row r="608" spans="1:25" x14ac:dyDescent="0.25">
      <c r="A608" s="165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</row>
    <row r="609" spans="1:25" x14ac:dyDescent="0.25">
      <c r="A609" s="165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</row>
    <row r="610" spans="1:25" x14ac:dyDescent="0.25">
      <c r="A610" s="165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</row>
    <row r="611" spans="1:25" x14ac:dyDescent="0.25">
      <c r="A611" s="165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</row>
    <row r="612" spans="1:25" x14ac:dyDescent="0.25">
      <c r="A612" s="165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</row>
    <row r="613" spans="1:25" x14ac:dyDescent="0.25">
      <c r="A613" s="165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</row>
    <row r="614" spans="1:25" x14ac:dyDescent="0.25">
      <c r="A614" s="165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</row>
    <row r="615" spans="1:25" x14ac:dyDescent="0.25">
      <c r="A615" s="165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</row>
    <row r="616" spans="1:25" x14ac:dyDescent="0.25">
      <c r="A616" s="165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</row>
    <row r="617" spans="1:25" x14ac:dyDescent="0.25">
      <c r="A617" s="165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</row>
    <row r="618" spans="1:25" x14ac:dyDescent="0.25">
      <c r="A618" s="165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</row>
    <row r="619" spans="1:25" x14ac:dyDescent="0.25">
      <c r="A619" s="165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</row>
    <row r="620" spans="1:25" x14ac:dyDescent="0.25">
      <c r="A620" s="165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</row>
    <row r="621" spans="1:25" x14ac:dyDescent="0.25">
      <c r="A621" s="165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</row>
    <row r="622" spans="1:25" x14ac:dyDescent="0.25">
      <c r="A622" s="165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</row>
    <row r="623" spans="1:25" x14ac:dyDescent="0.25">
      <c r="A623" s="165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</row>
    <row r="624" spans="1:25" x14ac:dyDescent="0.25">
      <c r="A624" s="165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</row>
    <row r="625" spans="1:25" x14ac:dyDescent="0.25">
      <c r="A625" s="165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</row>
    <row r="626" spans="1:25" x14ac:dyDescent="0.25">
      <c r="A626" s="165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</row>
    <row r="627" spans="1:25" x14ac:dyDescent="0.25">
      <c r="A627" s="165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</row>
    <row r="628" spans="1:25" x14ac:dyDescent="0.25">
      <c r="A628" s="165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</row>
    <row r="629" spans="1:25" x14ac:dyDescent="0.25">
      <c r="A629" s="165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</row>
    <row r="630" spans="1:25" x14ac:dyDescent="0.25">
      <c r="A630" s="165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</row>
    <row r="631" spans="1:25" x14ac:dyDescent="0.25">
      <c r="A631" s="165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</row>
    <row r="632" spans="1:25" x14ac:dyDescent="0.25">
      <c r="A632" s="165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</row>
    <row r="633" spans="1:25" x14ac:dyDescent="0.25">
      <c r="A633" s="165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</row>
    <row r="634" spans="1:25" x14ac:dyDescent="0.25">
      <c r="A634" s="165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</row>
    <row r="635" spans="1:25" x14ac:dyDescent="0.25">
      <c r="A635" s="165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</row>
    <row r="636" spans="1:25" x14ac:dyDescent="0.25">
      <c r="A636" s="165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</row>
    <row r="637" spans="1:25" x14ac:dyDescent="0.25">
      <c r="A637" s="165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</row>
    <row r="638" spans="1:25" x14ac:dyDescent="0.25">
      <c r="A638" s="165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</row>
    <row r="639" spans="1:25" x14ac:dyDescent="0.25">
      <c r="A639" s="165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</row>
    <row r="640" spans="1:25" x14ac:dyDescent="0.25">
      <c r="A640" s="165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</row>
    <row r="641" spans="1:25" x14ac:dyDescent="0.25">
      <c r="A641" s="165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</row>
    <row r="642" spans="1:25" x14ac:dyDescent="0.25">
      <c r="A642" s="165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</row>
    <row r="643" spans="1:25" x14ac:dyDescent="0.25">
      <c r="A643" s="165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</row>
    <row r="644" spans="1:25" x14ac:dyDescent="0.25">
      <c r="A644" s="165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</row>
    <row r="645" spans="1:25" x14ac:dyDescent="0.25">
      <c r="A645" s="165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</row>
    <row r="646" spans="1:25" x14ac:dyDescent="0.25">
      <c r="A646" s="165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</row>
    <row r="647" spans="1:25" x14ac:dyDescent="0.25">
      <c r="A647" s="165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</row>
    <row r="648" spans="1:25" x14ac:dyDescent="0.25">
      <c r="A648" s="165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</row>
    <row r="649" spans="1:25" x14ac:dyDescent="0.25">
      <c r="A649" s="165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</row>
    <row r="650" spans="1:25" x14ac:dyDescent="0.25">
      <c r="A650" s="165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</row>
    <row r="651" spans="1:25" x14ac:dyDescent="0.25">
      <c r="A651" s="165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</row>
    <row r="652" spans="1:25" x14ac:dyDescent="0.25">
      <c r="A652" s="165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</row>
    <row r="653" spans="1:25" x14ac:dyDescent="0.25">
      <c r="A653" s="165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</row>
    <row r="654" spans="1:25" x14ac:dyDescent="0.25">
      <c r="A654" s="165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</row>
    <row r="655" spans="1:25" x14ac:dyDescent="0.25">
      <c r="A655" s="165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</row>
    <row r="656" spans="1:25" x14ac:dyDescent="0.25">
      <c r="A656" s="165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</row>
    <row r="657" spans="1:25" x14ac:dyDescent="0.25">
      <c r="A657" s="165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</row>
    <row r="658" spans="1:25" x14ac:dyDescent="0.25">
      <c r="A658" s="165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</row>
    <row r="659" spans="1:25" x14ac:dyDescent="0.25">
      <c r="A659" s="165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</row>
    <row r="660" spans="1:25" x14ac:dyDescent="0.25">
      <c r="A660" s="165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</row>
    <row r="661" spans="1:25" x14ac:dyDescent="0.25">
      <c r="A661" s="165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</row>
    <row r="662" spans="1:25" x14ac:dyDescent="0.25">
      <c r="A662" s="165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</row>
    <row r="663" spans="1:25" x14ac:dyDescent="0.25">
      <c r="A663" s="165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</row>
    <row r="664" spans="1:25" x14ac:dyDescent="0.25">
      <c r="A664" s="165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</row>
    <row r="665" spans="1:25" x14ac:dyDescent="0.25">
      <c r="A665" s="165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</row>
    <row r="666" spans="1:25" x14ac:dyDescent="0.25">
      <c r="A666" s="165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</row>
    <row r="667" spans="1:25" x14ac:dyDescent="0.25">
      <c r="A667" s="165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</row>
    <row r="668" spans="1:25" x14ac:dyDescent="0.25">
      <c r="A668" s="165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</row>
    <row r="669" spans="1:25" x14ac:dyDescent="0.25">
      <c r="A669" s="165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</row>
    <row r="670" spans="1:25" x14ac:dyDescent="0.25">
      <c r="A670" s="165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</row>
    <row r="671" spans="1:25" x14ac:dyDescent="0.25">
      <c r="A671" s="165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</row>
    <row r="672" spans="1:25" x14ac:dyDescent="0.25">
      <c r="A672" s="165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</row>
    <row r="673" spans="1:25" x14ac:dyDescent="0.25">
      <c r="A673" s="165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</row>
    <row r="674" spans="1:25" x14ac:dyDescent="0.25">
      <c r="A674" s="165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</row>
    <row r="675" spans="1:25" x14ac:dyDescent="0.25">
      <c r="A675" s="165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</row>
  </sheetData>
  <mergeCells count="2">
    <mergeCell ref="J8:K8"/>
    <mergeCell ref="J9:K9"/>
  </mergeCells>
  <pageMargins left="0.75" right="0.5" top="0.5" bottom="0.5" header="0.25" footer="0.5"/>
  <pageSetup scale="55" orientation="landscape" horizontalDpi="300" verticalDpi="300" r:id="rId1"/>
  <headerFooter alignWithMargins="0">
    <oddHeader>&amp;RCASE NO. 2015-00343
ATTACHMENT 2
TO STAFF DR NO. 2-27</oddHeader>
    <oddFooter>&amp;CPage &amp;P of &amp;N</oddFooter>
  </headerFooter>
  <rowBreaks count="1" manualBreakCount="1">
    <brk id="6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00FF00"/>
  </sheetPr>
  <dimension ref="A3:AV139"/>
  <sheetViews>
    <sheetView showGridLines="0" view="pageBreakPreview" zoomScale="115" zoomScaleNormal="160" zoomScaleSheetLayoutView="115" workbookViewId="0">
      <pane xSplit="2" ySplit="9" topLeftCell="C10" activePane="bottomRight" state="frozen"/>
      <selection activeCell="K35" activeCellId="1" sqref="A22 K35"/>
      <selection pane="topRight" activeCell="K35" activeCellId="1" sqref="A22 K35"/>
      <selection pane="bottomLeft" activeCell="K35" activeCellId="1" sqref="A22 K35"/>
      <selection pane="bottomRight"/>
    </sheetView>
  </sheetViews>
  <sheetFormatPr defaultColWidth="12.5703125" defaultRowHeight="12.75" x14ac:dyDescent="0.2"/>
  <cols>
    <col min="1" max="1" width="5.5703125" style="5" bestFit="1" customWidth="1"/>
    <col min="2" max="2" width="29.5703125" style="5" customWidth="1"/>
    <col min="3" max="4" width="8.5703125" style="5" customWidth="1"/>
    <col min="5" max="5" width="9.42578125" style="5" bestFit="1" customWidth="1"/>
    <col min="6" max="9" width="8.5703125" style="5" customWidth="1"/>
    <col min="10" max="10" width="9.42578125" style="5" bestFit="1" customWidth="1"/>
    <col min="11" max="14" width="8.5703125" style="5" customWidth="1"/>
    <col min="15" max="15" width="9.85546875" style="5" bestFit="1" customWidth="1"/>
    <col min="16" max="16" width="10.5703125" style="5" customWidth="1"/>
    <col min="17" max="17" width="9.5703125" style="5" bestFit="1" customWidth="1"/>
    <col min="18" max="18" width="11.5703125" style="5" customWidth="1"/>
    <col min="19" max="19" width="15.5703125" style="4" customWidth="1"/>
    <col min="20" max="20" width="15.140625" style="4" customWidth="1"/>
    <col min="21" max="21" width="16.42578125" style="4" customWidth="1"/>
    <col min="22" max="22" width="13.85546875" style="4" customWidth="1"/>
    <col min="23" max="23" width="16.5703125" style="4" customWidth="1"/>
    <col min="24" max="24" width="11.5703125" style="4" bestFit="1" customWidth="1"/>
    <col min="25" max="25" width="17.5703125" style="4" customWidth="1"/>
    <col min="26" max="48" width="12.5703125" style="4"/>
    <col min="49" max="16384" width="12.5703125" style="5"/>
  </cols>
  <sheetData>
    <row r="3" spans="1:2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  <c r="P3" s="2"/>
      <c r="Q3" s="1"/>
      <c r="R3" s="6" t="s">
        <v>118</v>
      </c>
      <c r="S3" s="3"/>
      <c r="T3" s="7"/>
      <c r="U3" s="3"/>
      <c r="V3" s="3"/>
      <c r="W3" s="3"/>
      <c r="X3" s="3"/>
      <c r="Y3" s="3"/>
    </row>
    <row r="4" spans="1:25" x14ac:dyDescent="0.2">
      <c r="A4" s="8"/>
      <c r="B4" s="9"/>
      <c r="C4" s="9"/>
      <c r="D4" s="9"/>
      <c r="E4" s="9"/>
      <c r="F4" s="9"/>
      <c r="G4" s="9"/>
      <c r="H4" s="9"/>
      <c r="I4" s="10" t="s">
        <v>1</v>
      </c>
      <c r="J4" s="9"/>
      <c r="K4" s="9"/>
      <c r="L4" s="9"/>
      <c r="M4" s="9"/>
      <c r="N4" s="9"/>
      <c r="O4" s="11"/>
      <c r="P4" s="11"/>
      <c r="Q4" s="12"/>
      <c r="R4" s="6"/>
      <c r="T4" s="3"/>
      <c r="U4" s="3"/>
      <c r="V4" s="3"/>
      <c r="W4" s="3"/>
      <c r="X4" s="3"/>
    </row>
    <row r="5" spans="1:25" x14ac:dyDescent="0.2">
      <c r="A5" s="8"/>
      <c r="B5" s="9"/>
      <c r="C5" s="9"/>
      <c r="D5" s="9"/>
      <c r="E5" s="9"/>
      <c r="F5" s="9"/>
      <c r="G5" s="9"/>
      <c r="H5" s="9"/>
      <c r="I5" s="10" t="s">
        <v>119</v>
      </c>
      <c r="J5" s="9"/>
      <c r="K5" s="9"/>
      <c r="L5" s="9"/>
      <c r="M5" s="9"/>
      <c r="N5" s="9"/>
      <c r="O5" s="9"/>
      <c r="P5" s="9"/>
      <c r="Q5" s="12"/>
      <c r="R5" s="9"/>
      <c r="T5" s="3"/>
      <c r="U5" s="3"/>
      <c r="V5" s="3"/>
      <c r="W5" s="13"/>
      <c r="X5" s="3"/>
      <c r="Y5" s="3"/>
    </row>
    <row r="6" spans="1:25" x14ac:dyDescent="0.2">
      <c r="A6" s="8"/>
      <c r="B6" s="9"/>
      <c r="C6" s="9"/>
      <c r="D6" s="9"/>
      <c r="E6" s="9"/>
      <c r="F6" s="9"/>
      <c r="G6" s="9"/>
      <c r="H6" s="9"/>
      <c r="I6" s="10" t="str">
        <f>'WNA Summary'!I6</f>
        <v>Reference Period - Twelve Months Ending 08/31/2015</v>
      </c>
      <c r="J6" s="9"/>
      <c r="K6" s="9"/>
      <c r="L6" s="9"/>
      <c r="M6" s="9"/>
      <c r="N6" s="9"/>
      <c r="O6" s="9"/>
      <c r="P6" s="9"/>
      <c r="Q6" s="14"/>
      <c r="R6" s="9"/>
      <c r="T6" s="3"/>
      <c r="U6" s="3"/>
      <c r="V6" s="3"/>
      <c r="W6" s="15"/>
      <c r="X6" s="3"/>
      <c r="Y6" s="15"/>
    </row>
    <row r="7" spans="1:2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3"/>
      <c r="T7" s="3"/>
      <c r="U7" s="3"/>
      <c r="V7" s="3"/>
      <c r="W7" s="3"/>
      <c r="X7" s="3"/>
      <c r="Y7" s="3"/>
    </row>
    <row r="8" spans="1:25" x14ac:dyDescent="0.2">
      <c r="A8" s="8" t="s">
        <v>3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0" t="s">
        <v>4</v>
      </c>
      <c r="P8" s="1"/>
      <c r="Q8" s="1"/>
      <c r="R8" s="10" t="s">
        <v>5</v>
      </c>
      <c r="S8" s="16"/>
      <c r="U8" s="16"/>
      <c r="V8" s="16"/>
      <c r="W8" s="16"/>
      <c r="X8" s="16"/>
      <c r="Y8" s="16"/>
    </row>
    <row r="9" spans="1:25" x14ac:dyDescent="0.2">
      <c r="A9" s="17" t="s">
        <v>6</v>
      </c>
      <c r="B9" s="18" t="s">
        <v>7</v>
      </c>
      <c r="C9" s="19">
        <f>WNA!C10</f>
        <v>41912</v>
      </c>
      <c r="D9" s="19">
        <f>WNA!D10</f>
        <v>41943</v>
      </c>
      <c r="E9" s="19">
        <f>WNA!E10</f>
        <v>41973</v>
      </c>
      <c r="F9" s="19">
        <f>WNA!F10</f>
        <v>42004</v>
      </c>
      <c r="G9" s="19">
        <f>WNA!G10</f>
        <v>42035</v>
      </c>
      <c r="H9" s="19">
        <f>WNA!H10</f>
        <v>42063</v>
      </c>
      <c r="I9" s="19">
        <f>WNA!I10</f>
        <v>42094</v>
      </c>
      <c r="J9" s="19">
        <f>WNA!J10</f>
        <v>42124</v>
      </c>
      <c r="K9" s="19">
        <f>WNA!K10</f>
        <v>42155</v>
      </c>
      <c r="L9" s="19">
        <f>WNA!L10</f>
        <v>42185</v>
      </c>
      <c r="M9" s="19">
        <f>WNA!M10</f>
        <v>42216</v>
      </c>
      <c r="N9" s="19">
        <f>WNA!N10</f>
        <v>42247</v>
      </c>
      <c r="O9" s="20" t="s">
        <v>8</v>
      </c>
      <c r="P9" s="20" t="s">
        <v>9</v>
      </c>
      <c r="Q9" s="20" t="s">
        <v>10</v>
      </c>
      <c r="R9" s="20" t="s">
        <v>11</v>
      </c>
      <c r="S9" s="178"/>
      <c r="U9" s="3"/>
      <c r="V9" s="21"/>
      <c r="X9" s="3"/>
      <c r="Y9" s="3"/>
    </row>
    <row r="10" spans="1:25" x14ac:dyDescent="0.2">
      <c r="A10" s="1"/>
      <c r="B10" s="1"/>
      <c r="C10" s="22" t="s">
        <v>12</v>
      </c>
      <c r="D10" s="22" t="s">
        <v>13</v>
      </c>
      <c r="E10" s="10" t="s">
        <v>14</v>
      </c>
      <c r="F10" s="23" t="s">
        <v>15</v>
      </c>
      <c r="G10" s="24" t="s">
        <v>16</v>
      </c>
      <c r="H10" s="24" t="s">
        <v>17</v>
      </c>
      <c r="I10" s="24" t="s">
        <v>18</v>
      </c>
      <c r="J10" s="24" t="s">
        <v>19</v>
      </c>
      <c r="K10" s="24" t="s">
        <v>20</v>
      </c>
      <c r="L10" s="24" t="s">
        <v>21</v>
      </c>
      <c r="M10" s="24" t="s">
        <v>22</v>
      </c>
      <c r="N10" s="24" t="s">
        <v>23</v>
      </c>
      <c r="O10" s="24" t="s">
        <v>24</v>
      </c>
      <c r="P10" s="24" t="s">
        <v>25</v>
      </c>
      <c r="Q10" s="24" t="s">
        <v>26</v>
      </c>
      <c r="R10" s="22" t="s">
        <v>27</v>
      </c>
      <c r="S10" s="3"/>
      <c r="U10" s="3"/>
      <c r="V10" s="16"/>
      <c r="W10" s="3"/>
      <c r="X10" s="3"/>
      <c r="Y10" s="16"/>
    </row>
    <row r="11" spans="1:2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6"/>
      <c r="U11" s="16"/>
      <c r="V11" s="16"/>
      <c r="W11" s="16"/>
      <c r="X11" s="16"/>
      <c r="Y11" s="16"/>
    </row>
    <row r="12" spans="1:25" x14ac:dyDescent="0.2">
      <c r="A12" s="10">
        <v>1</v>
      </c>
      <c r="B12" s="26" t="s">
        <v>28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16"/>
      <c r="P12" s="16"/>
      <c r="Q12" s="16"/>
      <c r="R12" s="16"/>
      <c r="W12" s="16"/>
      <c r="X12" s="16"/>
      <c r="Y12" s="16"/>
    </row>
    <row r="13" spans="1:25" x14ac:dyDescent="0.2">
      <c r="A13" s="10">
        <v>2</v>
      </c>
      <c r="B13" s="1" t="s">
        <v>29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9">
        <f>SUM(C13:N13)</f>
        <v>0</v>
      </c>
      <c r="P13" s="29"/>
      <c r="Q13" s="30">
        <f>'WNA Summary'!Q13</f>
        <v>18.649999999999999</v>
      </c>
      <c r="R13" s="31">
        <f>O13*Q13</f>
        <v>0</v>
      </c>
      <c r="U13" s="32"/>
      <c r="V13" s="31"/>
    </row>
    <row r="14" spans="1:25" x14ac:dyDescent="0.2">
      <c r="A14" s="10">
        <v>3</v>
      </c>
      <c r="B14" s="1" t="s">
        <v>30</v>
      </c>
      <c r="C14" s="2">
        <f>'Bill Frequency'!C15</f>
        <v>51.590909090909086</v>
      </c>
      <c r="D14" s="2">
        <f>'Bill Frequency'!D15</f>
        <v>1321.477272727273</v>
      </c>
      <c r="E14" s="2">
        <f>'Bill Frequency'!E15</f>
        <v>312.90909090909093</v>
      </c>
      <c r="F14" s="2">
        <f>'Bill Frequency'!F15</f>
        <v>91.409090909090921</v>
      </c>
      <c r="G14" s="2">
        <f>'Bill Frequency'!G15</f>
        <v>222.67045454545456</v>
      </c>
      <c r="H14" s="2">
        <f>-H15-H16</f>
        <v>209.55681818181819</v>
      </c>
      <c r="I14" s="2">
        <f>'Bill Frequency'!I15</f>
        <v>152.44318181818181</v>
      </c>
      <c r="J14" s="2">
        <f>'Bill Frequency'!J15</f>
        <v>109.84090909090909</v>
      </c>
      <c r="K14" s="2">
        <f>'Bill Frequency'!K15</f>
        <v>0</v>
      </c>
      <c r="L14" s="2">
        <f>'Bill Frequency'!L15</f>
        <v>0</v>
      </c>
      <c r="M14" s="2">
        <f>'Bill Frequency'!M15</f>
        <v>270.94318181818187</v>
      </c>
      <c r="N14" s="2">
        <f>'Bill Frequency'!N15</f>
        <v>0</v>
      </c>
      <c r="O14" s="29"/>
      <c r="P14" s="29">
        <f>SUM(C14:N14)</f>
        <v>2742.8409090909095</v>
      </c>
      <c r="Q14" s="33">
        <f>'WNA Summary'!Q14</f>
        <v>1.3180000000000001</v>
      </c>
      <c r="R14" s="29">
        <f>P14*Q14</f>
        <v>3615.0643181818186</v>
      </c>
      <c r="S14" s="32"/>
      <c r="T14" s="35"/>
      <c r="U14" s="32"/>
      <c r="V14" s="31"/>
    </row>
    <row r="15" spans="1:25" x14ac:dyDescent="0.2">
      <c r="A15" s="10">
        <v>4</v>
      </c>
      <c r="B15" s="1" t="s">
        <v>31</v>
      </c>
      <c r="C15" s="2">
        <f>-C14</f>
        <v>-51.590909090909086</v>
      </c>
      <c r="D15" s="2">
        <f>-D14</f>
        <v>-1321.477272727273</v>
      </c>
      <c r="E15" s="2">
        <f>-E14</f>
        <v>-312.90909090909093</v>
      </c>
      <c r="F15" s="2">
        <f>-F14</f>
        <v>-91.409090909090921</v>
      </c>
      <c r="G15" s="2">
        <f>-G14</f>
        <v>-222.67045454545456</v>
      </c>
      <c r="H15" s="2">
        <f>-'Bill Frequency'!H15</f>
        <v>-209.55681818181819</v>
      </c>
      <c r="I15" s="2">
        <f t="shared" ref="I15:N15" si="0">-I14</f>
        <v>-152.44318181818181</v>
      </c>
      <c r="J15" s="2">
        <f t="shared" si="0"/>
        <v>-109.84090909090909</v>
      </c>
      <c r="K15" s="2">
        <f t="shared" si="0"/>
        <v>0</v>
      </c>
      <c r="L15" s="2">
        <f t="shared" si="0"/>
        <v>0</v>
      </c>
      <c r="M15" s="2">
        <f t="shared" si="0"/>
        <v>-270.94318181818187</v>
      </c>
      <c r="N15" s="2">
        <f t="shared" si="0"/>
        <v>0</v>
      </c>
      <c r="O15" s="29"/>
      <c r="P15" s="29">
        <f>SUM(C15:N15)</f>
        <v>-2742.8409090909095</v>
      </c>
      <c r="Q15" s="33">
        <f>'WNA Summary'!Q15</f>
        <v>0.87999999999999989</v>
      </c>
      <c r="R15" s="29">
        <f>P15*Q15</f>
        <v>-2413.6999999999998</v>
      </c>
      <c r="S15" s="32"/>
      <c r="T15" s="35"/>
      <c r="U15" s="32"/>
      <c r="V15" s="31"/>
    </row>
    <row r="16" spans="1:25" x14ac:dyDescent="0.2">
      <c r="A16" s="10">
        <v>5</v>
      </c>
      <c r="B16" s="1" t="s">
        <v>32</v>
      </c>
      <c r="C16" s="1"/>
      <c r="D16" s="1"/>
      <c r="E16" s="1"/>
      <c r="F16" s="1"/>
      <c r="G16" s="1"/>
      <c r="H16" s="2">
        <f>-'Bill Frequency'!H16</f>
        <v>0</v>
      </c>
      <c r="I16" s="1"/>
      <c r="J16" s="1"/>
      <c r="K16" s="1"/>
      <c r="L16" s="1"/>
      <c r="M16" s="1"/>
      <c r="N16" s="1"/>
      <c r="O16" s="1"/>
      <c r="P16" s="29">
        <f>SUM(C16:N16)</f>
        <v>0</v>
      </c>
      <c r="Q16" s="33">
        <f>'WNA Summary'!Q16</f>
        <v>0.62</v>
      </c>
      <c r="R16" s="29">
        <f>P16*Q16</f>
        <v>0</v>
      </c>
      <c r="S16" s="32"/>
    </row>
    <row r="17" spans="1:22" x14ac:dyDescent="0.2">
      <c r="A17" s="10">
        <v>6</v>
      </c>
      <c r="B17" s="46" t="s">
        <v>33</v>
      </c>
      <c r="C17" s="47">
        <f t="shared" ref="C17:N17" si="1">C14+C15+C16</f>
        <v>0</v>
      </c>
      <c r="D17" s="47">
        <f t="shared" si="1"/>
        <v>0</v>
      </c>
      <c r="E17" s="47">
        <f t="shared" si="1"/>
        <v>0</v>
      </c>
      <c r="F17" s="47">
        <f t="shared" si="1"/>
        <v>0</v>
      </c>
      <c r="G17" s="47">
        <f t="shared" si="1"/>
        <v>0</v>
      </c>
      <c r="H17" s="47">
        <f t="shared" si="1"/>
        <v>0</v>
      </c>
      <c r="I17" s="47">
        <f t="shared" si="1"/>
        <v>0</v>
      </c>
      <c r="J17" s="47">
        <f t="shared" si="1"/>
        <v>0</v>
      </c>
      <c r="K17" s="47">
        <f t="shared" si="1"/>
        <v>0</v>
      </c>
      <c r="L17" s="47">
        <f t="shared" si="1"/>
        <v>0</v>
      </c>
      <c r="M17" s="47">
        <f t="shared" si="1"/>
        <v>0</v>
      </c>
      <c r="N17" s="47">
        <f t="shared" si="1"/>
        <v>0</v>
      </c>
      <c r="O17" s="48">
        <f>O13</f>
        <v>0</v>
      </c>
      <c r="P17" s="48">
        <f>SUM(P14:P16)</f>
        <v>0</v>
      </c>
      <c r="Q17" s="46"/>
      <c r="R17" s="49">
        <f>SUM(R13:R16)</f>
        <v>1201.3643181818188</v>
      </c>
      <c r="S17" s="40"/>
      <c r="V17" s="41"/>
    </row>
    <row r="18" spans="1:22" x14ac:dyDescent="0.2">
      <c r="A18" s="10">
        <v>7</v>
      </c>
      <c r="B18" s="3"/>
      <c r="C18" s="3"/>
      <c r="D18" s="3"/>
      <c r="E18" s="7"/>
      <c r="F18" s="7"/>
      <c r="G18" s="7"/>
      <c r="H18" s="7"/>
      <c r="I18" s="7"/>
      <c r="J18" s="7"/>
      <c r="K18" s="3"/>
      <c r="L18" s="3"/>
      <c r="M18" s="3"/>
      <c r="N18" s="3"/>
      <c r="O18" s="3"/>
      <c r="P18" s="3"/>
      <c r="Q18" s="3"/>
      <c r="R18" s="7"/>
      <c r="S18" s="3"/>
      <c r="T18" s="42"/>
    </row>
    <row r="19" spans="1:22" x14ac:dyDescent="0.2">
      <c r="A19" s="10">
        <v>8</v>
      </c>
      <c r="B19" s="26" t="s">
        <v>34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1"/>
      <c r="P19" s="1"/>
      <c r="Q19" s="1"/>
      <c r="R19" s="1"/>
      <c r="S19" s="43"/>
    </row>
    <row r="20" spans="1:22" x14ac:dyDescent="0.2">
      <c r="A20" s="10">
        <v>9</v>
      </c>
      <c r="B20" s="1" t="s">
        <v>29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9"/>
      <c r="P20" s="16"/>
      <c r="Q20" s="44">
        <f>'WNA Summary'!Q20</f>
        <v>48.44</v>
      </c>
      <c r="R20" s="31">
        <f>O20*Q20</f>
        <v>0</v>
      </c>
      <c r="S20" s="43"/>
      <c r="U20" s="35"/>
    </row>
    <row r="21" spans="1:22" x14ac:dyDescent="0.2">
      <c r="A21" s="10">
        <v>10</v>
      </c>
      <c r="B21" s="1" t="s">
        <v>30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9"/>
      <c r="P21" s="29"/>
      <c r="Q21" s="33">
        <f>'WNA Summary'!Q21</f>
        <v>1.3180000000000001</v>
      </c>
      <c r="R21" s="29">
        <f>P21*Q21</f>
        <v>0</v>
      </c>
      <c r="S21" s="34"/>
      <c r="U21" s="35"/>
    </row>
    <row r="22" spans="1:22" x14ac:dyDescent="0.2">
      <c r="A22" s="10">
        <v>11</v>
      </c>
      <c r="B22" s="1" t="s">
        <v>31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9"/>
      <c r="P22" s="29"/>
      <c r="Q22" s="33">
        <f>'WNA Summary'!Q22</f>
        <v>0.87999999999999989</v>
      </c>
      <c r="R22" s="29">
        <f>P22*Q22</f>
        <v>0</v>
      </c>
      <c r="S22" s="34"/>
    </row>
    <row r="23" spans="1:22" x14ac:dyDescent="0.2">
      <c r="A23" s="10">
        <v>12</v>
      </c>
      <c r="B23" s="1" t="s">
        <v>32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9"/>
      <c r="P23" s="29"/>
      <c r="Q23" s="33">
        <f>'WNA Summary'!Q23</f>
        <v>0.62</v>
      </c>
      <c r="R23" s="29">
        <f>P23*Q23</f>
        <v>0</v>
      </c>
    </row>
    <row r="24" spans="1:22" x14ac:dyDescent="0.2">
      <c r="A24" s="10">
        <v>13</v>
      </c>
      <c r="B24" s="46" t="s">
        <v>33</v>
      </c>
      <c r="C24" s="48">
        <f t="shared" ref="C24:N24" si="2">C21+C22+C23</f>
        <v>0</v>
      </c>
      <c r="D24" s="48">
        <f t="shared" si="2"/>
        <v>0</v>
      </c>
      <c r="E24" s="48">
        <f t="shared" si="2"/>
        <v>0</v>
      </c>
      <c r="F24" s="48">
        <f t="shared" si="2"/>
        <v>0</v>
      </c>
      <c r="G24" s="48">
        <f t="shared" si="2"/>
        <v>0</v>
      </c>
      <c r="H24" s="48">
        <f t="shared" si="2"/>
        <v>0</v>
      </c>
      <c r="I24" s="48">
        <f t="shared" si="2"/>
        <v>0</v>
      </c>
      <c r="J24" s="48">
        <f t="shared" si="2"/>
        <v>0</v>
      </c>
      <c r="K24" s="48">
        <f t="shared" si="2"/>
        <v>0</v>
      </c>
      <c r="L24" s="48">
        <f t="shared" si="2"/>
        <v>0</v>
      </c>
      <c r="M24" s="48">
        <f t="shared" si="2"/>
        <v>0</v>
      </c>
      <c r="N24" s="48">
        <f t="shared" si="2"/>
        <v>0</v>
      </c>
      <c r="O24" s="48">
        <f>O20</f>
        <v>0</v>
      </c>
      <c r="P24" s="48">
        <f>SUM(P21:P23)</f>
        <v>0</v>
      </c>
      <c r="Q24" s="46"/>
      <c r="R24" s="49">
        <f>SUM(R20:R23)</f>
        <v>0</v>
      </c>
      <c r="S24" s="3"/>
      <c r="T24" s="42"/>
    </row>
    <row r="25" spans="1:22" x14ac:dyDescent="0.2">
      <c r="A25" s="10">
        <v>14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2" x14ac:dyDescent="0.2">
      <c r="A26" s="10">
        <v>15</v>
      </c>
      <c r="B26" s="26" t="s">
        <v>35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"/>
      <c r="P26" s="2"/>
      <c r="Q26" s="33"/>
      <c r="R26" s="2"/>
      <c r="S26" s="45"/>
    </row>
    <row r="27" spans="1:22" x14ac:dyDescent="0.2">
      <c r="A27" s="10">
        <v>16</v>
      </c>
      <c r="B27" s="1" t="s">
        <v>29</v>
      </c>
      <c r="C27" s="2">
        <v>-1</v>
      </c>
      <c r="D27" s="2">
        <v>-1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9">
        <f>SUM(C27:N27)</f>
        <v>-2</v>
      </c>
      <c r="P27" s="16"/>
      <c r="Q27" s="179">
        <f>Q20</f>
        <v>48.44</v>
      </c>
      <c r="R27" s="31">
        <f>O27*Q27</f>
        <v>-96.88</v>
      </c>
      <c r="S27" s="45"/>
      <c r="U27" s="35"/>
    </row>
    <row r="28" spans="1:22" x14ac:dyDescent="0.2">
      <c r="A28" s="10">
        <v>17</v>
      </c>
      <c r="B28" s="1" t="s">
        <v>30</v>
      </c>
      <c r="C28" s="2">
        <v>-300</v>
      </c>
      <c r="D28" s="2">
        <v>-300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9"/>
      <c r="P28" s="29">
        <f>SUM(C28:N28)</f>
        <v>-600</v>
      </c>
      <c r="Q28" s="65">
        <f t="shared" ref="Q28:Q30" si="3">Q21</f>
        <v>1.3180000000000001</v>
      </c>
      <c r="R28" s="29">
        <f>P28*Q28</f>
        <v>-790.80000000000007</v>
      </c>
      <c r="S28" s="45"/>
      <c r="U28" s="35"/>
    </row>
    <row r="29" spans="1:22" x14ac:dyDescent="0.2">
      <c r="A29" s="10">
        <v>18</v>
      </c>
      <c r="B29" s="1" t="s">
        <v>31</v>
      </c>
      <c r="C29" s="2">
        <v>-294.39999999999998</v>
      </c>
      <c r="D29" s="2">
        <v>-187.7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9"/>
      <c r="P29" s="29">
        <f>SUM(C29:N29)</f>
        <v>-482.09999999999997</v>
      </c>
      <c r="Q29" s="65">
        <f t="shared" si="3"/>
        <v>0.87999999999999989</v>
      </c>
      <c r="R29" s="29">
        <f>P29*Q29</f>
        <v>-424.24799999999993</v>
      </c>
      <c r="S29" s="45"/>
      <c r="U29" s="35"/>
    </row>
    <row r="30" spans="1:22" x14ac:dyDescent="0.2">
      <c r="A30" s="10">
        <v>19</v>
      </c>
      <c r="B30" s="1" t="s">
        <v>32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9"/>
      <c r="P30" s="29">
        <f>SUM(C30:N30)</f>
        <v>0</v>
      </c>
      <c r="Q30" s="65">
        <f t="shared" si="3"/>
        <v>0.62</v>
      </c>
      <c r="R30" s="29">
        <f>P30*Q30</f>
        <v>0</v>
      </c>
      <c r="S30" s="45"/>
      <c r="T30" s="3"/>
      <c r="U30" s="35"/>
    </row>
    <row r="31" spans="1:22" x14ac:dyDescent="0.2">
      <c r="A31" s="10">
        <v>20</v>
      </c>
      <c r="B31" s="46" t="s">
        <v>33</v>
      </c>
      <c r="C31" s="48">
        <f t="shared" ref="C31:N31" si="4">C28+C29+C30</f>
        <v>-594.4</v>
      </c>
      <c r="D31" s="48">
        <f t="shared" si="4"/>
        <v>-487.7</v>
      </c>
      <c r="E31" s="48">
        <f t="shared" si="4"/>
        <v>0</v>
      </c>
      <c r="F31" s="48">
        <f t="shared" si="4"/>
        <v>0</v>
      </c>
      <c r="G31" s="48">
        <f t="shared" si="4"/>
        <v>0</v>
      </c>
      <c r="H31" s="48">
        <f t="shared" si="4"/>
        <v>0</v>
      </c>
      <c r="I31" s="48">
        <f t="shared" si="4"/>
        <v>0</v>
      </c>
      <c r="J31" s="48">
        <f t="shared" si="4"/>
        <v>0</v>
      </c>
      <c r="K31" s="48">
        <f t="shared" si="4"/>
        <v>0</v>
      </c>
      <c r="L31" s="48">
        <f t="shared" si="4"/>
        <v>0</v>
      </c>
      <c r="M31" s="48">
        <f t="shared" si="4"/>
        <v>0</v>
      </c>
      <c r="N31" s="48">
        <f t="shared" si="4"/>
        <v>0</v>
      </c>
      <c r="O31" s="48">
        <f>O27</f>
        <v>-2</v>
      </c>
      <c r="P31" s="48">
        <f>SUM(P28:P30)</f>
        <v>-1082.0999999999999</v>
      </c>
      <c r="Q31" s="180"/>
      <c r="R31" s="49">
        <f>SUM(R27:R30)</f>
        <v>-1311.9279999999999</v>
      </c>
      <c r="S31" s="45"/>
      <c r="T31" s="3"/>
      <c r="U31" s="35"/>
    </row>
    <row r="32" spans="1:22" x14ac:dyDescent="0.2">
      <c r="A32" s="10">
        <v>21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81"/>
      <c r="R32" s="1"/>
    </row>
    <row r="33" spans="1:19" x14ac:dyDescent="0.2">
      <c r="A33" s="10">
        <v>22</v>
      </c>
      <c r="B33" s="26" t="s">
        <v>36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1"/>
      <c r="P33" s="1"/>
      <c r="Q33" s="182"/>
      <c r="R33" s="51"/>
      <c r="S33" s="45"/>
    </row>
    <row r="34" spans="1:19" x14ac:dyDescent="0.2">
      <c r="A34" s="10">
        <v>23</v>
      </c>
      <c r="B34" s="1" t="s">
        <v>29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9">
        <f>SUM(C34:N34)</f>
        <v>0</v>
      </c>
      <c r="P34" s="16"/>
      <c r="Q34" s="183">
        <f>Q27</f>
        <v>48.44</v>
      </c>
      <c r="R34" s="31">
        <f>O34*Q34</f>
        <v>0</v>
      </c>
      <c r="S34" s="45"/>
    </row>
    <row r="35" spans="1:19" x14ac:dyDescent="0.2">
      <c r="A35" s="10">
        <v>24</v>
      </c>
      <c r="B35" s="1" t="s">
        <v>30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9"/>
      <c r="P35" s="29">
        <f>SUM(C35:N35)</f>
        <v>0</v>
      </c>
      <c r="Q35" s="33">
        <f>Q28</f>
        <v>1.3180000000000001</v>
      </c>
      <c r="R35" s="29">
        <f>P35*Q35</f>
        <v>0</v>
      </c>
      <c r="S35" s="34"/>
    </row>
    <row r="36" spans="1:19" x14ac:dyDescent="0.2">
      <c r="A36" s="10">
        <v>25</v>
      </c>
      <c r="B36" s="1" t="s">
        <v>31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9"/>
      <c r="P36" s="29">
        <f>SUM(C36:N36)</f>
        <v>0</v>
      </c>
      <c r="Q36" s="33">
        <f>Q29</f>
        <v>0.87999999999999989</v>
      </c>
      <c r="R36" s="29">
        <f>P36*Q36</f>
        <v>0</v>
      </c>
      <c r="S36" s="34"/>
    </row>
    <row r="37" spans="1:19" x14ac:dyDescent="0.2">
      <c r="A37" s="10">
        <v>26</v>
      </c>
      <c r="B37" s="1" t="s">
        <v>32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9"/>
      <c r="P37" s="29">
        <f>SUM(C37:N37)</f>
        <v>0</v>
      </c>
      <c r="Q37" s="33">
        <f>Q30</f>
        <v>0.62</v>
      </c>
      <c r="R37" s="29">
        <f>P37*Q37</f>
        <v>0</v>
      </c>
    </row>
    <row r="38" spans="1:19" x14ac:dyDescent="0.2">
      <c r="A38" s="10">
        <v>27</v>
      </c>
      <c r="B38" s="46" t="s">
        <v>33</v>
      </c>
      <c r="C38" s="48">
        <f t="shared" ref="C38:N38" si="5">C35+C36+C37</f>
        <v>0</v>
      </c>
      <c r="D38" s="48">
        <f t="shared" si="5"/>
        <v>0</v>
      </c>
      <c r="E38" s="48">
        <f t="shared" si="5"/>
        <v>0</v>
      </c>
      <c r="F38" s="48">
        <f t="shared" si="5"/>
        <v>0</v>
      </c>
      <c r="G38" s="48">
        <f t="shared" si="5"/>
        <v>0</v>
      </c>
      <c r="H38" s="48">
        <f t="shared" si="5"/>
        <v>0</v>
      </c>
      <c r="I38" s="48">
        <f t="shared" si="5"/>
        <v>0</v>
      </c>
      <c r="J38" s="48">
        <f t="shared" si="5"/>
        <v>0</v>
      </c>
      <c r="K38" s="48">
        <f t="shared" si="5"/>
        <v>0</v>
      </c>
      <c r="L38" s="48">
        <f t="shared" si="5"/>
        <v>0</v>
      </c>
      <c r="M38" s="48">
        <f t="shared" si="5"/>
        <v>0</v>
      </c>
      <c r="N38" s="48">
        <f t="shared" si="5"/>
        <v>0</v>
      </c>
      <c r="O38" s="48">
        <f>O34</f>
        <v>0</v>
      </c>
      <c r="P38" s="48">
        <f>SUM(P35:P37)</f>
        <v>0</v>
      </c>
      <c r="Q38" s="46"/>
      <c r="R38" s="49">
        <f>SUM(R34:R37)</f>
        <v>0</v>
      </c>
    </row>
    <row r="39" spans="1:19" x14ac:dyDescent="0.2">
      <c r="A39" s="10">
        <v>28</v>
      </c>
      <c r="B39" s="3"/>
      <c r="C39" s="3"/>
      <c r="D39" s="3"/>
      <c r="E39" s="7"/>
      <c r="F39" s="7"/>
      <c r="G39" s="7"/>
      <c r="H39" s="7"/>
      <c r="I39" s="7"/>
      <c r="J39" s="7"/>
      <c r="K39" s="3"/>
      <c r="L39" s="3"/>
      <c r="M39" s="3"/>
      <c r="N39" s="3"/>
      <c r="O39" s="3"/>
      <c r="P39" s="3"/>
      <c r="Q39" s="3"/>
      <c r="R39" s="7"/>
    </row>
    <row r="40" spans="1:19" x14ac:dyDescent="0.2">
      <c r="A40" s="10">
        <v>29</v>
      </c>
      <c r="B40" s="52" t="s">
        <v>37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9" x14ac:dyDescent="0.2">
      <c r="A41" s="10">
        <v>30</v>
      </c>
      <c r="B41" s="1" t="s">
        <v>38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9">
        <f>SUM(C41:N41)</f>
        <v>0</v>
      </c>
      <c r="P41" s="16"/>
      <c r="Q41" s="44">
        <f>'Bill Frequency'!Q41</f>
        <v>395.56</v>
      </c>
      <c r="R41" s="31">
        <f>O41*Q41</f>
        <v>0</v>
      </c>
    </row>
    <row r="42" spans="1:19" x14ac:dyDescent="0.2">
      <c r="A42" s="10">
        <v>31</v>
      </c>
      <c r="B42" s="1" t="s">
        <v>39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9"/>
      <c r="P42" s="29">
        <f>SUM(C42:N42)</f>
        <v>0</v>
      </c>
      <c r="Q42" s="33">
        <f>'Bill Frequency'!Q42</f>
        <v>0.80770000000000008</v>
      </c>
      <c r="R42" s="29">
        <f>P42*Q42</f>
        <v>0</v>
      </c>
    </row>
    <row r="43" spans="1:19" x14ac:dyDescent="0.2">
      <c r="A43" s="10">
        <v>32</v>
      </c>
      <c r="B43" s="1" t="s">
        <v>32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9"/>
      <c r="P43" s="29">
        <f>SUM(C43:N43)</f>
        <v>0</v>
      </c>
      <c r="Q43" s="33">
        <f>'Bill Frequency'!Q43</f>
        <v>0.54190000000000005</v>
      </c>
      <c r="R43" s="29">
        <f>P43*Q43</f>
        <v>0</v>
      </c>
    </row>
    <row r="44" spans="1:19" x14ac:dyDescent="0.2">
      <c r="A44" s="10">
        <v>33</v>
      </c>
      <c r="B44" s="46" t="s">
        <v>33</v>
      </c>
      <c r="C44" s="48">
        <f t="shared" ref="C44:N44" si="6">C42+C43</f>
        <v>0</v>
      </c>
      <c r="D44" s="48">
        <f t="shared" si="6"/>
        <v>0</v>
      </c>
      <c r="E44" s="48">
        <f t="shared" si="6"/>
        <v>0</v>
      </c>
      <c r="F44" s="48">
        <f t="shared" si="6"/>
        <v>0</v>
      </c>
      <c r="G44" s="48">
        <f t="shared" si="6"/>
        <v>0</v>
      </c>
      <c r="H44" s="48">
        <f t="shared" si="6"/>
        <v>0</v>
      </c>
      <c r="I44" s="48">
        <f t="shared" si="6"/>
        <v>0</v>
      </c>
      <c r="J44" s="48">
        <f t="shared" si="6"/>
        <v>0</v>
      </c>
      <c r="K44" s="48">
        <f t="shared" si="6"/>
        <v>0</v>
      </c>
      <c r="L44" s="48">
        <f t="shared" si="6"/>
        <v>0</v>
      </c>
      <c r="M44" s="48">
        <f t="shared" si="6"/>
        <v>0</v>
      </c>
      <c r="N44" s="48">
        <f t="shared" si="6"/>
        <v>0</v>
      </c>
      <c r="O44" s="48">
        <f>O41</f>
        <v>0</v>
      </c>
      <c r="P44" s="48">
        <f>SUM(P42:P43)</f>
        <v>0</v>
      </c>
      <c r="Q44" s="46"/>
      <c r="R44" s="49">
        <f>SUM(R41:R43)</f>
        <v>0</v>
      </c>
    </row>
    <row r="45" spans="1:19" x14ac:dyDescent="0.2">
      <c r="A45" s="10">
        <v>34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9" x14ac:dyDescent="0.2">
      <c r="A46" s="10">
        <v>35</v>
      </c>
      <c r="B46" s="52" t="s">
        <v>40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3"/>
    </row>
    <row r="47" spans="1:19" x14ac:dyDescent="0.2">
      <c r="A47" s="10">
        <v>36</v>
      </c>
      <c r="B47" s="1" t="s">
        <v>38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1</v>
      </c>
      <c r="J47" s="2">
        <v>1</v>
      </c>
      <c r="K47" s="2">
        <v>1</v>
      </c>
      <c r="L47" s="2">
        <v>1</v>
      </c>
      <c r="M47" s="2">
        <v>1</v>
      </c>
      <c r="N47" s="2">
        <v>1</v>
      </c>
      <c r="O47" s="29">
        <f>SUM(C47:N47)</f>
        <v>12</v>
      </c>
      <c r="P47" s="16"/>
      <c r="Q47" s="44">
        <f>Q41</f>
        <v>395.56</v>
      </c>
      <c r="R47" s="31">
        <f>O47*Q47</f>
        <v>4746.72</v>
      </c>
    </row>
    <row r="48" spans="1:19" x14ac:dyDescent="0.2">
      <c r="A48" s="10">
        <v>37</v>
      </c>
      <c r="B48" s="1" t="s">
        <v>39</v>
      </c>
      <c r="C48" s="2">
        <v>-3864</v>
      </c>
      <c r="D48" s="2">
        <v>-3552</v>
      </c>
      <c r="E48" s="2">
        <v>-3399</v>
      </c>
      <c r="F48" s="2">
        <v>0</v>
      </c>
      <c r="G48" s="2">
        <v>0</v>
      </c>
      <c r="H48" s="2">
        <v>-990</v>
      </c>
      <c r="I48" s="2">
        <v>-1311</v>
      </c>
      <c r="J48" s="2">
        <v>-677</v>
      </c>
      <c r="K48" s="2">
        <v>3000</v>
      </c>
      <c r="L48" s="2">
        <v>1102</v>
      </c>
      <c r="M48" s="2">
        <v>-703</v>
      </c>
      <c r="N48" s="2">
        <v>-1000</v>
      </c>
      <c r="O48" s="29"/>
      <c r="P48" s="29">
        <f>SUM(C48:N48)</f>
        <v>-11394</v>
      </c>
      <c r="Q48" s="33">
        <f>Q42</f>
        <v>0.80770000000000008</v>
      </c>
      <c r="R48" s="29">
        <f>P48*Q48</f>
        <v>-9202.9338000000007</v>
      </c>
    </row>
    <row r="49" spans="1:25" x14ac:dyDescent="0.2">
      <c r="A49" s="10">
        <v>38</v>
      </c>
      <c r="B49" s="1" t="s">
        <v>32</v>
      </c>
      <c r="C49" s="2">
        <v>-7136</v>
      </c>
      <c r="D49" s="2">
        <v>-8448</v>
      </c>
      <c r="E49" s="2">
        <v>-8601</v>
      </c>
      <c r="F49" s="2">
        <v>-17000</v>
      </c>
      <c r="G49" s="2">
        <v>-18000</v>
      </c>
      <c r="H49" s="2">
        <v>-14010</v>
      </c>
      <c r="I49" s="2">
        <v>-11689</v>
      </c>
      <c r="J49" s="2">
        <v>-13323</v>
      </c>
      <c r="K49" s="2">
        <v>-16000</v>
      </c>
      <c r="L49" s="2">
        <v>-11102</v>
      </c>
      <c r="M49" s="2">
        <v>-7297</v>
      </c>
      <c r="N49" s="2">
        <v>0</v>
      </c>
      <c r="O49" s="29"/>
      <c r="P49" s="29">
        <f>SUM(C49:N49)</f>
        <v>-132606</v>
      </c>
      <c r="Q49" s="33">
        <f>Q43</f>
        <v>0.54190000000000005</v>
      </c>
      <c r="R49" s="29">
        <f>P49*Q49</f>
        <v>-71859.191400000011</v>
      </c>
    </row>
    <row r="50" spans="1:25" x14ac:dyDescent="0.2">
      <c r="A50" s="10">
        <v>39</v>
      </c>
      <c r="B50" s="46" t="s">
        <v>33</v>
      </c>
      <c r="C50" s="48">
        <f t="shared" ref="C50:N50" si="7">C48+C49</f>
        <v>-11000</v>
      </c>
      <c r="D50" s="48">
        <f t="shared" si="7"/>
        <v>-12000</v>
      </c>
      <c r="E50" s="48">
        <f t="shared" si="7"/>
        <v>-12000</v>
      </c>
      <c r="F50" s="48">
        <f t="shared" si="7"/>
        <v>-17000</v>
      </c>
      <c r="G50" s="48">
        <f t="shared" si="7"/>
        <v>-18000</v>
      </c>
      <c r="H50" s="48">
        <f t="shared" si="7"/>
        <v>-15000</v>
      </c>
      <c r="I50" s="48">
        <f t="shared" si="7"/>
        <v>-13000</v>
      </c>
      <c r="J50" s="48">
        <f t="shared" si="7"/>
        <v>-14000</v>
      </c>
      <c r="K50" s="48">
        <f t="shared" si="7"/>
        <v>-13000</v>
      </c>
      <c r="L50" s="48">
        <f t="shared" si="7"/>
        <v>-10000</v>
      </c>
      <c r="M50" s="48">
        <f t="shared" si="7"/>
        <v>-8000</v>
      </c>
      <c r="N50" s="48">
        <f t="shared" si="7"/>
        <v>-1000</v>
      </c>
      <c r="O50" s="48">
        <f>O47</f>
        <v>12</v>
      </c>
      <c r="P50" s="48">
        <f>SUM(P48:P49)</f>
        <v>-144000</v>
      </c>
      <c r="Q50" s="46"/>
      <c r="R50" s="49">
        <f>SUM(R47:R49)</f>
        <v>-76315.405200000008</v>
      </c>
    </row>
    <row r="51" spans="1:25" x14ac:dyDescent="0.2">
      <c r="A51" s="10">
        <v>40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25" x14ac:dyDescent="0.2">
      <c r="A52" s="10">
        <v>41</v>
      </c>
      <c r="B52" s="52" t="s">
        <v>41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X52" s="53"/>
      <c r="Y52" s="15"/>
    </row>
    <row r="53" spans="1:25" x14ac:dyDescent="0.2">
      <c r="A53" s="10">
        <v>42</v>
      </c>
      <c r="B53" s="1" t="s">
        <v>42</v>
      </c>
      <c r="C53" s="2">
        <v>3</v>
      </c>
      <c r="D53" s="2">
        <v>3</v>
      </c>
      <c r="E53" s="2">
        <v>2</v>
      </c>
      <c r="F53" s="2">
        <v>2</v>
      </c>
      <c r="G53" s="2">
        <v>2</v>
      </c>
      <c r="H53" s="2">
        <v>2</v>
      </c>
      <c r="I53" s="2">
        <v>2</v>
      </c>
      <c r="J53" s="2">
        <v>2</v>
      </c>
      <c r="K53" s="2">
        <v>2</v>
      </c>
      <c r="L53" s="2">
        <v>2</v>
      </c>
      <c r="M53" s="2">
        <v>2</v>
      </c>
      <c r="N53" s="2">
        <v>1</v>
      </c>
      <c r="O53" s="29">
        <f>SUM(C53:N53)</f>
        <v>25</v>
      </c>
      <c r="P53" s="1"/>
      <c r="Q53" s="183">
        <f>'Bill Frequency'!Q53</f>
        <v>390.12</v>
      </c>
      <c r="R53" s="31">
        <f>O53*Q53</f>
        <v>9753</v>
      </c>
      <c r="X53" s="53"/>
      <c r="Y53" s="15"/>
    </row>
    <row r="54" spans="1:25" x14ac:dyDescent="0.2">
      <c r="A54" s="10">
        <v>43</v>
      </c>
      <c r="B54" s="1" t="s">
        <v>43</v>
      </c>
      <c r="C54" s="51">
        <f>C53*50</f>
        <v>150</v>
      </c>
      <c r="D54" s="51">
        <f t="shared" ref="D54:N54" si="8">D53*50</f>
        <v>150</v>
      </c>
      <c r="E54" s="51">
        <f t="shared" si="8"/>
        <v>100</v>
      </c>
      <c r="F54" s="51">
        <f t="shared" si="8"/>
        <v>100</v>
      </c>
      <c r="G54" s="51">
        <f t="shared" si="8"/>
        <v>100</v>
      </c>
      <c r="H54" s="51">
        <f t="shared" si="8"/>
        <v>100</v>
      </c>
      <c r="I54" s="51">
        <f t="shared" si="8"/>
        <v>100</v>
      </c>
      <c r="J54" s="51">
        <f t="shared" si="8"/>
        <v>100</v>
      </c>
      <c r="K54" s="51">
        <f t="shared" si="8"/>
        <v>100</v>
      </c>
      <c r="L54" s="51">
        <f t="shared" si="8"/>
        <v>100</v>
      </c>
      <c r="M54" s="51">
        <f t="shared" si="8"/>
        <v>100</v>
      </c>
      <c r="N54" s="51">
        <f t="shared" si="8"/>
        <v>50</v>
      </c>
      <c r="O54" s="1"/>
      <c r="P54" s="1"/>
      <c r="Q54" s="1"/>
      <c r="R54" s="29">
        <f>SUM(C54:N54)</f>
        <v>1250</v>
      </c>
      <c r="X54" s="53"/>
      <c r="Y54" s="15"/>
    </row>
    <row r="55" spans="1:25" x14ac:dyDescent="0.2">
      <c r="A55" s="10">
        <v>44</v>
      </c>
      <c r="B55" s="1" t="s">
        <v>44</v>
      </c>
      <c r="C55" s="51">
        <f>C53*75</f>
        <v>225</v>
      </c>
      <c r="D55" s="51">
        <f t="shared" ref="D55:N55" si="9">D53*75</f>
        <v>225</v>
      </c>
      <c r="E55" s="51">
        <f t="shared" si="9"/>
        <v>150</v>
      </c>
      <c r="F55" s="51">
        <f t="shared" si="9"/>
        <v>150</v>
      </c>
      <c r="G55" s="51">
        <f t="shared" si="9"/>
        <v>150</v>
      </c>
      <c r="H55" s="51">
        <f t="shared" si="9"/>
        <v>150</v>
      </c>
      <c r="I55" s="51">
        <f t="shared" si="9"/>
        <v>150</v>
      </c>
      <c r="J55" s="51">
        <f t="shared" si="9"/>
        <v>150</v>
      </c>
      <c r="K55" s="51">
        <f t="shared" si="9"/>
        <v>150</v>
      </c>
      <c r="L55" s="51">
        <f t="shared" si="9"/>
        <v>150</v>
      </c>
      <c r="M55" s="51">
        <f t="shared" si="9"/>
        <v>150</v>
      </c>
      <c r="N55" s="51">
        <f t="shared" si="9"/>
        <v>75</v>
      </c>
      <c r="O55" s="1"/>
      <c r="P55" s="1"/>
      <c r="Q55" s="1"/>
      <c r="R55" s="29">
        <f>SUM(C55:N55)</f>
        <v>1875</v>
      </c>
      <c r="X55" s="53"/>
      <c r="Y55" s="15"/>
    </row>
    <row r="56" spans="1:25" x14ac:dyDescent="0.2">
      <c r="A56" s="10">
        <v>45</v>
      </c>
      <c r="B56" s="1" t="s">
        <v>45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1"/>
      <c r="P56" s="1"/>
      <c r="Q56" s="1"/>
      <c r="R56" s="29">
        <f>SUM(C56:N56)</f>
        <v>0</v>
      </c>
    </row>
    <row r="57" spans="1:25" x14ac:dyDescent="0.2">
      <c r="A57" s="10">
        <v>46</v>
      </c>
      <c r="B57" s="1" t="s">
        <v>46</v>
      </c>
      <c r="C57" s="2">
        <v>900</v>
      </c>
      <c r="D57" s="2">
        <v>900</v>
      </c>
      <c r="E57" s="2">
        <v>600</v>
      </c>
      <c r="F57" s="2">
        <v>600</v>
      </c>
      <c r="G57" s="2">
        <v>600</v>
      </c>
      <c r="H57" s="2">
        <v>600</v>
      </c>
      <c r="I57" s="2">
        <v>600</v>
      </c>
      <c r="J57" s="2">
        <v>600</v>
      </c>
      <c r="K57" s="2">
        <v>600</v>
      </c>
      <c r="L57" s="2">
        <v>600</v>
      </c>
      <c r="M57" s="2">
        <v>600</v>
      </c>
      <c r="N57" s="2">
        <v>587</v>
      </c>
      <c r="O57" s="1"/>
      <c r="P57" s="29">
        <f>SUM(C57:N57)</f>
        <v>7787</v>
      </c>
      <c r="Q57" s="33">
        <f>'Bill Frequency'!Q57</f>
        <v>1.4401000000000002</v>
      </c>
      <c r="R57" s="29">
        <f>P57*Q57</f>
        <v>11214.058700000001</v>
      </c>
    </row>
    <row r="58" spans="1:25" x14ac:dyDescent="0.2">
      <c r="A58" s="10">
        <v>47</v>
      </c>
      <c r="B58" s="1" t="s">
        <v>47</v>
      </c>
      <c r="C58" s="2">
        <v>15174.4</v>
      </c>
      <c r="D58" s="2">
        <v>13870.7</v>
      </c>
      <c r="E58" s="2">
        <v>9699</v>
      </c>
      <c r="F58" s="2">
        <v>11315</v>
      </c>
      <c r="G58" s="2">
        <v>9265</v>
      </c>
      <c r="H58" s="2">
        <v>8799</v>
      </c>
      <c r="I58" s="2">
        <v>10200</v>
      </c>
      <c r="J58" s="2">
        <v>14333</v>
      </c>
      <c r="K58" s="2">
        <v>15096</v>
      </c>
      <c r="L58" s="2">
        <v>14813</v>
      </c>
      <c r="M58" s="2">
        <v>16028</v>
      </c>
      <c r="N58" s="2">
        <v>15700</v>
      </c>
      <c r="O58" s="1"/>
      <c r="P58" s="29">
        <f>SUM(C58:N58)</f>
        <v>154293.1</v>
      </c>
      <c r="Q58" s="33">
        <f>'Bill Frequency'!Q58</f>
        <v>0.96149999999999991</v>
      </c>
      <c r="R58" s="29">
        <f>P58*Q58</f>
        <v>148352.81565</v>
      </c>
    </row>
    <row r="59" spans="1:25" x14ac:dyDescent="0.2">
      <c r="A59" s="10">
        <v>48</v>
      </c>
      <c r="B59" s="1" t="s">
        <v>120</v>
      </c>
      <c r="C59" s="2">
        <v>-8932</v>
      </c>
      <c r="D59" s="2">
        <v>-9935</v>
      </c>
      <c r="E59" s="2">
        <v>-12096</v>
      </c>
      <c r="F59" s="2">
        <v>-8868</v>
      </c>
      <c r="G59" s="2">
        <v>-4899</v>
      </c>
      <c r="H59" s="2">
        <v>-5011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1"/>
      <c r="P59" s="29">
        <f>SUM(C59:N59)</f>
        <v>-49741</v>
      </c>
      <c r="Q59" s="33">
        <f>'Bill Frequency'!Q59</f>
        <v>0.6774</v>
      </c>
      <c r="R59" s="29">
        <f>P59*Q59</f>
        <v>-33694.553399999997</v>
      </c>
      <c r="X59" s="53"/>
      <c r="Y59" s="15"/>
    </row>
    <row r="60" spans="1:25" x14ac:dyDescent="0.2">
      <c r="A60" s="10">
        <v>49</v>
      </c>
      <c r="B60" s="46" t="s">
        <v>33</v>
      </c>
      <c r="C60" s="48">
        <f>C57+C58+C59</f>
        <v>7142.4</v>
      </c>
      <c r="D60" s="48">
        <f t="shared" ref="D60:N60" si="10">D57+D58+D59</f>
        <v>4835.7000000000007</v>
      </c>
      <c r="E60" s="48">
        <f t="shared" si="10"/>
        <v>-1797</v>
      </c>
      <c r="F60" s="48">
        <f t="shared" si="10"/>
        <v>3047</v>
      </c>
      <c r="G60" s="48">
        <f t="shared" si="10"/>
        <v>4966</v>
      </c>
      <c r="H60" s="48">
        <f t="shared" si="10"/>
        <v>4388</v>
      </c>
      <c r="I60" s="48">
        <f t="shared" si="10"/>
        <v>10800</v>
      </c>
      <c r="J60" s="48">
        <f t="shared" si="10"/>
        <v>14933</v>
      </c>
      <c r="K60" s="48">
        <f t="shared" si="10"/>
        <v>15696</v>
      </c>
      <c r="L60" s="48">
        <f t="shared" si="10"/>
        <v>15413</v>
      </c>
      <c r="M60" s="48">
        <f t="shared" si="10"/>
        <v>16628</v>
      </c>
      <c r="N60" s="48">
        <f t="shared" si="10"/>
        <v>16287</v>
      </c>
      <c r="O60" s="48">
        <f>SUM(O53:O59)</f>
        <v>25</v>
      </c>
      <c r="P60" s="48">
        <f>SUM(P57:P59)</f>
        <v>112339.1</v>
      </c>
      <c r="Q60" s="46"/>
      <c r="R60" s="49">
        <f>SUM(R53:R59)</f>
        <v>138750.32094999999</v>
      </c>
      <c r="X60" s="53"/>
      <c r="Y60" s="15"/>
    </row>
    <row r="61" spans="1:25" x14ac:dyDescent="0.2">
      <c r="A61" s="10">
        <v>50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X61" s="53"/>
      <c r="Y61" s="15"/>
    </row>
    <row r="62" spans="1:25" x14ac:dyDescent="0.2">
      <c r="A62" s="10">
        <v>51</v>
      </c>
      <c r="B62" s="52" t="s">
        <v>49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X62" s="53"/>
      <c r="Y62" s="15"/>
    </row>
    <row r="63" spans="1:25" x14ac:dyDescent="0.2">
      <c r="A63" s="10">
        <v>52</v>
      </c>
      <c r="B63" s="1" t="s">
        <v>46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/>
      <c r="P63" s="29">
        <f>SUM(C63:O63)</f>
        <v>0</v>
      </c>
      <c r="Q63" s="56">
        <v>0.98850000000000005</v>
      </c>
      <c r="R63" s="31">
        <f>O63*Q63</f>
        <v>0</v>
      </c>
      <c r="X63" s="53"/>
      <c r="Y63" s="15"/>
    </row>
    <row r="64" spans="1:25" x14ac:dyDescent="0.2">
      <c r="A64" s="10">
        <v>53</v>
      </c>
      <c r="B64" s="1" t="s">
        <v>47</v>
      </c>
      <c r="C64" s="1">
        <v>0</v>
      </c>
      <c r="D64" s="1">
        <v>0</v>
      </c>
      <c r="E64" s="2">
        <v>2728</v>
      </c>
      <c r="F64" s="2">
        <v>2728</v>
      </c>
      <c r="G64" s="2">
        <v>2728</v>
      </c>
      <c r="H64" s="2">
        <v>2728</v>
      </c>
      <c r="I64" s="2">
        <v>2342</v>
      </c>
      <c r="J64" s="2">
        <v>0</v>
      </c>
      <c r="K64" s="1">
        <v>0</v>
      </c>
      <c r="L64" s="1">
        <v>0</v>
      </c>
      <c r="M64" s="1">
        <v>0</v>
      </c>
      <c r="N64" s="1">
        <v>0</v>
      </c>
      <c r="O64" s="1"/>
      <c r="P64" s="29">
        <f t="shared" ref="P64:P66" si="11">SUM(C64:O64)</f>
        <v>13254</v>
      </c>
      <c r="Q64" s="56">
        <v>0.66</v>
      </c>
      <c r="R64" s="29">
        <f t="shared" ref="R64:R65" si="12">P64*Q64</f>
        <v>8747.6400000000012</v>
      </c>
      <c r="X64" s="53"/>
      <c r="Y64" s="15"/>
    </row>
    <row r="65" spans="1:25" x14ac:dyDescent="0.2">
      <c r="A65" s="10">
        <v>54</v>
      </c>
      <c r="B65" s="1" t="s">
        <v>48</v>
      </c>
      <c r="C65" s="2">
        <v>12932</v>
      </c>
      <c r="D65" s="2">
        <v>13935</v>
      </c>
      <c r="E65" s="2">
        <v>16096</v>
      </c>
      <c r="F65" s="2">
        <v>12868</v>
      </c>
      <c r="G65" s="2">
        <v>8899</v>
      </c>
      <c r="H65" s="2">
        <v>9011</v>
      </c>
      <c r="I65" s="2">
        <v>4000</v>
      </c>
      <c r="J65" s="2">
        <v>4000</v>
      </c>
      <c r="K65" s="2">
        <v>4000</v>
      </c>
      <c r="L65" s="2">
        <v>4000</v>
      </c>
      <c r="M65" s="2">
        <v>4000</v>
      </c>
      <c r="N65" s="2">
        <v>4000</v>
      </c>
      <c r="O65" s="1"/>
      <c r="P65" s="29">
        <f t="shared" si="11"/>
        <v>97741</v>
      </c>
      <c r="Q65" s="56">
        <v>0.46500000000000002</v>
      </c>
      <c r="R65" s="29">
        <f t="shared" si="12"/>
        <v>45449.565000000002</v>
      </c>
      <c r="X65" s="53"/>
      <c r="Y65" s="15"/>
    </row>
    <row r="66" spans="1:25" x14ac:dyDescent="0.2">
      <c r="A66" s="10">
        <v>55</v>
      </c>
      <c r="B66" s="46" t="s">
        <v>33</v>
      </c>
      <c r="C66" s="48">
        <f>C63+C64+C65</f>
        <v>12932</v>
      </c>
      <c r="D66" s="48">
        <f t="shared" ref="D66:N66" si="13">D63+D64+D65</f>
        <v>13935</v>
      </c>
      <c r="E66" s="48">
        <f t="shared" si="13"/>
        <v>18824</v>
      </c>
      <c r="F66" s="48">
        <f t="shared" si="13"/>
        <v>15596</v>
      </c>
      <c r="G66" s="48">
        <f t="shared" si="13"/>
        <v>11627</v>
      </c>
      <c r="H66" s="48">
        <f t="shared" si="13"/>
        <v>11739</v>
      </c>
      <c r="I66" s="48">
        <f t="shared" si="13"/>
        <v>6342</v>
      </c>
      <c r="J66" s="48">
        <f t="shared" si="13"/>
        <v>4000</v>
      </c>
      <c r="K66" s="48">
        <f t="shared" si="13"/>
        <v>4000</v>
      </c>
      <c r="L66" s="48">
        <f t="shared" si="13"/>
        <v>4000</v>
      </c>
      <c r="M66" s="48">
        <f t="shared" si="13"/>
        <v>4000</v>
      </c>
      <c r="N66" s="48">
        <f t="shared" si="13"/>
        <v>4000</v>
      </c>
      <c r="O66" s="1"/>
      <c r="P66" s="48">
        <f t="shared" si="11"/>
        <v>110995</v>
      </c>
      <c r="Q66" s="46"/>
      <c r="R66" s="49">
        <f>SUM(R63:R65)</f>
        <v>54197.205000000002</v>
      </c>
      <c r="X66" s="53"/>
      <c r="Y66" s="15"/>
    </row>
    <row r="67" spans="1:25" x14ac:dyDescent="0.2">
      <c r="A67" s="10">
        <v>56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X67" s="53"/>
      <c r="Y67" s="15"/>
    </row>
    <row r="68" spans="1:25" x14ac:dyDescent="0.2">
      <c r="A68" s="10">
        <v>57</v>
      </c>
      <c r="B68" s="52" t="s">
        <v>50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X68" s="53"/>
      <c r="Y68" s="15"/>
    </row>
    <row r="69" spans="1:25" x14ac:dyDescent="0.2">
      <c r="A69" s="10">
        <v>58</v>
      </c>
      <c r="B69" s="1" t="s">
        <v>42</v>
      </c>
      <c r="C69" s="2">
        <v>2</v>
      </c>
      <c r="D69" s="2">
        <v>2</v>
      </c>
      <c r="E69" s="2">
        <v>2</v>
      </c>
      <c r="F69" s="2">
        <v>2</v>
      </c>
      <c r="G69" s="2">
        <v>2</v>
      </c>
      <c r="H69" s="2">
        <v>1</v>
      </c>
      <c r="I69" s="2">
        <v>1</v>
      </c>
      <c r="J69" s="2">
        <v>1</v>
      </c>
      <c r="K69" s="2">
        <v>1</v>
      </c>
      <c r="L69" s="2">
        <v>2</v>
      </c>
      <c r="M69" s="2">
        <v>2</v>
      </c>
      <c r="N69" s="2">
        <v>1</v>
      </c>
      <c r="O69" s="29">
        <f>SUM(C69:N69)</f>
        <v>19</v>
      </c>
      <c r="P69" s="16"/>
      <c r="Q69" s="183">
        <f>'Bill Frequency'!Q69</f>
        <v>388.79</v>
      </c>
      <c r="R69" s="31">
        <f>O69*Q69</f>
        <v>7387.01</v>
      </c>
      <c r="X69" s="53"/>
      <c r="Y69" s="15"/>
    </row>
    <row r="70" spans="1:25" x14ac:dyDescent="0.2">
      <c r="A70" s="10">
        <v>59</v>
      </c>
      <c r="B70" s="1" t="s">
        <v>43</v>
      </c>
      <c r="C70" s="51">
        <f>C69*50</f>
        <v>100</v>
      </c>
      <c r="D70" s="51">
        <f t="shared" ref="D70:N70" si="14">D69*50</f>
        <v>100</v>
      </c>
      <c r="E70" s="51">
        <f t="shared" si="14"/>
        <v>100</v>
      </c>
      <c r="F70" s="51">
        <f t="shared" si="14"/>
        <v>100</v>
      </c>
      <c r="G70" s="51">
        <f t="shared" si="14"/>
        <v>100</v>
      </c>
      <c r="H70" s="51">
        <f t="shared" si="14"/>
        <v>50</v>
      </c>
      <c r="I70" s="51">
        <f t="shared" si="14"/>
        <v>50</v>
      </c>
      <c r="J70" s="51">
        <f t="shared" si="14"/>
        <v>50</v>
      </c>
      <c r="K70" s="51">
        <f t="shared" si="14"/>
        <v>50</v>
      </c>
      <c r="L70" s="51">
        <f t="shared" si="14"/>
        <v>100</v>
      </c>
      <c r="M70" s="51">
        <f t="shared" si="14"/>
        <v>100</v>
      </c>
      <c r="N70" s="51">
        <f t="shared" si="14"/>
        <v>50</v>
      </c>
      <c r="O70" s="1"/>
      <c r="P70" s="1"/>
      <c r="Q70" s="1"/>
      <c r="R70" s="29">
        <f>SUM(C70:N70)</f>
        <v>950</v>
      </c>
      <c r="X70" s="53"/>
      <c r="Y70" s="15"/>
    </row>
    <row r="71" spans="1:25" x14ac:dyDescent="0.2">
      <c r="A71" s="10">
        <v>60</v>
      </c>
      <c r="B71" s="1" t="s">
        <v>44</v>
      </c>
      <c r="C71" s="51">
        <f>C69*75</f>
        <v>150</v>
      </c>
      <c r="D71" s="51">
        <f t="shared" ref="D71:N71" si="15">D69*75</f>
        <v>150</v>
      </c>
      <c r="E71" s="51">
        <f t="shared" si="15"/>
        <v>150</v>
      </c>
      <c r="F71" s="51">
        <f t="shared" si="15"/>
        <v>150</v>
      </c>
      <c r="G71" s="51">
        <f t="shared" si="15"/>
        <v>150</v>
      </c>
      <c r="H71" s="51">
        <f t="shared" si="15"/>
        <v>75</v>
      </c>
      <c r="I71" s="51">
        <f t="shared" si="15"/>
        <v>75</v>
      </c>
      <c r="J71" s="51">
        <f t="shared" si="15"/>
        <v>75</v>
      </c>
      <c r="K71" s="51">
        <f t="shared" si="15"/>
        <v>75</v>
      </c>
      <c r="L71" s="51">
        <f t="shared" si="15"/>
        <v>150</v>
      </c>
      <c r="M71" s="51">
        <f t="shared" si="15"/>
        <v>150</v>
      </c>
      <c r="N71" s="51">
        <f t="shared" si="15"/>
        <v>75</v>
      </c>
      <c r="O71" s="1"/>
      <c r="P71" s="1"/>
      <c r="Q71" s="1"/>
      <c r="R71" s="29">
        <f>SUM(C71:N71)</f>
        <v>1425</v>
      </c>
      <c r="X71" s="53"/>
      <c r="Y71" s="15"/>
    </row>
    <row r="72" spans="1:25" x14ac:dyDescent="0.2">
      <c r="A72" s="10">
        <v>61</v>
      </c>
      <c r="B72" s="1" t="s">
        <v>45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1"/>
      <c r="P72" s="1"/>
      <c r="Q72" s="1"/>
      <c r="R72" s="29">
        <f>SUM(C72:N72)</f>
        <v>0</v>
      </c>
      <c r="X72" s="53"/>
      <c r="Y72" s="15"/>
    </row>
    <row r="73" spans="1:25" x14ac:dyDescent="0.2">
      <c r="A73" s="10">
        <v>62</v>
      </c>
      <c r="B73" s="1" t="s">
        <v>51</v>
      </c>
      <c r="C73" s="2">
        <v>25677</v>
      </c>
      <c r="D73" s="2">
        <v>28569</v>
      </c>
      <c r="E73" s="2">
        <v>30520</v>
      </c>
      <c r="F73" s="2">
        <v>25026</v>
      </c>
      <c r="G73" s="2">
        <v>27239</v>
      </c>
      <c r="H73" s="2">
        <v>27316</v>
      </c>
      <c r="I73" s="2">
        <v>22120</v>
      </c>
      <c r="J73" s="2">
        <v>22977</v>
      </c>
      <c r="K73" s="2">
        <v>19912</v>
      </c>
      <c r="L73" s="2">
        <v>23415</v>
      </c>
      <c r="M73" s="2">
        <v>19292</v>
      </c>
      <c r="N73" s="2">
        <v>15561</v>
      </c>
      <c r="O73" s="1"/>
      <c r="P73" s="29">
        <f>SUM(C73:N73)</f>
        <v>287624</v>
      </c>
      <c r="Q73" s="33">
        <f>'Bill Frequency'!Q73</f>
        <v>0.877</v>
      </c>
      <c r="R73" s="29">
        <f>P73*Q73</f>
        <v>252246.24799999999</v>
      </c>
      <c r="X73" s="53"/>
      <c r="Y73" s="15"/>
    </row>
    <row r="74" spans="1:25" x14ac:dyDescent="0.2">
      <c r="A74" s="10">
        <v>63</v>
      </c>
      <c r="B74" s="1" t="s">
        <v>52</v>
      </c>
      <c r="C74" s="2">
        <v>15000</v>
      </c>
      <c r="D74" s="2">
        <v>4007</v>
      </c>
      <c r="E74" s="2">
        <v>4000</v>
      </c>
      <c r="F74" s="2">
        <v>4000</v>
      </c>
      <c r="G74" s="2">
        <v>4864</v>
      </c>
      <c r="H74" s="2">
        <v>6136</v>
      </c>
      <c r="I74" s="2">
        <v>6277</v>
      </c>
      <c r="J74" s="2">
        <v>4000</v>
      </c>
      <c r="K74" s="2">
        <v>4000</v>
      </c>
      <c r="L74" s="2">
        <v>4000</v>
      </c>
      <c r="M74" s="2">
        <v>4000</v>
      </c>
      <c r="N74" s="2">
        <v>4000</v>
      </c>
      <c r="O74" s="1"/>
      <c r="P74" s="29">
        <f>SUM(C74:N74)</f>
        <v>64284</v>
      </c>
      <c r="Q74" s="33">
        <f>'Bill Frequency'!Q74</f>
        <v>0.58840000000000003</v>
      </c>
      <c r="R74" s="29">
        <f>P74*Q74</f>
        <v>37824.705600000001</v>
      </c>
      <c r="X74" s="53"/>
      <c r="Y74" s="15"/>
    </row>
    <row r="75" spans="1:25" x14ac:dyDescent="0.2">
      <c r="A75" s="10">
        <v>64</v>
      </c>
      <c r="B75" s="46" t="s">
        <v>33</v>
      </c>
      <c r="C75" s="48">
        <f t="shared" ref="C75:N75" si="16">C73+C74</f>
        <v>40677</v>
      </c>
      <c r="D75" s="48">
        <f t="shared" si="16"/>
        <v>32576</v>
      </c>
      <c r="E75" s="48">
        <f t="shared" si="16"/>
        <v>34520</v>
      </c>
      <c r="F75" s="48">
        <f t="shared" si="16"/>
        <v>29026</v>
      </c>
      <c r="G75" s="48">
        <f t="shared" si="16"/>
        <v>32103</v>
      </c>
      <c r="H75" s="48">
        <f t="shared" si="16"/>
        <v>33452</v>
      </c>
      <c r="I75" s="48">
        <f t="shared" si="16"/>
        <v>28397</v>
      </c>
      <c r="J75" s="48">
        <f t="shared" si="16"/>
        <v>26977</v>
      </c>
      <c r="K75" s="48">
        <f t="shared" si="16"/>
        <v>23912</v>
      </c>
      <c r="L75" s="48">
        <f t="shared" si="16"/>
        <v>27415</v>
      </c>
      <c r="M75" s="48">
        <f t="shared" si="16"/>
        <v>23292</v>
      </c>
      <c r="N75" s="48">
        <f t="shared" si="16"/>
        <v>19561</v>
      </c>
      <c r="O75" s="48">
        <f>O69</f>
        <v>19</v>
      </c>
      <c r="P75" s="48">
        <f>SUM(P73:P74)</f>
        <v>351908</v>
      </c>
      <c r="Q75" s="46"/>
      <c r="R75" s="49">
        <f>SUM(R69:R74)</f>
        <v>299832.96360000002</v>
      </c>
      <c r="X75" s="53"/>
      <c r="Y75" s="15"/>
    </row>
    <row r="76" spans="1:25" x14ac:dyDescent="0.2">
      <c r="A76" s="10">
        <v>65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1:25" x14ac:dyDescent="0.2">
      <c r="A77" s="10">
        <v>66</v>
      </c>
      <c r="B77" s="52" t="s">
        <v>53</v>
      </c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1"/>
      <c r="P77" s="1"/>
      <c r="Q77" s="1"/>
      <c r="R77" s="55"/>
    </row>
    <row r="78" spans="1:25" x14ac:dyDescent="0.2">
      <c r="A78" s="10">
        <v>67</v>
      </c>
      <c r="B78" s="1" t="s">
        <v>42</v>
      </c>
      <c r="C78" s="2">
        <v>-2</v>
      </c>
      <c r="D78" s="2">
        <v>-2</v>
      </c>
      <c r="E78" s="2">
        <v>-2</v>
      </c>
      <c r="F78" s="2">
        <v>-2</v>
      </c>
      <c r="G78" s="2">
        <v>-2</v>
      </c>
      <c r="H78" s="2">
        <v>-2</v>
      </c>
      <c r="I78" s="2">
        <v>-2</v>
      </c>
      <c r="J78" s="2">
        <v>-2</v>
      </c>
      <c r="K78" s="2">
        <v>-2</v>
      </c>
      <c r="L78" s="2">
        <v>-2</v>
      </c>
      <c r="M78" s="2">
        <v>-2</v>
      </c>
      <c r="N78" s="2">
        <v>-2</v>
      </c>
      <c r="O78" s="29">
        <f>SUM(C78:N78)</f>
        <v>-24</v>
      </c>
      <c r="P78" s="16"/>
      <c r="Q78" s="44">
        <f>'Bill Frequency'!Q78</f>
        <v>350</v>
      </c>
      <c r="R78" s="31">
        <f>O78*Q78</f>
        <v>-8400</v>
      </c>
    </row>
    <row r="79" spans="1:25" x14ac:dyDescent="0.2">
      <c r="A79" s="10">
        <v>68</v>
      </c>
      <c r="B79" s="1" t="s">
        <v>43</v>
      </c>
      <c r="C79" s="51">
        <f>C78*50</f>
        <v>-100</v>
      </c>
      <c r="D79" s="51">
        <f t="shared" ref="D79:N79" si="17">D78*50</f>
        <v>-100</v>
      </c>
      <c r="E79" s="51">
        <f t="shared" si="17"/>
        <v>-100</v>
      </c>
      <c r="F79" s="51">
        <f t="shared" si="17"/>
        <v>-100</v>
      </c>
      <c r="G79" s="51">
        <f t="shared" si="17"/>
        <v>-100</v>
      </c>
      <c r="H79" s="51">
        <f t="shared" si="17"/>
        <v>-100</v>
      </c>
      <c r="I79" s="51">
        <f t="shared" si="17"/>
        <v>-100</v>
      </c>
      <c r="J79" s="51">
        <f t="shared" si="17"/>
        <v>-100</v>
      </c>
      <c r="K79" s="51">
        <f t="shared" si="17"/>
        <v>-100</v>
      </c>
      <c r="L79" s="51">
        <f t="shared" si="17"/>
        <v>-100</v>
      </c>
      <c r="M79" s="51">
        <f t="shared" si="17"/>
        <v>-100</v>
      </c>
      <c r="N79" s="51">
        <f t="shared" si="17"/>
        <v>-100</v>
      </c>
      <c r="O79" s="1"/>
      <c r="P79" s="1"/>
      <c r="Q79" s="1"/>
      <c r="R79" s="29">
        <f>SUM(C79:N79)</f>
        <v>-1200</v>
      </c>
    </row>
    <row r="80" spans="1:25" x14ac:dyDescent="0.2">
      <c r="A80" s="10">
        <v>69</v>
      </c>
      <c r="B80" s="1" t="s">
        <v>44</v>
      </c>
      <c r="C80" s="51">
        <f>75*C78</f>
        <v>-150</v>
      </c>
      <c r="D80" s="51">
        <f t="shared" ref="D80:N80" si="18">75*D78</f>
        <v>-150</v>
      </c>
      <c r="E80" s="51">
        <f t="shared" si="18"/>
        <v>-150</v>
      </c>
      <c r="F80" s="51">
        <f t="shared" si="18"/>
        <v>-150</v>
      </c>
      <c r="G80" s="51">
        <f t="shared" si="18"/>
        <v>-150</v>
      </c>
      <c r="H80" s="51">
        <f t="shared" si="18"/>
        <v>-150</v>
      </c>
      <c r="I80" s="51">
        <f t="shared" si="18"/>
        <v>-150</v>
      </c>
      <c r="J80" s="51">
        <f t="shared" si="18"/>
        <v>-150</v>
      </c>
      <c r="K80" s="51">
        <f t="shared" si="18"/>
        <v>-150</v>
      </c>
      <c r="L80" s="51">
        <f t="shared" si="18"/>
        <v>-150</v>
      </c>
      <c r="M80" s="51">
        <f t="shared" si="18"/>
        <v>-150</v>
      </c>
      <c r="N80" s="51">
        <f t="shared" si="18"/>
        <v>-150</v>
      </c>
      <c r="O80" s="1"/>
      <c r="P80" s="1"/>
      <c r="Q80" s="1"/>
      <c r="R80" s="29">
        <f>SUM(C80:N80)</f>
        <v>-1800</v>
      </c>
    </row>
    <row r="81" spans="1:20" x14ac:dyDescent="0.2">
      <c r="A81" s="10">
        <v>70</v>
      </c>
      <c r="B81" s="1" t="s">
        <v>45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1"/>
      <c r="P81" s="1"/>
      <c r="Q81" s="1"/>
      <c r="R81" s="29">
        <f>SUM(C81:N81)</f>
        <v>0</v>
      </c>
    </row>
    <row r="82" spans="1:20" x14ac:dyDescent="0.2">
      <c r="A82" s="10">
        <v>71</v>
      </c>
      <c r="B82" s="1" t="s">
        <v>55</v>
      </c>
      <c r="C82" s="2">
        <v>-42677</v>
      </c>
      <c r="D82" s="2">
        <v>-90569</v>
      </c>
      <c r="E82" s="2">
        <v>-88766</v>
      </c>
      <c r="F82" s="2">
        <v>-55671</v>
      </c>
      <c r="G82" s="2">
        <v>-24910</v>
      </c>
      <c r="H82" s="2">
        <v>38229</v>
      </c>
      <c r="I82" s="2">
        <v>-83077</v>
      </c>
      <c r="J82" s="2">
        <v>-125001</v>
      </c>
      <c r="K82" s="2">
        <v>-160917</v>
      </c>
      <c r="L82" s="2">
        <v>-38416</v>
      </c>
      <c r="M82" s="2">
        <v>-129292</v>
      </c>
      <c r="N82" s="2">
        <v>-195561</v>
      </c>
      <c r="O82" s="1"/>
      <c r="P82" s="29">
        <f>SUM(C82:N82)</f>
        <v>-996628</v>
      </c>
      <c r="Q82" s="60" t="s">
        <v>56</v>
      </c>
      <c r="R82" s="29"/>
    </row>
    <row r="83" spans="1:20" x14ac:dyDescent="0.2">
      <c r="A83" s="10">
        <v>72</v>
      </c>
      <c r="B83" s="1" t="s">
        <v>57</v>
      </c>
      <c r="C83" s="184">
        <v>71947.665000000008</v>
      </c>
      <c r="D83" s="184">
        <v>81004.602500000023</v>
      </c>
      <c r="E83" s="184">
        <v>79498.522500000021</v>
      </c>
      <c r="F83" s="184">
        <v>87613.022499999977</v>
      </c>
      <c r="G83" s="184">
        <v>97348.557499999995</v>
      </c>
      <c r="H83" s="184">
        <v>93847.512499999953</v>
      </c>
      <c r="I83" s="184">
        <v>79766.254999999976</v>
      </c>
      <c r="J83" s="184">
        <v>75807.440000000046</v>
      </c>
      <c r="K83" s="184">
        <v>68238.58249999996</v>
      </c>
      <c r="L83" s="184">
        <v>70441.477500000037</v>
      </c>
      <c r="M83" s="184">
        <v>68484.067500000034</v>
      </c>
      <c r="N83" s="184">
        <v>69085.752500000002</v>
      </c>
      <c r="O83" s="1"/>
      <c r="P83" s="29"/>
      <c r="Q83" s="60"/>
      <c r="R83" s="29">
        <f>SUM(C83:N83)</f>
        <v>943083.45750000002</v>
      </c>
    </row>
    <row r="84" spans="1:20" x14ac:dyDescent="0.2">
      <c r="A84" s="10">
        <v>73</v>
      </c>
      <c r="B84" s="46" t="s">
        <v>33</v>
      </c>
      <c r="C84" s="48">
        <f t="shared" ref="C84:N84" si="19">C82</f>
        <v>-42677</v>
      </c>
      <c r="D84" s="48">
        <f t="shared" si="19"/>
        <v>-90569</v>
      </c>
      <c r="E84" s="48">
        <f t="shared" si="19"/>
        <v>-88766</v>
      </c>
      <c r="F84" s="48">
        <f t="shared" si="19"/>
        <v>-55671</v>
      </c>
      <c r="G84" s="48">
        <f t="shared" si="19"/>
        <v>-24910</v>
      </c>
      <c r="H84" s="48">
        <f t="shared" si="19"/>
        <v>38229</v>
      </c>
      <c r="I84" s="48">
        <f t="shared" si="19"/>
        <v>-83077</v>
      </c>
      <c r="J84" s="48">
        <f t="shared" si="19"/>
        <v>-125001</v>
      </c>
      <c r="K84" s="48">
        <f t="shared" si="19"/>
        <v>-160917</v>
      </c>
      <c r="L84" s="48">
        <f t="shared" si="19"/>
        <v>-38416</v>
      </c>
      <c r="M84" s="48">
        <f t="shared" si="19"/>
        <v>-129292</v>
      </c>
      <c r="N84" s="48">
        <f t="shared" si="19"/>
        <v>-195561</v>
      </c>
      <c r="O84" s="48">
        <f>O78</f>
        <v>-24</v>
      </c>
      <c r="P84" s="48">
        <f>P82</f>
        <v>-996628</v>
      </c>
      <c r="Q84" s="46"/>
      <c r="R84" s="49">
        <f>SUM(R78:R83)</f>
        <v>931683.45750000002</v>
      </c>
    </row>
    <row r="85" spans="1:20" x14ac:dyDescent="0.2">
      <c r="A85" s="10"/>
      <c r="S85" s="41"/>
      <c r="T85" s="41"/>
    </row>
    <row r="86" spans="1:20" x14ac:dyDescent="0.2">
      <c r="A86" s="10"/>
    </row>
    <row r="87" spans="1:20" x14ac:dyDescent="0.2">
      <c r="A87" s="10"/>
    </row>
    <row r="88" spans="1:20" x14ac:dyDescent="0.2">
      <c r="A88" s="10"/>
    </row>
    <row r="89" spans="1:20" x14ac:dyDescent="0.2">
      <c r="A89" s="10"/>
    </row>
    <row r="90" spans="1:20" x14ac:dyDescent="0.2">
      <c r="A90" s="10"/>
    </row>
    <row r="91" spans="1:20" x14ac:dyDescent="0.2">
      <c r="A91" s="10"/>
    </row>
    <row r="92" spans="1:20" x14ac:dyDescent="0.2">
      <c r="A92" s="10"/>
    </row>
    <row r="93" spans="1:20" x14ac:dyDescent="0.2">
      <c r="A93" s="10"/>
    </row>
    <row r="94" spans="1:20" x14ac:dyDescent="0.2">
      <c r="A94" s="10"/>
    </row>
    <row r="95" spans="1:20" x14ac:dyDescent="0.2">
      <c r="A95" s="10"/>
    </row>
    <row r="96" spans="1:20" x14ac:dyDescent="0.2">
      <c r="A96" s="10"/>
    </row>
    <row r="97" spans="1:18" x14ac:dyDescent="0.2">
      <c r="A97" s="10"/>
    </row>
    <row r="98" spans="1:18" x14ac:dyDescent="0.2">
      <c r="A98" s="10"/>
    </row>
    <row r="99" spans="1:18" x14ac:dyDescent="0.2">
      <c r="A99" s="10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</row>
    <row r="100" spans="1:18" x14ac:dyDescent="0.2">
      <c r="A100" s="10"/>
    </row>
    <row r="101" spans="1:18" x14ac:dyDescent="0.2">
      <c r="A101" s="10"/>
    </row>
    <row r="102" spans="1:18" x14ac:dyDescent="0.2">
      <c r="A102" s="10"/>
    </row>
    <row r="103" spans="1:18" x14ac:dyDescent="0.2">
      <c r="A103" s="10"/>
    </row>
    <row r="104" spans="1:18" x14ac:dyDescent="0.2">
      <c r="A104" s="10"/>
    </row>
    <row r="105" spans="1:18" x14ac:dyDescent="0.2">
      <c r="A105" s="10"/>
    </row>
    <row r="106" spans="1:18" x14ac:dyDescent="0.2">
      <c r="A106" s="10"/>
    </row>
    <row r="107" spans="1:18" x14ac:dyDescent="0.2">
      <c r="A107" s="10"/>
    </row>
    <row r="108" spans="1:18" x14ac:dyDescent="0.2">
      <c r="A108" s="10"/>
    </row>
    <row r="109" spans="1:18" x14ac:dyDescent="0.2">
      <c r="A109" s="10"/>
    </row>
    <row r="110" spans="1:18" x14ac:dyDescent="0.2">
      <c r="A110" s="10"/>
    </row>
    <row r="111" spans="1:18" x14ac:dyDescent="0.2">
      <c r="A111" s="16"/>
    </row>
    <row r="112" spans="1:18" x14ac:dyDescent="0.2">
      <c r="A112" s="16"/>
    </row>
    <row r="113" spans="1:1" x14ac:dyDescent="0.2">
      <c r="A113" s="16"/>
    </row>
    <row r="114" spans="1:1" x14ac:dyDescent="0.2">
      <c r="A114" s="16"/>
    </row>
    <row r="115" spans="1:1" x14ac:dyDescent="0.2">
      <c r="A115" s="16"/>
    </row>
    <row r="116" spans="1:1" x14ac:dyDescent="0.2">
      <c r="A116" s="3"/>
    </row>
    <row r="117" spans="1:1" x14ac:dyDescent="0.2">
      <c r="A117" s="3"/>
    </row>
    <row r="118" spans="1:1" x14ac:dyDescent="0.2">
      <c r="A118" s="3"/>
    </row>
    <row r="119" spans="1:1" x14ac:dyDescent="0.2">
      <c r="A119" s="3"/>
    </row>
    <row r="120" spans="1:1" x14ac:dyDescent="0.2">
      <c r="A120" s="3"/>
    </row>
    <row r="121" spans="1:1" x14ac:dyDescent="0.2">
      <c r="A121" s="3"/>
    </row>
    <row r="122" spans="1:1" x14ac:dyDescent="0.2">
      <c r="A122" s="3"/>
    </row>
    <row r="123" spans="1:1" x14ac:dyDescent="0.2">
      <c r="A123" s="3"/>
    </row>
    <row r="124" spans="1:1" x14ac:dyDescent="0.2">
      <c r="A124" s="3"/>
    </row>
    <row r="125" spans="1:1" x14ac:dyDescent="0.2">
      <c r="A125" s="3"/>
    </row>
    <row r="126" spans="1:1" x14ac:dyDescent="0.2">
      <c r="A126" s="3"/>
    </row>
    <row r="127" spans="1:1" x14ac:dyDescent="0.2">
      <c r="A127" s="3"/>
    </row>
    <row r="128" spans="1:1" x14ac:dyDescent="0.2">
      <c r="A128" s="3"/>
    </row>
    <row r="129" spans="1:31" x14ac:dyDescent="0.2">
      <c r="A129" s="3"/>
    </row>
    <row r="130" spans="1:31" x14ac:dyDescent="0.2">
      <c r="A130" s="3"/>
    </row>
    <row r="131" spans="1:31" x14ac:dyDescent="0.2">
      <c r="A131" s="3"/>
    </row>
    <row r="132" spans="1:31" x14ac:dyDescent="0.2">
      <c r="A132" s="3"/>
    </row>
    <row r="133" spans="1:31" x14ac:dyDescent="0.2">
      <c r="A133" s="3"/>
    </row>
    <row r="134" spans="1:31" x14ac:dyDescent="0.2">
      <c r="A134" s="3"/>
    </row>
    <row r="135" spans="1:31" x14ac:dyDescent="0.2">
      <c r="A135" s="3"/>
    </row>
    <row r="136" spans="1:31" x14ac:dyDescent="0.2">
      <c r="A136" s="3"/>
    </row>
    <row r="137" spans="1:31" x14ac:dyDescent="0.2">
      <c r="A137" s="3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3"/>
      <c r="P137" s="3"/>
      <c r="Q137" s="3"/>
      <c r="R137" s="3"/>
      <c r="S137" s="3"/>
      <c r="T137" s="3"/>
      <c r="U137" s="3"/>
      <c r="V137" s="3"/>
      <c r="W137" s="3"/>
      <c r="X137" s="53"/>
      <c r="Y137" s="15"/>
      <c r="Z137" s="3"/>
      <c r="AA137" s="3"/>
      <c r="AB137" s="3"/>
      <c r="AC137" s="3"/>
      <c r="AD137" s="3"/>
      <c r="AE137" s="3"/>
    </row>
    <row r="138" spans="1:3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15"/>
      <c r="P138" s="3"/>
      <c r="Q138" s="72"/>
      <c r="R138" s="13"/>
      <c r="S138" s="40"/>
      <c r="T138" s="3"/>
      <c r="U138" s="3"/>
      <c r="V138" s="3"/>
      <c r="W138" s="3"/>
      <c r="X138" s="53"/>
      <c r="Y138" s="15"/>
      <c r="Z138" s="3"/>
      <c r="AA138" s="3"/>
      <c r="AB138" s="3"/>
      <c r="AC138" s="3"/>
      <c r="AD138" s="3"/>
      <c r="AE138" s="3"/>
    </row>
    <row r="139" spans="1:3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15"/>
      <c r="P139" s="3"/>
      <c r="Q139" s="72"/>
      <c r="R139" s="15"/>
      <c r="S139" s="40"/>
      <c r="T139" s="3"/>
      <c r="U139" s="3"/>
      <c r="V139" s="3"/>
      <c r="W139" s="3"/>
      <c r="X139" s="53"/>
      <c r="Y139" s="15"/>
      <c r="Z139" s="3"/>
      <c r="AA139" s="3"/>
      <c r="AB139" s="3"/>
      <c r="AC139" s="3"/>
      <c r="AD139" s="3"/>
      <c r="AE139" s="3"/>
    </row>
  </sheetData>
  <pageMargins left="0" right="0" top="0.7" bottom="0" header="0.25" footer="0"/>
  <pageSetup scale="70" orientation="landscape" horizontalDpi="300" r:id="rId1"/>
  <headerFooter alignWithMargins="0">
    <oddHeader>&amp;RCASE NO. 2015-00343
ATTACHMENT 2
TO STAFF DR NO. 2-27</oddHeader>
    <oddFooter>&amp;CPage &amp;P of &amp;N</oddFooter>
  </headerFooter>
  <rowBreaks count="1" manualBreakCount="1">
    <brk id="50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00"/>
  </sheetPr>
  <dimension ref="A1:AW4253"/>
  <sheetViews>
    <sheetView showGridLines="0" view="pageBreakPreview" zoomScale="115" zoomScaleNormal="100" zoomScaleSheetLayoutView="115" workbookViewId="0"/>
  </sheetViews>
  <sheetFormatPr defaultColWidth="12.5703125" defaultRowHeight="12.75" x14ac:dyDescent="0.2"/>
  <cols>
    <col min="1" max="1" width="5.5703125" style="5" bestFit="1" customWidth="1"/>
    <col min="2" max="2" width="29.5703125" style="5" customWidth="1"/>
    <col min="3" max="4" width="8.5703125" style="5" customWidth="1"/>
    <col min="5" max="5" width="9.85546875" style="5" bestFit="1" customWidth="1"/>
    <col min="6" max="6" width="8.5703125" style="5" customWidth="1"/>
    <col min="7" max="7" width="9.42578125" style="5" bestFit="1" customWidth="1"/>
    <col min="8" max="8" width="10.5703125" style="5" customWidth="1"/>
    <col min="9" max="10" width="8.5703125" style="5" customWidth="1"/>
    <col min="11" max="11" width="10.140625" style="5" bestFit="1" customWidth="1"/>
    <col min="12" max="14" width="8.5703125" style="5" customWidth="1"/>
    <col min="15" max="15" width="9.85546875" style="5" bestFit="1" customWidth="1"/>
    <col min="16" max="16" width="10.5703125" style="5" customWidth="1"/>
    <col min="17" max="17" width="10.5703125" style="5" bestFit="1" customWidth="1"/>
    <col min="18" max="18" width="11.5703125" style="5" customWidth="1"/>
    <col min="19" max="19" width="3" style="5" customWidth="1"/>
    <col min="20" max="20" width="15.5703125" style="4" customWidth="1"/>
    <col min="21" max="21" width="15.140625" style="4" customWidth="1"/>
    <col min="22" max="22" width="16.42578125" style="4" customWidth="1"/>
    <col min="23" max="23" width="13.85546875" style="4" customWidth="1"/>
    <col min="24" max="24" width="16.5703125" style="4" customWidth="1"/>
    <col min="25" max="25" width="11.5703125" style="4" bestFit="1" customWidth="1"/>
    <col min="26" max="26" width="17.5703125" style="4" customWidth="1"/>
    <col min="27" max="49" width="12.5703125" style="4"/>
    <col min="50" max="16384" width="12.5703125" style="5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1"/>
      <c r="S1" s="186"/>
      <c r="T1" s="3"/>
      <c r="U1" s="3"/>
      <c r="V1" s="3"/>
      <c r="W1" s="3"/>
      <c r="X1" s="3"/>
      <c r="Y1" s="3"/>
      <c r="Z1" s="3"/>
    </row>
    <row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"/>
      <c r="P2" s="2"/>
      <c r="Q2" s="1"/>
      <c r="R2" s="6"/>
      <c r="S2" s="186"/>
      <c r="T2" s="3"/>
      <c r="U2" s="3"/>
      <c r="V2" s="3"/>
      <c r="W2" s="3"/>
      <c r="X2" s="3"/>
      <c r="Y2" s="3"/>
      <c r="Z2" s="3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  <c r="P3" s="2"/>
      <c r="Q3" s="1"/>
      <c r="R3" s="51" t="s">
        <v>121</v>
      </c>
      <c r="S3" s="1"/>
      <c r="T3" s="3"/>
      <c r="U3" s="7"/>
      <c r="V3" s="3"/>
      <c r="W3" s="3"/>
      <c r="X3" s="3"/>
      <c r="Y3" s="3"/>
      <c r="Z3" s="3"/>
    </row>
    <row r="4" spans="1:26" x14ac:dyDescent="0.2">
      <c r="A4" s="8"/>
      <c r="B4" s="9"/>
      <c r="C4" s="9"/>
      <c r="D4" s="9"/>
      <c r="E4" s="9"/>
      <c r="F4" s="9"/>
      <c r="G4" s="9"/>
      <c r="H4" s="9"/>
      <c r="I4" s="10" t="s">
        <v>1</v>
      </c>
      <c r="J4" s="9"/>
      <c r="K4" s="9"/>
      <c r="L4" s="9"/>
      <c r="M4" s="9"/>
      <c r="N4" s="9"/>
      <c r="O4" s="11"/>
      <c r="P4" s="11"/>
      <c r="Q4" s="12"/>
      <c r="R4" s="6"/>
      <c r="S4" s="1"/>
      <c r="T4" s="3"/>
      <c r="U4" s="3"/>
      <c r="V4" s="3"/>
      <c r="W4" s="3"/>
      <c r="X4" s="3"/>
      <c r="Y4" s="3"/>
    </row>
    <row r="5" spans="1:26" x14ac:dyDescent="0.2">
      <c r="A5" s="8"/>
      <c r="B5" s="9"/>
      <c r="C5" s="9"/>
      <c r="D5" s="9"/>
      <c r="E5" s="9"/>
      <c r="F5" s="9"/>
      <c r="G5" s="9"/>
      <c r="H5" s="9"/>
      <c r="I5" s="10" t="s">
        <v>122</v>
      </c>
      <c r="J5" s="9"/>
      <c r="K5" s="9"/>
      <c r="L5" s="9"/>
      <c r="M5" s="9"/>
      <c r="N5" s="9"/>
      <c r="O5" s="9"/>
      <c r="P5" s="9"/>
      <c r="Q5" s="12"/>
      <c r="R5" s="9"/>
      <c r="S5" s="1"/>
      <c r="T5" s="3"/>
      <c r="U5" s="3"/>
      <c r="V5" s="3"/>
      <c r="W5" s="3"/>
      <c r="X5" s="13"/>
      <c r="Y5" s="3"/>
      <c r="Z5" s="3"/>
    </row>
    <row r="6" spans="1:26" x14ac:dyDescent="0.2">
      <c r="A6" s="8"/>
      <c r="B6" s="9"/>
      <c r="C6" s="9"/>
      <c r="D6" s="9"/>
      <c r="E6" s="9"/>
      <c r="F6" s="9"/>
      <c r="G6" s="9"/>
      <c r="H6" s="9"/>
      <c r="I6" s="10" t="str">
        <f>'Test Year Revenue Present'!F9</f>
        <v>Reference Period - Twelve Months Ending 08/31/2015</v>
      </c>
      <c r="J6" s="9"/>
      <c r="K6" s="9"/>
      <c r="L6" s="9"/>
      <c r="M6" s="9"/>
      <c r="N6" s="9"/>
      <c r="O6" s="9"/>
      <c r="P6" s="9"/>
      <c r="Q6" s="14"/>
      <c r="R6" s="9"/>
      <c r="S6" s="1"/>
      <c r="T6" s="160"/>
      <c r="U6" s="3"/>
      <c r="V6" s="3"/>
      <c r="W6" s="3"/>
      <c r="X6" s="15"/>
      <c r="Y6" s="3"/>
      <c r="Z6" s="15"/>
    </row>
    <row r="7" spans="1:2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60"/>
      <c r="U7" s="3"/>
      <c r="V7" s="3"/>
      <c r="W7" s="3"/>
      <c r="X7" s="3"/>
      <c r="Y7" s="3"/>
      <c r="Z7" s="3"/>
    </row>
    <row r="8" spans="1:26" x14ac:dyDescent="0.2">
      <c r="A8" s="8" t="s">
        <v>3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0" t="s">
        <v>4</v>
      </c>
      <c r="P8" s="1"/>
      <c r="Q8" s="1"/>
      <c r="R8" s="10" t="s">
        <v>5</v>
      </c>
      <c r="S8" s="16"/>
      <c r="T8" s="160"/>
      <c r="V8" s="16"/>
      <c r="W8" s="16"/>
      <c r="X8" s="16"/>
      <c r="Y8" s="16"/>
      <c r="Z8" s="16"/>
    </row>
    <row r="9" spans="1:26" x14ac:dyDescent="0.2">
      <c r="A9" s="17" t="s">
        <v>6</v>
      </c>
      <c r="B9" s="18" t="s">
        <v>7</v>
      </c>
      <c r="C9" s="19">
        <f>WNA!C10</f>
        <v>41912</v>
      </c>
      <c r="D9" s="19">
        <f>WNA!D10</f>
        <v>41943</v>
      </c>
      <c r="E9" s="19">
        <f>WNA!E10</f>
        <v>41973</v>
      </c>
      <c r="F9" s="19">
        <f>WNA!F10</f>
        <v>42004</v>
      </c>
      <c r="G9" s="19">
        <f>WNA!G10</f>
        <v>42035</v>
      </c>
      <c r="H9" s="19">
        <f>WNA!H10</f>
        <v>42063</v>
      </c>
      <c r="I9" s="19">
        <f>WNA!I10</f>
        <v>42094</v>
      </c>
      <c r="J9" s="19">
        <f>WNA!J10</f>
        <v>42124</v>
      </c>
      <c r="K9" s="19">
        <f>WNA!K10</f>
        <v>42155</v>
      </c>
      <c r="L9" s="19">
        <f>WNA!L10</f>
        <v>42185</v>
      </c>
      <c r="M9" s="19">
        <f>WNA!M10</f>
        <v>42216</v>
      </c>
      <c r="N9" s="19">
        <f>WNA!N10</f>
        <v>42247</v>
      </c>
      <c r="O9" s="20" t="s">
        <v>8</v>
      </c>
      <c r="P9" s="20" t="s">
        <v>9</v>
      </c>
      <c r="Q9" s="20" t="s">
        <v>10</v>
      </c>
      <c r="R9" s="20" t="s">
        <v>11</v>
      </c>
      <c r="S9" s="3"/>
      <c r="T9" s="160"/>
      <c r="V9" s="3"/>
      <c r="W9" s="21"/>
      <c r="Y9" s="3"/>
      <c r="Z9" s="3"/>
    </row>
    <row r="10" spans="1:26" x14ac:dyDescent="0.2">
      <c r="A10" s="1"/>
      <c r="B10" s="1"/>
      <c r="C10" s="22" t="s">
        <v>12</v>
      </c>
      <c r="D10" s="22" t="s">
        <v>13</v>
      </c>
      <c r="E10" s="10" t="s">
        <v>14</v>
      </c>
      <c r="F10" s="23" t="s">
        <v>15</v>
      </c>
      <c r="G10" s="24" t="s">
        <v>16</v>
      </c>
      <c r="H10" s="24" t="s">
        <v>17</v>
      </c>
      <c r="I10" s="24" t="s">
        <v>18</v>
      </c>
      <c r="J10" s="24" t="s">
        <v>19</v>
      </c>
      <c r="K10" s="24" t="s">
        <v>20</v>
      </c>
      <c r="L10" s="24" t="s">
        <v>21</v>
      </c>
      <c r="M10" s="24" t="s">
        <v>22</v>
      </c>
      <c r="N10" s="24" t="s">
        <v>23</v>
      </c>
      <c r="O10" s="24" t="s">
        <v>24</v>
      </c>
      <c r="P10" s="24" t="s">
        <v>25</v>
      </c>
      <c r="Q10" s="24" t="s">
        <v>26</v>
      </c>
      <c r="R10" s="22" t="s">
        <v>27</v>
      </c>
      <c r="S10" s="16"/>
      <c r="T10" s="160"/>
      <c r="V10" s="3"/>
      <c r="W10" s="16"/>
      <c r="X10" s="3"/>
      <c r="Y10" s="3"/>
      <c r="Z10" s="16"/>
    </row>
    <row r="11" spans="1:26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6"/>
      <c r="T11" s="160"/>
      <c r="V11" s="16"/>
      <c r="W11" s="16"/>
      <c r="X11" s="16"/>
      <c r="Y11" s="16"/>
      <c r="Z11" s="16"/>
    </row>
    <row r="12" spans="1:26" x14ac:dyDescent="0.2">
      <c r="A12" s="10">
        <v>1</v>
      </c>
      <c r="B12" s="26" t="s">
        <v>28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8"/>
      <c r="P12" s="188"/>
      <c r="Q12" s="16"/>
      <c r="R12" s="16"/>
      <c r="X12" s="16"/>
      <c r="Y12" s="16"/>
      <c r="Z12" s="16"/>
    </row>
    <row r="13" spans="1:26" x14ac:dyDescent="0.2">
      <c r="A13" s="10">
        <v>2</v>
      </c>
      <c r="B13" s="1" t="s">
        <v>29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9">
        <f>SUM(C13:N13)</f>
        <v>0</v>
      </c>
      <c r="P13" s="29"/>
      <c r="Q13" s="30">
        <f>'Bill Frequency'!Q13</f>
        <v>18.649999999999999</v>
      </c>
      <c r="R13" s="31">
        <f>O13*Q13</f>
        <v>0</v>
      </c>
      <c r="V13" s="32"/>
      <c r="W13" s="31"/>
    </row>
    <row r="14" spans="1:26" x14ac:dyDescent="0.2">
      <c r="A14" s="10">
        <v>3</v>
      </c>
      <c r="B14" s="1" t="s">
        <v>30</v>
      </c>
      <c r="C14" s="2">
        <f>WNA!C38</f>
        <v>-2812</v>
      </c>
      <c r="D14" s="2">
        <f>WNA!D38</f>
        <v>116208</v>
      </c>
      <c r="E14" s="2">
        <f>WNA!E38</f>
        <v>43506</v>
      </c>
      <c r="F14" s="2">
        <f>WNA!F38</f>
        <v>-80634</v>
      </c>
      <c r="G14" s="2">
        <f>WNA!G38</f>
        <v>-257427</v>
      </c>
      <c r="H14" s="2">
        <f>WNA!H38</f>
        <v>-9835</v>
      </c>
      <c r="I14" s="2">
        <f>WNA!I38</f>
        <v>-817573</v>
      </c>
      <c r="J14" s="2">
        <f>WNA!J38</f>
        <v>98151</v>
      </c>
      <c r="K14" s="2">
        <f>WNA!K38</f>
        <v>116152</v>
      </c>
      <c r="L14" s="2">
        <f>WNA!L38</f>
        <v>23936</v>
      </c>
      <c r="M14" s="2">
        <f>WNA!M38</f>
        <v>9735</v>
      </c>
      <c r="N14" s="2">
        <f>WNA!N38</f>
        <v>-9735</v>
      </c>
      <c r="O14" s="29"/>
      <c r="P14" s="29">
        <f>SUM(C14:N14)</f>
        <v>-770328</v>
      </c>
      <c r="Q14" s="33">
        <f>'Bill Frequency'!Q14</f>
        <v>1.3180000000000001</v>
      </c>
      <c r="R14" s="29">
        <f>P14*Q14</f>
        <v>-1015292.304</v>
      </c>
      <c r="T14" s="32"/>
      <c r="U14" s="35"/>
      <c r="V14" s="32"/>
      <c r="W14" s="31"/>
    </row>
    <row r="15" spans="1:26" x14ac:dyDescent="0.2">
      <c r="A15" s="10">
        <v>4</v>
      </c>
      <c r="B15" s="1" t="s">
        <v>31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9">
        <f>SUM(C15:N15)</f>
        <v>0</v>
      </c>
      <c r="Q15" s="33">
        <f>'Bill Frequency'!Q15</f>
        <v>0.87999999999999989</v>
      </c>
      <c r="R15" s="29">
        <f>P15*Q15</f>
        <v>0</v>
      </c>
      <c r="T15" s="32"/>
      <c r="W15" s="31"/>
    </row>
    <row r="16" spans="1:26" x14ac:dyDescent="0.2">
      <c r="A16" s="10">
        <v>5</v>
      </c>
      <c r="B16" s="1" t="s">
        <v>32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9">
        <v>0</v>
      </c>
      <c r="Q16" s="33">
        <f>'Bill Frequency'!Q16</f>
        <v>0.62</v>
      </c>
      <c r="R16" s="29">
        <f>P16*Q16</f>
        <v>0</v>
      </c>
      <c r="T16" s="32"/>
    </row>
    <row r="17" spans="1:23" x14ac:dyDescent="0.2">
      <c r="A17" s="10">
        <v>6</v>
      </c>
      <c r="B17" s="46" t="s">
        <v>33</v>
      </c>
      <c r="C17" s="48">
        <f t="shared" ref="C17:N17" si="0">C14+C15+C16</f>
        <v>-2812</v>
      </c>
      <c r="D17" s="48">
        <f t="shared" si="0"/>
        <v>116208</v>
      </c>
      <c r="E17" s="48">
        <f t="shared" si="0"/>
        <v>43506</v>
      </c>
      <c r="F17" s="48">
        <f t="shared" si="0"/>
        <v>-80634</v>
      </c>
      <c r="G17" s="48">
        <f t="shared" si="0"/>
        <v>-257427</v>
      </c>
      <c r="H17" s="48">
        <f t="shared" si="0"/>
        <v>-9835</v>
      </c>
      <c r="I17" s="48">
        <f t="shared" si="0"/>
        <v>-817573</v>
      </c>
      <c r="J17" s="48">
        <f t="shared" si="0"/>
        <v>98151</v>
      </c>
      <c r="K17" s="48">
        <f t="shared" si="0"/>
        <v>116152</v>
      </c>
      <c r="L17" s="48">
        <f t="shared" si="0"/>
        <v>23936</v>
      </c>
      <c r="M17" s="48">
        <f t="shared" si="0"/>
        <v>9735</v>
      </c>
      <c r="N17" s="48">
        <f t="shared" si="0"/>
        <v>-9735</v>
      </c>
      <c r="O17" s="48">
        <f>O13</f>
        <v>0</v>
      </c>
      <c r="P17" s="48">
        <f>SUM(P14:P16)</f>
        <v>-770328</v>
      </c>
      <c r="Q17" s="46"/>
      <c r="R17" s="49">
        <f>SUM(R13:R16)</f>
        <v>-1015292.304</v>
      </c>
      <c r="S17" s="1"/>
      <c r="T17" s="40"/>
      <c r="W17" s="41"/>
    </row>
    <row r="18" spans="1:23" x14ac:dyDescent="0.2">
      <c r="A18" s="10">
        <v>7</v>
      </c>
      <c r="B18" s="3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3"/>
      <c r="R18" s="7"/>
      <c r="S18" s="1"/>
      <c r="T18" s="3"/>
      <c r="U18" s="42"/>
    </row>
    <row r="19" spans="1:23" x14ac:dyDescent="0.2">
      <c r="A19" s="10">
        <v>8</v>
      </c>
      <c r="B19" s="26" t="s">
        <v>34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2"/>
      <c r="P19" s="2"/>
      <c r="Q19" s="1"/>
      <c r="R19" s="1"/>
      <c r="S19" s="1"/>
      <c r="T19" s="3"/>
    </row>
    <row r="20" spans="1:23" x14ac:dyDescent="0.2">
      <c r="A20" s="189">
        <v>9</v>
      </c>
      <c r="B20" s="1" t="s">
        <v>29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9">
        <f>SUM(C20:N20)</f>
        <v>0</v>
      </c>
      <c r="P20" s="188"/>
      <c r="Q20" s="44">
        <f>'Bill Frequency'!Q20</f>
        <v>48.44</v>
      </c>
      <c r="R20" s="31">
        <f>O20*Q20</f>
        <v>0</v>
      </c>
      <c r="S20" s="1"/>
      <c r="T20" s="3"/>
    </row>
    <row r="21" spans="1:23" x14ac:dyDescent="0.2">
      <c r="A21" s="189">
        <v>10</v>
      </c>
      <c r="B21" s="1" t="s">
        <v>30</v>
      </c>
      <c r="C21" s="2">
        <f>WNA!C65</f>
        <v>-24544.433232023242</v>
      </c>
      <c r="D21" s="2">
        <f>WNA!D65</f>
        <v>-10880.512421511585</v>
      </c>
      <c r="E21" s="2">
        <f>WNA!E65</f>
        <v>46091.823394635307</v>
      </c>
      <c r="F21" s="2">
        <f>WNA!F65</f>
        <v>-3936.3314546385536</v>
      </c>
      <c r="G21" s="2">
        <f>WNA!G65</f>
        <v>-96503.349895059859</v>
      </c>
      <c r="H21" s="2">
        <f>WNA!H65</f>
        <v>-24693.764983994686</v>
      </c>
      <c r="I21" s="2">
        <f>WNA!I65</f>
        <v>-258391.85782130706</v>
      </c>
      <c r="J21" s="2">
        <f>WNA!J65</f>
        <v>51825.442722872438</v>
      </c>
      <c r="K21" s="2">
        <f>WNA!K65</f>
        <v>55310.401318816672</v>
      </c>
      <c r="L21" s="2">
        <f>WNA!L65</f>
        <v>21123.986801362906</v>
      </c>
      <c r="M21" s="2">
        <f>WNA!M65</f>
        <v>10460.982903016473</v>
      </c>
      <c r="N21" s="2">
        <f>WNA!N65</f>
        <v>-9931.0830138883175</v>
      </c>
      <c r="O21" s="29"/>
      <c r="P21" s="29">
        <f>SUM(C21:N21)</f>
        <v>-244068.69568171952</v>
      </c>
      <c r="Q21" s="33">
        <f>'Bill Frequency'!Q21</f>
        <v>1.3180000000000001</v>
      </c>
      <c r="R21" s="29">
        <f>P21*Q21</f>
        <v>-321682.54090850631</v>
      </c>
      <c r="S21" s="1"/>
      <c r="T21" s="43"/>
    </row>
    <row r="22" spans="1:23" x14ac:dyDescent="0.2">
      <c r="A22" s="10">
        <v>11</v>
      </c>
      <c r="B22" s="1" t="s">
        <v>31</v>
      </c>
      <c r="C22" s="2">
        <f>WNA!C66</f>
        <v>-6409.566767976753</v>
      </c>
      <c r="D22" s="2">
        <f>WNA!D66</f>
        <v>-4757.4875784884152</v>
      </c>
      <c r="E22" s="2">
        <f>WNA!E66</f>
        <v>5202.1766053646916</v>
      </c>
      <c r="F22" s="2">
        <f>WNA!F66</f>
        <v>-490.66854536144587</v>
      </c>
      <c r="G22" s="2">
        <f>WNA!G66</f>
        <v>-14412.650104940141</v>
      </c>
      <c r="H22" s="2">
        <f>WNA!H66</f>
        <v>-3508.2350160053161</v>
      </c>
      <c r="I22" s="2">
        <f>WNA!I66</f>
        <v>-38217.14217869292</v>
      </c>
      <c r="J22" s="2">
        <f>WNA!J66</f>
        <v>6590.5572771275611</v>
      </c>
      <c r="K22" s="2">
        <f>WNA!K66</f>
        <v>7910.5986811833263</v>
      </c>
      <c r="L22" s="2">
        <f>WNA!L66</f>
        <v>1932.0131986370964</v>
      </c>
      <c r="M22" s="2">
        <f>WNA!M66</f>
        <v>932.0170969835267</v>
      </c>
      <c r="N22" s="2">
        <f>WNA!N66</f>
        <v>-1461.9169861116832</v>
      </c>
      <c r="O22" s="29"/>
      <c r="P22" s="29">
        <f>SUM(C22:N22)</f>
        <v>-46690.304318280476</v>
      </c>
      <c r="Q22" s="33">
        <f>'Bill Frequency'!Q22</f>
        <v>0.87999999999999989</v>
      </c>
      <c r="R22" s="29">
        <f>P22*Q22</f>
        <v>-41087.467800086815</v>
      </c>
      <c r="S22" s="1"/>
      <c r="T22" s="43"/>
      <c r="V22" s="35"/>
    </row>
    <row r="23" spans="1:23" x14ac:dyDescent="0.2">
      <c r="A23" s="10">
        <v>12</v>
      </c>
      <c r="B23" s="1" t="s">
        <v>32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9"/>
      <c r="P23" s="29">
        <f>SUM(C23:N23)</f>
        <v>0</v>
      </c>
      <c r="Q23" s="33">
        <f>'Bill Frequency'!Q23</f>
        <v>0.62</v>
      </c>
      <c r="R23" s="29">
        <f>P23*Q23</f>
        <v>0</v>
      </c>
      <c r="S23" s="1"/>
      <c r="T23" s="43"/>
      <c r="V23" s="35"/>
    </row>
    <row r="24" spans="1:23" x14ac:dyDescent="0.2">
      <c r="A24" s="10">
        <v>13</v>
      </c>
      <c r="B24" s="46" t="s">
        <v>33</v>
      </c>
      <c r="C24" s="48">
        <f>SUM(C21:C23)</f>
        <v>-30953.999999999996</v>
      </c>
      <c r="D24" s="48">
        <f t="shared" ref="D24:N24" si="1">SUM(D21:D23)</f>
        <v>-15638</v>
      </c>
      <c r="E24" s="48">
        <f t="shared" si="1"/>
        <v>51294</v>
      </c>
      <c r="F24" s="48">
        <f t="shared" si="1"/>
        <v>-4426.9999999999991</v>
      </c>
      <c r="G24" s="48">
        <f t="shared" si="1"/>
        <v>-110916</v>
      </c>
      <c r="H24" s="48">
        <f t="shared" si="1"/>
        <v>-28202.000000000004</v>
      </c>
      <c r="I24" s="48">
        <f t="shared" si="1"/>
        <v>-296609</v>
      </c>
      <c r="J24" s="48">
        <f t="shared" si="1"/>
        <v>58416</v>
      </c>
      <c r="K24" s="48">
        <f t="shared" si="1"/>
        <v>63221</v>
      </c>
      <c r="L24" s="48">
        <f t="shared" si="1"/>
        <v>23056.000000000004</v>
      </c>
      <c r="M24" s="48">
        <f t="shared" si="1"/>
        <v>11393</v>
      </c>
      <c r="N24" s="48">
        <f t="shared" si="1"/>
        <v>-11393</v>
      </c>
      <c r="O24" s="48">
        <f>O20</f>
        <v>0</v>
      </c>
      <c r="P24" s="48">
        <f>SUM(P21:P23)</f>
        <v>-290759</v>
      </c>
      <c r="Q24" s="46"/>
      <c r="R24" s="49">
        <f>SUM(R20:R23)</f>
        <v>-362770.00870859314</v>
      </c>
      <c r="S24" s="1"/>
      <c r="T24" s="40"/>
    </row>
    <row r="25" spans="1:23" x14ac:dyDescent="0.2">
      <c r="A25" s="10">
        <v>14</v>
      </c>
    </row>
    <row r="26" spans="1:23" x14ac:dyDescent="0.2">
      <c r="A26" s="10">
        <v>15</v>
      </c>
      <c r="B26" s="26" t="s">
        <v>36</v>
      </c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2"/>
      <c r="P26" s="2"/>
      <c r="Q26" s="33"/>
      <c r="R26" s="51"/>
      <c r="S26" s="1"/>
      <c r="T26" s="3"/>
      <c r="U26" s="42"/>
    </row>
    <row r="27" spans="1:23" x14ac:dyDescent="0.2">
      <c r="A27" s="10">
        <v>16</v>
      </c>
      <c r="B27" s="1" t="s">
        <v>29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9">
        <f>SUM(C27:N27)</f>
        <v>0</v>
      </c>
      <c r="P27" s="188"/>
      <c r="Q27" s="44">
        <f>Q50</f>
        <v>0</v>
      </c>
      <c r="R27" s="31">
        <f>O27*Q27</f>
        <v>0</v>
      </c>
      <c r="S27" s="1"/>
      <c r="T27" s="3"/>
    </row>
    <row r="28" spans="1:23" x14ac:dyDescent="0.2">
      <c r="A28" s="10">
        <v>17</v>
      </c>
      <c r="B28" s="1" t="s">
        <v>30</v>
      </c>
      <c r="C28" s="2">
        <f>WNA!C92</f>
        <v>-5002.8831604220622</v>
      </c>
      <c r="D28" s="2">
        <f>WNA!D92</f>
        <v>1722.1435628996749</v>
      </c>
      <c r="E28" s="2">
        <f>WNA!E92</f>
        <v>8590.4200926958147</v>
      </c>
      <c r="F28" s="2">
        <f>WNA!F92</f>
        <v>-758.70347425935404</v>
      </c>
      <c r="G28" s="2">
        <f>WNA!G92</f>
        <v>-13903.279633503918</v>
      </c>
      <c r="H28" s="2">
        <f>WNA!H92</f>
        <v>-2826.4286785800405</v>
      </c>
      <c r="I28" s="2">
        <f>WNA!I92</f>
        <v>-48156.877648525704</v>
      </c>
      <c r="J28" s="2">
        <f>WNA!J92</f>
        <v>7678.7999252701247</v>
      </c>
      <c r="K28" s="2">
        <f>WNA!K92</f>
        <v>2068.6720519545997</v>
      </c>
      <c r="L28" s="2">
        <f>WNA!L92</f>
        <v>1485.2736194652118</v>
      </c>
      <c r="M28" s="2">
        <f>WNA!M92</f>
        <v>1724.2942356478839</v>
      </c>
      <c r="N28" s="2">
        <f>WNA!N92</f>
        <v>-1620.2643105286422</v>
      </c>
      <c r="O28" s="29"/>
      <c r="P28" s="29">
        <f>SUM(C28:N28)</f>
        <v>-48998.833417886417</v>
      </c>
      <c r="Q28" s="33">
        <f>Q51</f>
        <v>0</v>
      </c>
      <c r="R28" s="29">
        <f>P28*Q28</f>
        <v>0</v>
      </c>
      <c r="S28" s="1"/>
      <c r="T28" s="3"/>
    </row>
    <row r="29" spans="1:23" x14ac:dyDescent="0.2">
      <c r="A29" s="10">
        <v>18</v>
      </c>
      <c r="B29" s="1" t="s">
        <v>31</v>
      </c>
      <c r="C29" s="2">
        <f>WNA!C93</f>
        <v>-1098.1168395779382</v>
      </c>
      <c r="D29" s="2">
        <f>WNA!D93</f>
        <v>458.85643710032519</v>
      </c>
      <c r="E29" s="2">
        <f>WNA!E93</f>
        <v>1491.5799073041844</v>
      </c>
      <c r="F29" s="2">
        <f>WNA!F93</f>
        <v>-187.29652574064593</v>
      </c>
      <c r="G29" s="2">
        <f>WNA!G93</f>
        <v>-5043.7203664960807</v>
      </c>
      <c r="H29" s="2">
        <f>WNA!H93</f>
        <v>-1008.5713214199591</v>
      </c>
      <c r="I29" s="2">
        <f>WNA!I93</f>
        <v>-17253.1223514743</v>
      </c>
      <c r="J29" s="2">
        <f>WNA!J93</f>
        <v>1400.2000747298755</v>
      </c>
      <c r="K29" s="2">
        <f>WNA!K93</f>
        <v>551.32794804539981</v>
      </c>
      <c r="L29" s="2">
        <f>WNA!L93</f>
        <v>301.72638053478806</v>
      </c>
      <c r="M29" s="2">
        <f>WNA!M93</f>
        <v>346.70576435211615</v>
      </c>
      <c r="N29" s="2">
        <f>WNA!N93</f>
        <v>-450.73568947135766</v>
      </c>
      <c r="O29" s="29"/>
      <c r="P29" s="29">
        <f>SUM(C29:N29)</f>
        <v>-20491.166582113594</v>
      </c>
      <c r="Q29" s="33">
        <f>Q52</f>
        <v>0</v>
      </c>
      <c r="R29" s="29">
        <f>P29*Q29</f>
        <v>0</v>
      </c>
      <c r="T29" s="3"/>
    </row>
    <row r="30" spans="1:23" x14ac:dyDescent="0.2">
      <c r="A30" s="10">
        <v>19</v>
      </c>
      <c r="B30" s="1" t="s">
        <v>32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9"/>
      <c r="P30" s="29">
        <f>SUM(C30:N30)</f>
        <v>0</v>
      </c>
      <c r="Q30" s="33">
        <f>Q53</f>
        <v>0</v>
      </c>
      <c r="R30" s="29">
        <f>P30*Q30</f>
        <v>0</v>
      </c>
      <c r="T30" s="45"/>
    </row>
    <row r="31" spans="1:23" x14ac:dyDescent="0.2">
      <c r="A31" s="10">
        <v>20</v>
      </c>
      <c r="B31" s="46" t="s">
        <v>33</v>
      </c>
      <c r="C31" s="48">
        <f>SUM(C28:C30)</f>
        <v>-6101</v>
      </c>
      <c r="D31" s="48">
        <f t="shared" ref="D31:N31" si="2">SUM(D28:D30)</f>
        <v>2181</v>
      </c>
      <c r="E31" s="48">
        <f t="shared" si="2"/>
        <v>10082</v>
      </c>
      <c r="F31" s="48">
        <f t="shared" si="2"/>
        <v>-946</v>
      </c>
      <c r="G31" s="48">
        <f t="shared" si="2"/>
        <v>-18947</v>
      </c>
      <c r="H31" s="48">
        <f t="shared" si="2"/>
        <v>-3834.9999999999995</v>
      </c>
      <c r="I31" s="48">
        <f t="shared" si="2"/>
        <v>-65410</v>
      </c>
      <c r="J31" s="48">
        <f t="shared" si="2"/>
        <v>9079</v>
      </c>
      <c r="K31" s="48">
        <f t="shared" si="2"/>
        <v>2619.9999999999995</v>
      </c>
      <c r="L31" s="48">
        <f t="shared" si="2"/>
        <v>1787</v>
      </c>
      <c r="M31" s="48">
        <f t="shared" si="2"/>
        <v>2071</v>
      </c>
      <c r="N31" s="48">
        <f t="shared" si="2"/>
        <v>-2071</v>
      </c>
      <c r="O31" s="48">
        <f>O27</f>
        <v>0</v>
      </c>
      <c r="P31" s="48">
        <f>SUM(P28:P30)</f>
        <v>-69490.000000000015</v>
      </c>
      <c r="Q31" s="46"/>
      <c r="R31" s="49">
        <f>SUM(R27:R30)</f>
        <v>0</v>
      </c>
      <c r="S31" s="1"/>
      <c r="T31" s="45"/>
      <c r="V31" s="35"/>
    </row>
    <row r="32" spans="1:23" x14ac:dyDescent="0.2">
      <c r="A32" s="10"/>
      <c r="S32" s="1"/>
      <c r="T32" s="45"/>
      <c r="V32" s="35"/>
    </row>
    <row r="33" spans="1:22" x14ac:dyDescent="0.2">
      <c r="A33" s="10"/>
      <c r="I33" s="3"/>
      <c r="S33" s="1"/>
      <c r="T33" s="45"/>
      <c r="V33" s="35"/>
    </row>
    <row r="34" spans="1:22" x14ac:dyDescent="0.2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"/>
      <c r="T34" s="45"/>
      <c r="U34" s="3"/>
      <c r="V34" s="35"/>
    </row>
    <row r="35" spans="1:22" x14ac:dyDescent="0.2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"/>
      <c r="T35" s="45"/>
      <c r="U35" s="3"/>
      <c r="V35" s="35"/>
    </row>
    <row r="36" spans="1:22" x14ac:dyDescent="0.2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3"/>
      <c r="T36" s="40"/>
      <c r="U36" s="3"/>
      <c r="V36" s="35"/>
    </row>
    <row r="37" spans="1:22" x14ac:dyDescent="0.2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T37" s="45"/>
    </row>
    <row r="38" spans="1:22" x14ac:dyDescent="0.2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T38" s="45"/>
    </row>
    <row r="39" spans="1:22" x14ac:dyDescent="0.2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</row>
    <row r="40" spans="1:22" x14ac:dyDescent="0.2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</row>
    <row r="41" spans="1:22" x14ac:dyDescent="0.2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</row>
    <row r="42" spans="1:22" x14ac:dyDescent="0.2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</row>
    <row r="43" spans="1:22" x14ac:dyDescent="0.2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</row>
    <row r="44" spans="1:22" x14ac:dyDescent="0.2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</row>
    <row r="45" spans="1:22" x14ac:dyDescent="0.2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</row>
    <row r="46" spans="1:22" x14ac:dyDescent="0.2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</row>
    <row r="47" spans="1:22" x14ac:dyDescent="0.2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</row>
    <row r="48" spans="1:22" x14ac:dyDescent="0.2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</row>
    <row r="49" spans="1:26" x14ac:dyDescent="0.2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</row>
    <row r="50" spans="1:26" x14ac:dyDescent="0.2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</row>
    <row r="51" spans="1:26" x14ac:dyDescent="0.2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</row>
    <row r="52" spans="1:26" x14ac:dyDescent="0.2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"/>
      <c r="T52" s="3"/>
    </row>
    <row r="53" spans="1:26" x14ac:dyDescent="0.2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</row>
    <row r="54" spans="1:26" x14ac:dyDescent="0.2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</row>
    <row r="55" spans="1:26" x14ac:dyDescent="0.2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</row>
    <row r="56" spans="1:26" x14ac:dyDescent="0.2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</row>
    <row r="57" spans="1:26" x14ac:dyDescent="0.2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</row>
    <row r="58" spans="1:26" x14ac:dyDescent="0.2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Y58" s="53"/>
      <c r="Z58" s="15"/>
    </row>
    <row r="59" spans="1:26" x14ac:dyDescent="0.2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Y59" s="53"/>
      <c r="Z59" s="15"/>
    </row>
    <row r="60" spans="1:26" x14ac:dyDescent="0.2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Y60" s="53"/>
      <c r="Z60" s="15"/>
    </row>
    <row r="61" spans="1:26" x14ac:dyDescent="0.2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Y61" s="53"/>
      <c r="Z61" s="15"/>
    </row>
    <row r="62" spans="1:26" x14ac:dyDescent="0.2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Y62" s="53"/>
      <c r="Z62" s="15"/>
    </row>
    <row r="63" spans="1:26" x14ac:dyDescent="0.2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Y63" s="53"/>
      <c r="Z63" s="15"/>
    </row>
    <row r="64" spans="1:26" x14ac:dyDescent="0.2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Y64" s="53"/>
      <c r="Z64" s="15"/>
    </row>
    <row r="65" spans="1:26" x14ac:dyDescent="0.2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Y65" s="53"/>
      <c r="Z65" s="15"/>
    </row>
    <row r="66" spans="1:26" x14ac:dyDescent="0.2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Y66" s="53"/>
      <c r="Z66" s="15"/>
    </row>
    <row r="67" spans="1:26" x14ac:dyDescent="0.2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Y67" s="53"/>
      <c r="Z67" s="15"/>
    </row>
    <row r="68" spans="1:26" x14ac:dyDescent="0.2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Y68" s="53"/>
      <c r="Z68" s="15"/>
    </row>
    <row r="69" spans="1:26" x14ac:dyDescent="0.2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Y69" s="53"/>
      <c r="Z69" s="15"/>
    </row>
    <row r="70" spans="1:26" x14ac:dyDescent="0.2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</row>
    <row r="71" spans="1:26" x14ac:dyDescent="0.2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</row>
    <row r="72" spans="1:26" x14ac:dyDescent="0.2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</row>
    <row r="73" spans="1:26" x14ac:dyDescent="0.2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</row>
    <row r="74" spans="1:26" x14ac:dyDescent="0.2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</row>
    <row r="75" spans="1:26" x14ac:dyDescent="0.2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</row>
    <row r="76" spans="1:26" x14ac:dyDescent="0.2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</row>
    <row r="77" spans="1:26" x14ac:dyDescent="0.2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</row>
    <row r="78" spans="1:26" x14ac:dyDescent="0.2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</row>
    <row r="79" spans="1:26" x14ac:dyDescent="0.2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T79" s="41"/>
      <c r="U79" s="41"/>
    </row>
    <row r="80" spans="1:26" x14ac:dyDescent="0.2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</row>
    <row r="81" spans="1:18" x14ac:dyDescent="0.2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</row>
    <row r="82" spans="1:18" x14ac:dyDescent="0.2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</row>
    <row r="83" spans="1:18" x14ac:dyDescent="0.2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</row>
    <row r="84" spans="1:18" x14ac:dyDescent="0.2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</row>
    <row r="85" spans="1:18" x14ac:dyDescent="0.2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</row>
    <row r="86" spans="1:18" x14ac:dyDescent="0.2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</row>
    <row r="87" spans="1:18" x14ac:dyDescent="0.2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</row>
    <row r="88" spans="1:18" x14ac:dyDescent="0.2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</row>
    <row r="89" spans="1:18" x14ac:dyDescent="0.2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</row>
    <row r="90" spans="1:18" x14ac:dyDescent="0.2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</row>
    <row r="91" spans="1:18" x14ac:dyDescent="0.2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</row>
    <row r="92" spans="1:18" x14ac:dyDescent="0.2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</row>
    <row r="93" spans="1:18" x14ac:dyDescent="0.2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</row>
    <row r="94" spans="1:18" x14ac:dyDescent="0.2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</row>
    <row r="95" spans="1:18" x14ac:dyDescent="0.2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</row>
    <row r="96" spans="1:18" x14ac:dyDescent="0.2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</row>
    <row r="97" spans="1:18" x14ac:dyDescent="0.2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</row>
    <row r="98" spans="1:18" x14ac:dyDescent="0.2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1:18" x14ac:dyDescent="0.2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1:18" x14ac:dyDescent="0.2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1:18" x14ac:dyDescent="0.2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1:18" x14ac:dyDescent="0.2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1:18" x14ac:dyDescent="0.2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1:18" x14ac:dyDescent="0.2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1:18" x14ac:dyDescent="0.2">
      <c r="A105" s="10"/>
    </row>
    <row r="106" spans="1:18" x14ac:dyDescent="0.2">
      <c r="A106" s="10"/>
    </row>
    <row r="107" spans="1:18" x14ac:dyDescent="0.2">
      <c r="A107" s="10"/>
    </row>
    <row r="108" spans="1:18" x14ac:dyDescent="0.2">
      <c r="A108" s="10"/>
    </row>
    <row r="109" spans="1:18" x14ac:dyDescent="0.2">
      <c r="A109" s="10"/>
    </row>
    <row r="110" spans="1:18" x14ac:dyDescent="0.2">
      <c r="A110" s="10"/>
    </row>
    <row r="111" spans="1:18" x14ac:dyDescent="0.2">
      <c r="A111" s="10"/>
    </row>
    <row r="112" spans="1:18" x14ac:dyDescent="0.2">
      <c r="A112" s="16"/>
    </row>
    <row r="113" spans="1:26" x14ac:dyDescent="0.2">
      <c r="A113" s="16"/>
    </row>
    <row r="114" spans="1:26" x14ac:dyDescent="0.2">
      <c r="A114" s="16"/>
    </row>
    <row r="115" spans="1:26" x14ac:dyDescent="0.2">
      <c r="A115" s="16"/>
    </row>
    <row r="116" spans="1:26" x14ac:dyDescent="0.2">
      <c r="A116" s="16"/>
    </row>
    <row r="117" spans="1:26" x14ac:dyDescent="0.2">
      <c r="A117" s="16"/>
    </row>
    <row r="118" spans="1:26" x14ac:dyDescent="0.2">
      <c r="A118" s="16"/>
    </row>
    <row r="119" spans="1:26" x14ac:dyDescent="0.2">
      <c r="A119" s="16"/>
    </row>
    <row r="120" spans="1:26" x14ac:dyDescent="0.2">
      <c r="A120" s="16"/>
    </row>
    <row r="121" spans="1:26" x14ac:dyDescent="0.2">
      <c r="A121" s="16"/>
    </row>
    <row r="122" spans="1:26" x14ac:dyDescent="0.2">
      <c r="A122" s="3"/>
    </row>
    <row r="123" spans="1:26" x14ac:dyDescent="0.2">
      <c r="A123" s="3"/>
    </row>
    <row r="124" spans="1:26" x14ac:dyDescent="0.2">
      <c r="A124" s="3"/>
    </row>
    <row r="125" spans="1:26" x14ac:dyDescent="0.2">
      <c r="A125" s="3"/>
    </row>
    <row r="126" spans="1:26" x14ac:dyDescent="0.2">
      <c r="A126" s="3"/>
    </row>
    <row r="127" spans="1:26" x14ac:dyDescent="0.2">
      <c r="A127" s="3"/>
      <c r="B127" s="26" t="s">
        <v>123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1"/>
      <c r="P127" s="1"/>
      <c r="Q127" s="1"/>
      <c r="R127" s="1"/>
      <c r="S127" s="1"/>
      <c r="T127" s="3"/>
      <c r="Y127" s="53"/>
      <c r="Z127" s="15"/>
    </row>
    <row r="128" spans="1:26" x14ac:dyDescent="0.2">
      <c r="A128" s="3"/>
      <c r="B128" s="1" t="s">
        <v>8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90">
        <v>1919</v>
      </c>
      <c r="P128" s="1"/>
      <c r="Q128" s="191">
        <v>220</v>
      </c>
      <c r="R128" s="192">
        <v>422180</v>
      </c>
      <c r="S128" s="1"/>
      <c r="T128" s="40"/>
      <c r="Y128" s="53"/>
      <c r="Z128" s="15"/>
    </row>
    <row r="129" spans="1:26" x14ac:dyDescent="0.2">
      <c r="A129" s="3"/>
      <c r="B129" s="5" t="s">
        <v>43</v>
      </c>
      <c r="O129" s="190">
        <v>1859</v>
      </c>
      <c r="P129" s="1"/>
      <c r="Q129" s="191">
        <v>50</v>
      </c>
      <c r="R129" s="190">
        <v>92950</v>
      </c>
      <c r="S129" s="1"/>
      <c r="T129" s="40"/>
      <c r="Y129" s="53"/>
      <c r="Z129" s="15"/>
    </row>
    <row r="130" spans="1:26" x14ac:dyDescent="0.2">
      <c r="A130" s="3"/>
      <c r="B130" s="5" t="s">
        <v>44</v>
      </c>
      <c r="O130" s="193">
        <v>1318</v>
      </c>
      <c r="Q130" s="194" t="s">
        <v>56</v>
      </c>
      <c r="R130" s="195">
        <v>144805</v>
      </c>
      <c r="S130" s="1"/>
      <c r="T130" s="40"/>
      <c r="Y130" s="53"/>
      <c r="Z130" s="15"/>
    </row>
    <row r="131" spans="1:26" x14ac:dyDescent="0.2">
      <c r="A131" s="4"/>
      <c r="B131" s="5" t="s">
        <v>45</v>
      </c>
      <c r="O131" s="29"/>
      <c r="P131" s="196">
        <v>269197.94</v>
      </c>
      <c r="Q131" s="197">
        <v>0.1</v>
      </c>
      <c r="R131" s="190">
        <v>26919.794000000002</v>
      </c>
      <c r="S131" s="1"/>
      <c r="T131" s="66"/>
      <c r="U131" s="35"/>
      <c r="Y131" s="53"/>
      <c r="Z131" s="15"/>
    </row>
    <row r="132" spans="1:26" x14ac:dyDescent="0.2">
      <c r="A132" s="4"/>
      <c r="B132" s="1" t="s">
        <v>124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P132" s="190">
        <v>5468</v>
      </c>
      <c r="Q132" s="198">
        <v>1.19</v>
      </c>
      <c r="R132" s="190">
        <v>6507</v>
      </c>
      <c r="S132" s="1"/>
      <c r="T132" s="199">
        <v>2973</v>
      </c>
      <c r="U132" s="53"/>
      <c r="V132" s="3"/>
      <c r="W132" s="3"/>
      <c r="X132" s="15"/>
      <c r="Y132" s="53"/>
      <c r="Z132" s="15"/>
    </row>
    <row r="133" spans="1:26" x14ac:dyDescent="0.2">
      <c r="A133" s="4"/>
      <c r="B133" s="1" t="s">
        <v>125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P133" s="190">
        <v>4118</v>
      </c>
      <c r="Q133" s="198">
        <v>0.65900000000000003</v>
      </c>
      <c r="R133" s="190">
        <v>2714</v>
      </c>
      <c r="S133" s="1"/>
      <c r="T133" s="199">
        <v>3963</v>
      </c>
      <c r="U133" s="53"/>
      <c r="V133" s="3"/>
      <c r="W133" s="3"/>
      <c r="X133" s="15"/>
      <c r="Y133" s="53"/>
      <c r="Z133" s="15"/>
    </row>
    <row r="134" spans="1:26" x14ac:dyDescent="0.2">
      <c r="A134" s="4"/>
      <c r="B134" s="1" t="s">
        <v>126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P134" s="190">
        <v>0</v>
      </c>
      <c r="Q134" s="198">
        <v>0.43</v>
      </c>
      <c r="R134" s="190">
        <v>0</v>
      </c>
      <c r="S134" s="1"/>
      <c r="T134" s="199">
        <v>0</v>
      </c>
      <c r="U134" s="53"/>
      <c r="V134" s="3"/>
      <c r="W134" s="3"/>
      <c r="X134" s="15"/>
      <c r="Y134" s="53"/>
      <c r="Z134" s="15"/>
    </row>
    <row r="135" spans="1:26" x14ac:dyDescent="0.2">
      <c r="A135" s="4"/>
      <c r="B135" s="1" t="s">
        <v>46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29"/>
      <c r="P135" s="190">
        <v>9204</v>
      </c>
      <c r="Q135" s="198">
        <v>1.19</v>
      </c>
      <c r="R135" s="190">
        <v>10953</v>
      </c>
      <c r="S135" s="1"/>
      <c r="T135" s="200">
        <v>7961</v>
      </c>
      <c r="U135" s="15"/>
      <c r="V135" s="40"/>
      <c r="W135" s="3"/>
      <c r="X135" s="15"/>
      <c r="Y135" s="53"/>
      <c r="Z135" s="15"/>
    </row>
    <row r="136" spans="1:26" x14ac:dyDescent="0.2">
      <c r="A136" s="4"/>
      <c r="B136" s="1" t="s">
        <v>47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29"/>
      <c r="P136" s="190">
        <v>75254</v>
      </c>
      <c r="Q136" s="198">
        <v>0.65900000000000003</v>
      </c>
      <c r="R136" s="190">
        <v>49592</v>
      </c>
      <c r="S136" s="1"/>
      <c r="T136" s="200">
        <v>43904</v>
      </c>
      <c r="U136" s="15"/>
      <c r="V136" s="40"/>
      <c r="W136" s="3"/>
      <c r="X136" s="15"/>
      <c r="Y136" s="53"/>
      <c r="Z136" s="15"/>
    </row>
    <row r="137" spans="1:26" x14ac:dyDescent="0.2">
      <c r="A137" s="4"/>
      <c r="B137" s="1" t="s">
        <v>120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29"/>
      <c r="P137" s="190">
        <v>0</v>
      </c>
      <c r="Q137" s="198">
        <v>0.43</v>
      </c>
      <c r="R137" s="190">
        <v>0</v>
      </c>
      <c r="S137" s="1"/>
      <c r="T137" s="200">
        <v>31193</v>
      </c>
      <c r="U137" s="53"/>
      <c r="V137" s="67"/>
      <c r="W137" s="3"/>
      <c r="X137" s="15"/>
      <c r="Y137" s="53"/>
      <c r="Z137" s="15"/>
    </row>
    <row r="138" spans="1:26" x14ac:dyDescent="0.2">
      <c r="A138" s="4"/>
      <c r="B138" s="1" t="s">
        <v>127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29"/>
      <c r="P138" s="190">
        <v>0</v>
      </c>
      <c r="Q138" s="198">
        <v>1.19</v>
      </c>
      <c r="R138" s="190">
        <v>0</v>
      </c>
      <c r="S138" s="1"/>
      <c r="T138" s="200">
        <v>0</v>
      </c>
      <c r="U138" s="53"/>
      <c r="V138" s="3"/>
      <c r="W138" s="3"/>
      <c r="X138" s="15"/>
      <c r="Y138" s="53"/>
      <c r="Z138" s="15"/>
    </row>
    <row r="139" spans="1:26" x14ac:dyDescent="0.2">
      <c r="A139" s="4"/>
      <c r="B139" s="1" t="s">
        <v>128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29"/>
      <c r="P139" s="190">
        <v>0</v>
      </c>
      <c r="Q139" s="198">
        <v>0.65900000000000003</v>
      </c>
      <c r="R139" s="190">
        <v>0</v>
      </c>
      <c r="S139" s="1"/>
      <c r="T139" s="200">
        <v>0</v>
      </c>
      <c r="U139" s="53"/>
      <c r="V139" s="3"/>
      <c r="W139" s="3"/>
      <c r="X139" s="15"/>
      <c r="Y139" s="53"/>
      <c r="Z139" s="15"/>
    </row>
    <row r="140" spans="1:26" x14ac:dyDescent="0.2">
      <c r="A140" s="4"/>
      <c r="B140" s="1" t="s">
        <v>129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29"/>
      <c r="P140" s="190">
        <v>0</v>
      </c>
      <c r="Q140" s="198">
        <v>0.43</v>
      </c>
      <c r="R140" s="190">
        <v>0</v>
      </c>
      <c r="S140" s="1"/>
      <c r="T140" s="200">
        <v>0</v>
      </c>
      <c r="U140" s="53"/>
      <c r="V140" s="3"/>
      <c r="W140" s="3"/>
      <c r="X140" s="15"/>
      <c r="Y140" s="53"/>
      <c r="Z140" s="15"/>
    </row>
    <row r="141" spans="1:26" x14ac:dyDescent="0.2">
      <c r="A141" s="4"/>
      <c r="B141" s="1" t="s">
        <v>130</v>
      </c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P141" s="190">
        <v>329514</v>
      </c>
      <c r="Q141" s="198">
        <v>1.19</v>
      </c>
      <c r="R141" s="190">
        <v>392122</v>
      </c>
      <c r="S141" s="1"/>
      <c r="T141" s="199">
        <v>136328</v>
      </c>
      <c r="U141" s="53"/>
      <c r="V141" s="3"/>
      <c r="W141" s="3"/>
      <c r="X141" s="15"/>
      <c r="Y141" s="53"/>
      <c r="Z141" s="15"/>
    </row>
    <row r="142" spans="1:26" x14ac:dyDescent="0.2">
      <c r="A142" s="4"/>
      <c r="B142" s="1" t="s">
        <v>131</v>
      </c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P142" s="190">
        <v>3275044</v>
      </c>
      <c r="Q142" s="198">
        <v>0.65900000000000003</v>
      </c>
      <c r="R142" s="190">
        <v>2158254</v>
      </c>
      <c r="S142" s="1"/>
      <c r="T142" s="199">
        <v>1673184</v>
      </c>
      <c r="U142" s="53"/>
      <c r="V142" s="3"/>
      <c r="W142" s="3"/>
      <c r="X142" s="15"/>
      <c r="Y142" s="53"/>
      <c r="Z142" s="15"/>
    </row>
    <row r="143" spans="1:26" x14ac:dyDescent="0.2">
      <c r="A143" s="4"/>
      <c r="B143" s="1" t="s">
        <v>132</v>
      </c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P143" s="190">
        <v>39406</v>
      </c>
      <c r="Q143" s="198">
        <v>0.43</v>
      </c>
      <c r="R143" s="190">
        <v>16945</v>
      </c>
      <c r="S143" s="1"/>
      <c r="T143" s="199">
        <v>39406</v>
      </c>
      <c r="Y143" s="53"/>
      <c r="Z143" s="15"/>
    </row>
    <row r="144" spans="1:26" x14ac:dyDescent="0.2">
      <c r="A144" s="4"/>
      <c r="B144" s="1" t="s">
        <v>133</v>
      </c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P144" s="190">
        <v>217118</v>
      </c>
      <c r="Q144" s="198">
        <v>0.53</v>
      </c>
      <c r="R144" s="190">
        <v>115073</v>
      </c>
      <c r="S144" s="1"/>
      <c r="T144" s="199">
        <v>102664</v>
      </c>
      <c r="Y144" s="53"/>
      <c r="Z144" s="15"/>
    </row>
    <row r="145" spans="1:26" x14ac:dyDescent="0.2">
      <c r="A145" s="4"/>
      <c r="B145" s="5" t="s">
        <v>134</v>
      </c>
      <c r="P145" s="201">
        <v>60362</v>
      </c>
      <c r="Q145" s="202">
        <v>0.35909999999999997</v>
      </c>
      <c r="R145" s="190">
        <v>21676</v>
      </c>
      <c r="S145" s="1"/>
      <c r="T145" s="199">
        <v>40054</v>
      </c>
      <c r="Y145" s="53"/>
      <c r="Z145" s="15"/>
    </row>
    <row r="146" spans="1:26" x14ac:dyDescent="0.2">
      <c r="A146" s="4"/>
      <c r="B146" s="1" t="s">
        <v>51</v>
      </c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P146" s="203">
        <v>163165</v>
      </c>
      <c r="Q146" s="198">
        <v>0.53</v>
      </c>
      <c r="R146" s="190">
        <v>86477</v>
      </c>
      <c r="S146" s="1"/>
      <c r="T146" s="200">
        <v>214048</v>
      </c>
      <c r="U146" s="15"/>
      <c r="V146" s="3"/>
      <c r="W146" s="67"/>
      <c r="X146" s="15"/>
      <c r="Y146" s="53"/>
      <c r="Z146" s="15"/>
    </row>
    <row r="147" spans="1:26" x14ac:dyDescent="0.2">
      <c r="A147" s="4"/>
      <c r="B147" s="5" t="s">
        <v>52</v>
      </c>
      <c r="P147" s="203">
        <v>0</v>
      </c>
      <c r="Q147" s="202">
        <v>0.35909999999999997</v>
      </c>
      <c r="R147" s="190">
        <v>0</v>
      </c>
      <c r="S147" s="1"/>
      <c r="T147" s="200">
        <v>79</v>
      </c>
      <c r="U147" s="70"/>
      <c r="V147" s="3"/>
      <c r="W147" s="67"/>
      <c r="X147" s="15"/>
      <c r="Y147" s="53"/>
      <c r="Z147" s="15"/>
    </row>
    <row r="148" spans="1:26" x14ac:dyDescent="0.2">
      <c r="A148" s="4"/>
      <c r="B148" s="1" t="s">
        <v>135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29"/>
      <c r="P148" s="190">
        <v>68647</v>
      </c>
      <c r="Q148" s="198">
        <v>0.53</v>
      </c>
      <c r="R148" s="190">
        <v>36383</v>
      </c>
      <c r="S148" s="1"/>
      <c r="T148" s="200">
        <v>39857</v>
      </c>
      <c r="U148" s="53"/>
      <c r="V148" s="3"/>
      <c r="W148" s="3"/>
      <c r="X148" s="15"/>
      <c r="Y148" s="53"/>
      <c r="Z148" s="15"/>
    </row>
    <row r="149" spans="1:26" x14ac:dyDescent="0.2">
      <c r="A149" s="4"/>
      <c r="B149" s="1" t="s">
        <v>136</v>
      </c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29"/>
      <c r="P149" s="190">
        <v>0</v>
      </c>
      <c r="Q149" s="202">
        <v>0.35909999999999997</v>
      </c>
      <c r="R149" s="190">
        <v>0</v>
      </c>
      <c r="S149" s="1"/>
      <c r="T149" s="200">
        <v>0</v>
      </c>
      <c r="U149" s="53"/>
      <c r="V149" s="3"/>
      <c r="W149" s="3"/>
      <c r="X149" s="15"/>
      <c r="Y149" s="53"/>
      <c r="Z149" s="15"/>
    </row>
    <row r="150" spans="1:26" x14ac:dyDescent="0.2">
      <c r="A150" s="4"/>
      <c r="B150" s="1" t="s">
        <v>137</v>
      </c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P150" s="190">
        <v>2895489</v>
      </c>
      <c r="Q150" s="198">
        <v>0.53</v>
      </c>
      <c r="R150" s="190">
        <v>1534609</v>
      </c>
      <c r="S150" s="1"/>
      <c r="T150" s="200">
        <v>1139246</v>
      </c>
      <c r="U150" s="53"/>
      <c r="V150" s="3"/>
      <c r="W150" s="3"/>
      <c r="X150" s="15"/>
      <c r="Y150" s="53"/>
      <c r="Z150" s="15"/>
    </row>
    <row r="151" spans="1:26" x14ac:dyDescent="0.2">
      <c r="A151" s="4"/>
      <c r="B151" s="1" t="s">
        <v>138</v>
      </c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P151" s="190">
        <v>50541</v>
      </c>
      <c r="Q151" s="202">
        <v>0.35909999999999997</v>
      </c>
      <c r="R151" s="190">
        <v>18149</v>
      </c>
      <c r="S151" s="1"/>
      <c r="T151" s="200">
        <v>29348</v>
      </c>
      <c r="U151" s="15"/>
      <c r="V151" s="3"/>
      <c r="W151" s="3"/>
      <c r="X151" s="15"/>
      <c r="Y151" s="53"/>
      <c r="Z151" s="15"/>
    </row>
    <row r="152" spans="1:26" x14ac:dyDescent="0.2">
      <c r="A152" s="4"/>
      <c r="B152" s="1" t="s">
        <v>139</v>
      </c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Q152" s="198">
        <v>1.19</v>
      </c>
      <c r="R152" s="190">
        <v>0</v>
      </c>
      <c r="S152" s="1"/>
      <c r="T152" s="40"/>
      <c r="U152" s="204" t="s">
        <v>140</v>
      </c>
      <c r="V152" s="3"/>
      <c r="W152" s="3"/>
      <c r="X152" s="15"/>
      <c r="Y152" s="53"/>
      <c r="Z152" s="15"/>
    </row>
    <row r="153" spans="1:26" x14ac:dyDescent="0.2">
      <c r="A153" s="4"/>
      <c r="B153" s="1" t="s">
        <v>141</v>
      </c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205"/>
      <c r="Q153" s="198">
        <v>0.65900000000000003</v>
      </c>
      <c r="R153" s="190">
        <v>0</v>
      </c>
      <c r="S153" s="206"/>
      <c r="T153" s="40"/>
      <c r="U153" s="53"/>
      <c r="V153" s="3"/>
      <c r="W153" s="3"/>
      <c r="X153" s="15"/>
      <c r="Y153" s="53"/>
      <c r="Z153" s="15"/>
    </row>
    <row r="154" spans="1:26" x14ac:dyDescent="0.2">
      <c r="A154" s="4"/>
      <c r="B154" s="1" t="s">
        <v>142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P154" s="205"/>
      <c r="Q154" s="198">
        <v>0.43</v>
      </c>
      <c r="R154" s="190">
        <v>0</v>
      </c>
      <c r="S154" s="1"/>
      <c r="T154" s="66"/>
      <c r="U154" s="53"/>
      <c r="V154" s="3"/>
      <c r="W154" s="3"/>
      <c r="X154" s="15"/>
      <c r="Y154" s="53"/>
      <c r="Z154" s="15"/>
    </row>
    <row r="155" spans="1:26" x14ac:dyDescent="0.2">
      <c r="A155" s="4"/>
      <c r="B155" s="1" t="s">
        <v>143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90">
        <v>74</v>
      </c>
      <c r="P155" s="203">
        <v>645623</v>
      </c>
      <c r="Q155" s="207" t="s">
        <v>56</v>
      </c>
      <c r="R155" s="190">
        <v>227733.52549999999</v>
      </c>
      <c r="S155" s="1"/>
      <c r="T155" s="200">
        <v>312351</v>
      </c>
      <c r="U155" s="53"/>
      <c r="V155" s="3"/>
      <c r="W155" s="3"/>
      <c r="X155" s="15"/>
      <c r="Y155" s="53"/>
      <c r="Z155" s="15"/>
    </row>
    <row r="156" spans="1:26" x14ac:dyDescent="0.2">
      <c r="A156" s="4"/>
      <c r="B156" s="46" t="s">
        <v>144</v>
      </c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208">
        <v>1993</v>
      </c>
      <c r="P156" s="208">
        <v>7838953</v>
      </c>
      <c r="Q156" s="46"/>
      <c r="R156" s="209">
        <v>5364042.3194999993</v>
      </c>
      <c r="S156" s="1"/>
      <c r="T156" s="208">
        <v>3816559</v>
      </c>
      <c r="U156" s="70"/>
      <c r="V156" s="3"/>
      <c r="W156" s="3"/>
      <c r="X156" s="15"/>
      <c r="Y156" s="53"/>
      <c r="Z156" s="15"/>
    </row>
    <row r="157" spans="1:26" x14ac:dyDescent="0.2">
      <c r="A157" s="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29"/>
      <c r="P157" s="29"/>
      <c r="Q157" s="33"/>
      <c r="R157" s="29"/>
      <c r="S157" s="1"/>
      <c r="T157" s="43"/>
      <c r="U157" s="53"/>
      <c r="V157" s="3"/>
      <c r="W157" s="3"/>
      <c r="X157" s="15"/>
      <c r="Y157" s="53"/>
      <c r="Z157" s="15"/>
    </row>
    <row r="158" spans="1:26" x14ac:dyDescent="0.2">
      <c r="A158" s="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29"/>
      <c r="P158" s="29"/>
      <c r="Q158" s="33"/>
      <c r="R158" s="29"/>
      <c r="S158" s="1"/>
      <c r="T158" s="29"/>
      <c r="U158" s="53"/>
      <c r="V158" s="3"/>
      <c r="W158" s="3"/>
      <c r="X158" s="15"/>
      <c r="Y158" s="53"/>
      <c r="Z158" s="15"/>
    </row>
    <row r="159" spans="1:26" x14ac:dyDescent="0.2">
      <c r="A159" s="4"/>
      <c r="B159" s="26" t="s">
        <v>145</v>
      </c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9"/>
      <c r="P159" s="29"/>
      <c r="Q159" s="33"/>
      <c r="R159" s="29"/>
      <c r="S159" s="1"/>
      <c r="T159" s="3"/>
      <c r="U159" s="53"/>
      <c r="V159" s="3"/>
      <c r="W159" s="3"/>
      <c r="X159" s="15"/>
      <c r="Y159" s="53"/>
      <c r="Z159" s="15"/>
    </row>
    <row r="160" spans="1:26" x14ac:dyDescent="0.2">
      <c r="A160" s="4"/>
      <c r="B160" s="1" t="s">
        <v>8</v>
      </c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90">
        <v>179</v>
      </c>
      <c r="P160" s="29"/>
      <c r="Q160" s="191">
        <v>220</v>
      </c>
      <c r="R160" s="190">
        <v>39380</v>
      </c>
      <c r="S160" s="206"/>
      <c r="T160" s="3"/>
      <c r="U160" s="70"/>
      <c r="V160" s="3"/>
      <c r="W160" s="3"/>
      <c r="X160" s="15"/>
      <c r="Y160" s="53"/>
      <c r="Z160" s="15"/>
    </row>
    <row r="161" spans="1:26" x14ac:dyDescent="0.2">
      <c r="A161" s="4"/>
      <c r="B161" s="5" t="s">
        <v>43</v>
      </c>
      <c r="O161" s="190">
        <v>179</v>
      </c>
      <c r="P161" s="29"/>
      <c r="Q161" s="210">
        <v>50</v>
      </c>
      <c r="R161" s="193">
        <v>8950</v>
      </c>
      <c r="S161" s="206"/>
      <c r="T161" s="40"/>
      <c r="U161" s="70"/>
      <c r="V161" s="3"/>
      <c r="W161" s="3"/>
      <c r="X161" s="15"/>
      <c r="Y161" s="53"/>
      <c r="Z161" s="15"/>
    </row>
    <row r="162" spans="1:26" x14ac:dyDescent="0.2">
      <c r="A162" s="4"/>
      <c r="B162" s="5" t="s">
        <v>44</v>
      </c>
      <c r="O162" s="190">
        <v>132</v>
      </c>
      <c r="P162" s="29"/>
      <c r="Q162" s="207" t="s">
        <v>56</v>
      </c>
      <c r="R162" s="195">
        <v>17220</v>
      </c>
      <c r="S162" s="206"/>
      <c r="T162" s="40"/>
      <c r="U162" s="211" t="s">
        <v>146</v>
      </c>
      <c r="V162" s="3"/>
      <c r="W162" s="3"/>
      <c r="X162" s="15"/>
      <c r="Y162" s="53"/>
      <c r="Z162" s="15"/>
    </row>
    <row r="163" spans="1:26" x14ac:dyDescent="0.2">
      <c r="A163" s="4"/>
      <c r="B163" s="5" t="s">
        <v>45</v>
      </c>
      <c r="O163" s="29"/>
      <c r="P163" s="190">
        <v>189910</v>
      </c>
      <c r="Q163" s="198">
        <v>0.1</v>
      </c>
      <c r="R163" s="190">
        <v>18991</v>
      </c>
      <c r="S163" s="206"/>
      <c r="T163" s="40"/>
      <c r="U163" s="53"/>
      <c r="V163" s="3"/>
      <c r="W163" s="3"/>
      <c r="X163" s="15"/>
      <c r="Y163" s="53"/>
      <c r="Z163" s="15"/>
    </row>
    <row r="164" spans="1:26" x14ac:dyDescent="0.2">
      <c r="A164" s="4"/>
      <c r="B164" s="1" t="s">
        <v>124</v>
      </c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29"/>
      <c r="P164" s="190">
        <v>0</v>
      </c>
      <c r="Q164" s="198">
        <v>1.19</v>
      </c>
      <c r="R164" s="190">
        <v>0</v>
      </c>
      <c r="S164" s="1"/>
      <c r="T164" s="40"/>
      <c r="U164" s="53"/>
      <c r="V164" s="3"/>
      <c r="W164" s="3"/>
      <c r="X164" s="15"/>
      <c r="Y164" s="53"/>
      <c r="Z164" s="15"/>
    </row>
    <row r="165" spans="1:26" x14ac:dyDescent="0.2">
      <c r="A165" s="4"/>
      <c r="B165" s="1" t="s">
        <v>125</v>
      </c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29"/>
      <c r="P165" s="190">
        <v>0</v>
      </c>
      <c r="Q165" s="198">
        <v>0.65900000000000003</v>
      </c>
      <c r="R165" s="190">
        <v>0</v>
      </c>
      <c r="S165" s="1"/>
      <c r="T165" s="40"/>
      <c r="U165" s="53"/>
      <c r="V165" s="3"/>
      <c r="W165" s="3"/>
      <c r="X165" s="15"/>
      <c r="Y165" s="53"/>
      <c r="Z165" s="15"/>
    </row>
    <row r="166" spans="1:26" x14ac:dyDescent="0.2">
      <c r="A166" s="4"/>
      <c r="B166" s="1" t="s">
        <v>126</v>
      </c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29"/>
      <c r="P166" s="190">
        <v>0</v>
      </c>
      <c r="Q166" s="198">
        <v>0.43</v>
      </c>
      <c r="R166" s="190">
        <v>0</v>
      </c>
      <c r="S166" s="1"/>
      <c r="T166" s="40"/>
      <c r="U166" s="53"/>
      <c r="V166" s="3"/>
      <c r="W166" s="3"/>
      <c r="X166" s="15"/>
      <c r="Y166" s="53"/>
      <c r="Z166" s="15"/>
    </row>
    <row r="167" spans="1:26" x14ac:dyDescent="0.2">
      <c r="A167" s="4"/>
      <c r="B167" s="1" t="s">
        <v>46</v>
      </c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29"/>
      <c r="P167" s="190">
        <v>0</v>
      </c>
      <c r="Q167" s="198">
        <v>1.19</v>
      </c>
      <c r="R167" s="190">
        <v>0</v>
      </c>
      <c r="S167" s="1"/>
      <c r="T167" s="40"/>
      <c r="U167" s="53"/>
      <c r="V167" s="3"/>
      <c r="W167" s="3"/>
      <c r="X167" s="15"/>
      <c r="Y167" s="53"/>
      <c r="Z167" s="15"/>
    </row>
    <row r="168" spans="1:26" x14ac:dyDescent="0.2">
      <c r="A168" s="4"/>
      <c r="B168" s="1" t="s">
        <v>47</v>
      </c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29"/>
      <c r="P168" s="190">
        <v>0</v>
      </c>
      <c r="Q168" s="198">
        <v>0.65900000000000003</v>
      </c>
      <c r="R168" s="190">
        <v>0</v>
      </c>
      <c r="S168" s="1"/>
      <c r="T168" s="40"/>
      <c r="U168" s="53"/>
      <c r="V168" s="3"/>
      <c r="W168" s="3"/>
      <c r="X168" s="15"/>
      <c r="Y168" s="53"/>
      <c r="Z168" s="15"/>
    </row>
    <row r="169" spans="1:26" x14ac:dyDescent="0.2">
      <c r="A169" s="4"/>
      <c r="B169" s="1" t="s">
        <v>120</v>
      </c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29"/>
      <c r="P169" s="190">
        <v>0</v>
      </c>
      <c r="Q169" s="198">
        <v>0.43</v>
      </c>
      <c r="R169" s="190">
        <v>0</v>
      </c>
      <c r="S169" s="1"/>
      <c r="T169" s="40"/>
      <c r="U169" s="53"/>
      <c r="V169" s="3"/>
      <c r="W169" s="3"/>
      <c r="X169" s="15"/>
      <c r="Y169" s="53"/>
      <c r="Z169" s="15"/>
    </row>
    <row r="170" spans="1:26" x14ac:dyDescent="0.2">
      <c r="A170" s="4"/>
      <c r="B170" s="1" t="s">
        <v>127</v>
      </c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29"/>
      <c r="P170" s="190">
        <v>0</v>
      </c>
      <c r="Q170" s="198">
        <v>1.19</v>
      </c>
      <c r="R170" s="190">
        <v>0</v>
      </c>
      <c r="S170" s="1"/>
      <c r="T170" s="40"/>
      <c r="U170" s="53"/>
      <c r="V170" s="3"/>
      <c r="W170" s="3"/>
      <c r="X170" s="15"/>
      <c r="Y170" s="53"/>
      <c r="Z170" s="15"/>
    </row>
    <row r="171" spans="1:26" x14ac:dyDescent="0.2">
      <c r="A171" s="4"/>
      <c r="B171" s="1" t="s">
        <v>128</v>
      </c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29"/>
      <c r="P171" s="190">
        <v>0</v>
      </c>
      <c r="Q171" s="198">
        <v>0.65900000000000003</v>
      </c>
      <c r="R171" s="190">
        <v>0</v>
      </c>
      <c r="S171" s="1"/>
      <c r="T171" s="40"/>
      <c r="U171" s="53"/>
      <c r="V171" s="3"/>
      <c r="W171" s="3"/>
      <c r="X171" s="15"/>
      <c r="Y171" s="53"/>
      <c r="Z171" s="15"/>
    </row>
    <row r="172" spans="1:26" x14ac:dyDescent="0.2">
      <c r="A172" s="4"/>
      <c r="B172" s="1" t="s">
        <v>129</v>
      </c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29"/>
      <c r="P172" s="190">
        <v>0</v>
      </c>
      <c r="Q172" s="198">
        <v>0.43</v>
      </c>
      <c r="R172" s="190">
        <v>0</v>
      </c>
      <c r="S172" s="1"/>
      <c r="T172" s="40"/>
      <c r="U172" s="53"/>
      <c r="V172" s="3"/>
      <c r="W172" s="3"/>
      <c r="X172" s="15"/>
      <c r="Y172" s="53"/>
      <c r="Z172" s="15"/>
    </row>
    <row r="173" spans="1:26" x14ac:dyDescent="0.2">
      <c r="A173" s="4"/>
      <c r="B173" s="1" t="s">
        <v>147</v>
      </c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29"/>
      <c r="P173" s="190">
        <v>28500</v>
      </c>
      <c r="Q173" s="198">
        <v>1.19</v>
      </c>
      <c r="R173" s="190">
        <v>33915</v>
      </c>
      <c r="S173" s="1"/>
      <c r="T173" s="200">
        <v>11700</v>
      </c>
      <c r="U173" s="53"/>
      <c r="V173" s="3"/>
      <c r="W173" s="3"/>
      <c r="X173" s="15"/>
      <c r="Y173" s="53"/>
      <c r="Z173" s="15"/>
    </row>
    <row r="174" spans="1:26" x14ac:dyDescent="0.2">
      <c r="A174" s="4"/>
      <c r="B174" s="1" t="s">
        <v>148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29"/>
      <c r="P174" s="190">
        <v>1097209</v>
      </c>
      <c r="Q174" s="198">
        <v>0.65900000000000003</v>
      </c>
      <c r="R174" s="190">
        <v>723061</v>
      </c>
      <c r="S174" s="1"/>
      <c r="T174" s="200">
        <v>450480</v>
      </c>
      <c r="U174" s="53"/>
      <c r="V174" s="3"/>
      <c r="W174" s="3"/>
      <c r="X174" s="15"/>
      <c r="Y174" s="53"/>
      <c r="Z174" s="15"/>
    </row>
    <row r="175" spans="1:26" x14ac:dyDescent="0.2">
      <c r="A175" s="4"/>
      <c r="B175" s="1" t="s">
        <v>149</v>
      </c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29"/>
      <c r="P175" s="190">
        <v>531460</v>
      </c>
      <c r="Q175" s="198">
        <v>0.43</v>
      </c>
      <c r="R175" s="190">
        <v>228528</v>
      </c>
      <c r="S175" s="1"/>
      <c r="T175" s="200">
        <v>311263</v>
      </c>
      <c r="U175" s="53"/>
      <c r="V175" s="3"/>
      <c r="W175" s="3"/>
      <c r="X175" s="15"/>
      <c r="Y175" s="53"/>
      <c r="Z175" s="15"/>
    </row>
    <row r="176" spans="1:26" x14ac:dyDescent="0.2">
      <c r="A176" s="4"/>
      <c r="B176" s="1" t="s">
        <v>133</v>
      </c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29"/>
      <c r="P176" s="190">
        <v>60000</v>
      </c>
      <c r="Q176" s="198">
        <v>0.53</v>
      </c>
      <c r="R176" s="190">
        <v>31800</v>
      </c>
      <c r="S176" s="1"/>
      <c r="T176" s="200">
        <v>30000</v>
      </c>
      <c r="U176" s="53"/>
      <c r="V176" s="3"/>
      <c r="W176" s="3"/>
      <c r="X176" s="15"/>
      <c r="Y176" s="53"/>
      <c r="Z176" s="15"/>
    </row>
    <row r="177" spans="1:26" x14ac:dyDescent="0.2">
      <c r="A177" s="4"/>
      <c r="B177" s="5" t="s">
        <v>134</v>
      </c>
      <c r="O177" s="29"/>
      <c r="P177" s="190">
        <v>36669</v>
      </c>
      <c r="Q177" s="202">
        <v>0.35909999999999997</v>
      </c>
      <c r="R177" s="190">
        <v>13168</v>
      </c>
      <c r="S177" s="1"/>
      <c r="T177" s="200">
        <v>18619</v>
      </c>
      <c r="U177" s="53"/>
      <c r="V177" s="3"/>
      <c r="W177" s="3"/>
      <c r="X177" s="15"/>
      <c r="Y177" s="53"/>
      <c r="Z177" s="15"/>
    </row>
    <row r="178" spans="1:26" x14ac:dyDescent="0.2">
      <c r="A178" s="4"/>
      <c r="B178" s="1" t="s">
        <v>51</v>
      </c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29"/>
      <c r="P178" s="190">
        <v>120000</v>
      </c>
      <c r="Q178" s="198">
        <v>0.53</v>
      </c>
      <c r="R178" s="190">
        <v>63600</v>
      </c>
      <c r="S178" s="1"/>
      <c r="T178" s="200">
        <v>45000</v>
      </c>
      <c r="U178" s="15"/>
      <c r="V178" s="40"/>
      <c r="W178" s="3"/>
      <c r="X178" s="15"/>
      <c r="Y178" s="53"/>
      <c r="Z178" s="15"/>
    </row>
    <row r="179" spans="1:26" x14ac:dyDescent="0.2">
      <c r="A179" s="4"/>
      <c r="B179" s="5" t="s">
        <v>52</v>
      </c>
      <c r="O179" s="29"/>
      <c r="P179" s="190">
        <v>62361</v>
      </c>
      <c r="Q179" s="202">
        <v>0.35909999999999997</v>
      </c>
      <c r="R179" s="190">
        <v>22394</v>
      </c>
      <c r="S179" s="1"/>
      <c r="T179" s="200">
        <v>26270</v>
      </c>
      <c r="U179" s="15"/>
      <c r="V179" s="40"/>
      <c r="W179" s="3"/>
      <c r="X179" s="15"/>
      <c r="Y179" s="53"/>
      <c r="Z179" s="15"/>
    </row>
    <row r="180" spans="1:26" x14ac:dyDescent="0.2">
      <c r="A180" s="4"/>
      <c r="B180" s="1" t="s">
        <v>135</v>
      </c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29"/>
      <c r="P180" s="190">
        <v>0</v>
      </c>
      <c r="Q180" s="198">
        <v>0.53</v>
      </c>
      <c r="R180" s="190">
        <v>0</v>
      </c>
      <c r="S180" s="1"/>
      <c r="T180" s="40"/>
      <c r="U180" s="53"/>
      <c r="V180" s="3"/>
      <c r="W180" s="3"/>
      <c r="X180" s="15"/>
      <c r="Y180" s="53"/>
      <c r="Z180" s="15"/>
    </row>
    <row r="181" spans="1:26" x14ac:dyDescent="0.2">
      <c r="A181" s="4"/>
      <c r="B181" s="1" t="s">
        <v>136</v>
      </c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29"/>
      <c r="P181" s="190">
        <v>0</v>
      </c>
      <c r="Q181" s="202">
        <v>0.35909999999999997</v>
      </c>
      <c r="R181" s="190">
        <v>0</v>
      </c>
      <c r="S181" s="1"/>
      <c r="T181" s="40"/>
      <c r="U181" s="53"/>
      <c r="V181" s="3"/>
      <c r="W181" s="3"/>
      <c r="X181" s="15"/>
      <c r="Y181" s="53"/>
      <c r="Z181" s="15"/>
    </row>
    <row r="182" spans="1:26" x14ac:dyDescent="0.2">
      <c r="A182" s="4"/>
      <c r="B182" s="1" t="s">
        <v>137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29"/>
      <c r="P182" s="190">
        <v>1374300</v>
      </c>
      <c r="Q182" s="198">
        <v>0.53</v>
      </c>
      <c r="R182" s="190">
        <v>728379</v>
      </c>
      <c r="S182" s="1"/>
      <c r="T182" s="200">
        <v>572820</v>
      </c>
      <c r="U182" s="53"/>
      <c r="V182" s="3"/>
      <c r="W182" s="3"/>
      <c r="X182" s="15"/>
      <c r="Y182" s="53"/>
      <c r="Z182" s="15"/>
    </row>
    <row r="183" spans="1:26" x14ac:dyDescent="0.2">
      <c r="A183" s="4"/>
      <c r="B183" s="1" t="s">
        <v>138</v>
      </c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29"/>
      <c r="P183" s="190">
        <v>1695149</v>
      </c>
      <c r="Q183" s="202">
        <v>0.35909999999999997</v>
      </c>
      <c r="R183" s="190">
        <v>608728</v>
      </c>
      <c r="S183" s="1"/>
      <c r="T183" s="200">
        <v>744285</v>
      </c>
      <c r="U183" s="53"/>
      <c r="V183" s="3"/>
      <c r="W183" s="3"/>
      <c r="X183" s="15"/>
      <c r="Y183" s="53"/>
      <c r="Z183" s="15"/>
    </row>
    <row r="184" spans="1:26" x14ac:dyDescent="0.2">
      <c r="A184" s="4"/>
      <c r="B184" s="1" t="s">
        <v>150</v>
      </c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29"/>
      <c r="P184" s="29"/>
      <c r="Q184" s="198">
        <v>1.19</v>
      </c>
      <c r="R184" s="190">
        <v>0</v>
      </c>
      <c r="S184" s="1"/>
      <c r="T184" s="40"/>
      <c r="U184" s="204" t="s">
        <v>140</v>
      </c>
      <c r="V184" s="3"/>
      <c r="W184" s="3"/>
      <c r="X184" s="15"/>
      <c r="Y184" s="53"/>
      <c r="Z184" s="15"/>
    </row>
    <row r="185" spans="1:26" x14ac:dyDescent="0.2">
      <c r="A185" s="4"/>
      <c r="B185" s="1" t="s">
        <v>141</v>
      </c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29"/>
      <c r="P185" s="29"/>
      <c r="Q185" s="198">
        <v>0.65900000000000003</v>
      </c>
      <c r="R185" s="190">
        <v>0</v>
      </c>
      <c r="S185" s="1"/>
      <c r="T185" s="40"/>
      <c r="U185" s="53"/>
      <c r="V185" s="3"/>
      <c r="W185" s="3"/>
      <c r="X185" s="15"/>
      <c r="Y185" s="53"/>
      <c r="Z185" s="15"/>
    </row>
    <row r="186" spans="1:26" x14ac:dyDescent="0.2">
      <c r="A186" s="4"/>
      <c r="B186" s="1" t="s">
        <v>142</v>
      </c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29"/>
      <c r="P186" s="29"/>
      <c r="Q186" s="198">
        <v>0.43</v>
      </c>
      <c r="R186" s="190">
        <v>0</v>
      </c>
      <c r="S186" s="1"/>
      <c r="T186" s="40"/>
      <c r="U186" s="53"/>
      <c r="V186" s="3"/>
      <c r="W186" s="3"/>
      <c r="X186" s="15"/>
      <c r="Y186" s="53"/>
      <c r="Z186" s="15"/>
    </row>
    <row r="187" spans="1:26" x14ac:dyDescent="0.2">
      <c r="A187" s="4"/>
      <c r="B187" s="1" t="s">
        <v>143</v>
      </c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90">
        <v>168</v>
      </c>
      <c r="P187" s="190">
        <v>13716108.309999999</v>
      </c>
      <c r="Q187" s="207" t="s">
        <v>56</v>
      </c>
      <c r="R187" s="190">
        <v>1501282.3</v>
      </c>
      <c r="S187" s="1"/>
      <c r="T187" s="200">
        <v>5930403.4299999997</v>
      </c>
      <c r="U187" s="53"/>
      <c r="V187" s="3"/>
      <c r="W187" s="3"/>
      <c r="X187" s="15"/>
      <c r="Y187" s="53"/>
      <c r="Z187" s="15"/>
    </row>
    <row r="188" spans="1:26" x14ac:dyDescent="0.2">
      <c r="A188" s="4"/>
      <c r="B188" s="46" t="s">
        <v>144</v>
      </c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208">
        <v>347</v>
      </c>
      <c r="P188" s="208">
        <v>18721756.309999999</v>
      </c>
      <c r="Q188" s="46"/>
      <c r="R188" s="209">
        <v>4039396.3</v>
      </c>
      <c r="S188" s="1"/>
      <c r="T188" s="208">
        <v>8140840.4299999997</v>
      </c>
      <c r="U188" s="53"/>
      <c r="V188" s="3"/>
      <c r="W188" s="3"/>
      <c r="X188" s="15"/>
      <c r="Y188" s="53"/>
      <c r="Z188" s="15"/>
    </row>
    <row r="189" spans="1:26" x14ac:dyDescent="0.2">
      <c r="A189" s="4"/>
      <c r="O189" s="29"/>
      <c r="P189" s="29"/>
      <c r="Q189" s="30"/>
      <c r="R189" s="29"/>
      <c r="S189" s="1"/>
      <c r="T189" s="3"/>
      <c r="U189" s="53"/>
      <c r="V189" s="3"/>
      <c r="W189" s="3"/>
      <c r="X189" s="15"/>
      <c r="Y189" s="74"/>
      <c r="Z189" s="13"/>
    </row>
    <row r="190" spans="1:26" x14ac:dyDescent="0.2">
      <c r="A190" s="4"/>
      <c r="P190" s="185"/>
      <c r="U190" s="53"/>
      <c r="V190" s="3"/>
      <c r="W190" s="3"/>
      <c r="X190" s="15"/>
      <c r="Y190" s="53"/>
      <c r="Z190" s="15"/>
    </row>
    <row r="191" spans="1:26" x14ac:dyDescent="0.2">
      <c r="A191" s="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29"/>
      <c r="P191" s="29"/>
      <c r="Q191" s="33"/>
      <c r="R191" s="29"/>
      <c r="S191" s="1"/>
      <c r="T191" s="3"/>
      <c r="U191" s="53"/>
      <c r="V191" s="3"/>
      <c r="W191" s="3"/>
      <c r="X191" s="15"/>
      <c r="Y191" s="3"/>
      <c r="Z191" s="3"/>
    </row>
    <row r="192" spans="1:26" x14ac:dyDescent="0.2">
      <c r="A192" s="4"/>
      <c r="B192" s="75" t="s">
        <v>151</v>
      </c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190">
        <v>2066283.88</v>
      </c>
      <c r="P192" s="190">
        <v>42545333.399399996</v>
      </c>
      <c r="Q192" s="33"/>
      <c r="R192" s="192">
        <v>45915027.5067432</v>
      </c>
      <c r="S192" s="1"/>
      <c r="T192" s="190">
        <v>23755897.3671</v>
      </c>
      <c r="U192" s="53"/>
      <c r="V192" s="3"/>
      <c r="W192" s="3"/>
      <c r="X192" s="15"/>
      <c r="Y192" s="3"/>
      <c r="Z192" s="16"/>
    </row>
    <row r="193" spans="1:27" x14ac:dyDescent="0.2">
      <c r="A193" s="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29"/>
      <c r="P193" s="29"/>
      <c r="Q193" s="198" t="s">
        <v>152</v>
      </c>
      <c r="R193" s="29"/>
      <c r="S193" s="1"/>
      <c r="T193" s="3"/>
      <c r="U193" s="53"/>
      <c r="V193" s="3"/>
      <c r="W193" s="3"/>
      <c r="X193" s="15"/>
      <c r="Y193" s="16"/>
      <c r="Z193" s="16"/>
    </row>
    <row r="194" spans="1:27" x14ac:dyDescent="0.2">
      <c r="A194" s="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29"/>
      <c r="P194" s="33"/>
      <c r="R194" s="29"/>
      <c r="S194" s="1"/>
      <c r="T194" s="211" t="s">
        <v>153</v>
      </c>
      <c r="U194" s="53"/>
      <c r="V194" s="3"/>
      <c r="W194" s="3"/>
      <c r="X194" s="15"/>
    </row>
    <row r="195" spans="1:27" x14ac:dyDescent="0.2">
      <c r="A195" s="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29"/>
      <c r="P195" s="29"/>
      <c r="Q195" s="33"/>
      <c r="R195" s="29"/>
      <c r="S195" s="1"/>
      <c r="T195" s="3"/>
      <c r="U195" s="53"/>
      <c r="V195" s="3"/>
      <c r="W195" s="3"/>
      <c r="X195" s="15"/>
    </row>
    <row r="196" spans="1:27" x14ac:dyDescent="0.2">
      <c r="A196" s="4"/>
      <c r="O196" s="212" t="s">
        <v>154</v>
      </c>
      <c r="P196" s="190">
        <v>42542842</v>
      </c>
      <c r="Q196" s="213"/>
      <c r="R196" s="29"/>
      <c r="S196" s="1"/>
      <c r="T196" s="3"/>
      <c r="U196" s="53"/>
      <c r="V196" s="3"/>
      <c r="W196" s="3"/>
      <c r="X196" s="15"/>
    </row>
    <row r="197" spans="1:27" x14ac:dyDescent="0.2">
      <c r="A197" s="4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29"/>
      <c r="R197" s="29"/>
      <c r="S197" s="1"/>
      <c r="T197" s="3"/>
      <c r="U197" s="53"/>
      <c r="V197" s="3"/>
      <c r="W197" s="3"/>
      <c r="X197" s="15"/>
    </row>
    <row r="198" spans="1:27" x14ac:dyDescent="0.2">
      <c r="A198" s="4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29"/>
      <c r="P198" s="15"/>
      <c r="Q198" s="3"/>
      <c r="R198" s="15"/>
      <c r="S198" s="1"/>
      <c r="T198" s="3"/>
      <c r="U198" s="53"/>
      <c r="V198" s="3"/>
      <c r="W198" s="3"/>
      <c r="X198" s="15"/>
    </row>
    <row r="199" spans="1:27" x14ac:dyDescent="0.2">
      <c r="A199" s="4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15"/>
      <c r="P199" s="29"/>
      <c r="Q199" s="33"/>
      <c r="R199" s="29"/>
      <c r="S199" s="3"/>
      <c r="T199" s="15"/>
      <c r="U199" s="53"/>
      <c r="V199" s="3"/>
      <c r="W199" s="3"/>
      <c r="X199" s="15"/>
    </row>
    <row r="200" spans="1:27" x14ac:dyDescent="0.2">
      <c r="A200" s="4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15"/>
      <c r="S200" s="3"/>
      <c r="T200" s="15"/>
      <c r="U200" s="53"/>
      <c r="V200" s="3"/>
      <c r="W200" s="3"/>
      <c r="X200" s="15"/>
    </row>
    <row r="201" spans="1:27" x14ac:dyDescent="0.2">
      <c r="A201" s="4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15"/>
      <c r="P201" s="193" t="s">
        <v>155</v>
      </c>
      <c r="R201" s="185">
        <f>R203-R202</f>
        <v>39339388</v>
      </c>
      <c r="S201" s="3"/>
      <c r="T201" s="15">
        <f>R201</f>
        <v>39339388</v>
      </c>
      <c r="U201" s="214" t="s">
        <v>156</v>
      </c>
      <c r="V201" s="3"/>
      <c r="W201" s="3"/>
      <c r="X201" s="15"/>
    </row>
    <row r="202" spans="1:27" x14ac:dyDescent="0.2">
      <c r="A202" s="4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15"/>
      <c r="P202" s="215" t="s">
        <v>157</v>
      </c>
      <c r="Q202" s="78"/>
      <c r="R202" s="215">
        <v>-371548</v>
      </c>
      <c r="S202" s="3"/>
      <c r="T202" s="3"/>
      <c r="U202" s="53"/>
      <c r="V202" s="3"/>
      <c r="W202" s="3"/>
      <c r="X202" s="15"/>
    </row>
    <row r="203" spans="1:27" x14ac:dyDescent="0.2">
      <c r="A203" s="4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40"/>
      <c r="P203" s="216" t="s">
        <v>158</v>
      </c>
      <c r="Q203" s="80"/>
      <c r="R203" s="216">
        <v>38967840</v>
      </c>
      <c r="S203" s="3"/>
      <c r="T203" s="3"/>
      <c r="U203" s="53"/>
      <c r="V203" s="3"/>
      <c r="W203" s="3"/>
      <c r="X203" s="15"/>
      <c r="AA203" s="45"/>
    </row>
    <row r="204" spans="1:27" x14ac:dyDescent="0.2">
      <c r="A204" s="4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40"/>
      <c r="P204" s="200" t="s">
        <v>95</v>
      </c>
      <c r="Q204" s="3"/>
      <c r="R204" s="216">
        <v>8532717</v>
      </c>
      <c r="S204" s="3"/>
      <c r="T204" s="81">
        <f>R204</f>
        <v>8532717</v>
      </c>
      <c r="U204" s="53"/>
      <c r="V204" s="3"/>
      <c r="W204" s="3"/>
      <c r="X204" s="15"/>
      <c r="AA204" s="45"/>
    </row>
    <row r="205" spans="1:27" x14ac:dyDescent="0.2">
      <c r="A205" s="4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215" t="s">
        <v>159</v>
      </c>
      <c r="Q205" s="3"/>
      <c r="R205" s="79">
        <f>R203+R204</f>
        <v>47500557</v>
      </c>
      <c r="S205" s="3"/>
      <c r="U205" s="53"/>
      <c r="V205" s="3"/>
      <c r="W205" s="3"/>
      <c r="X205" s="15"/>
      <c r="AA205" s="45"/>
    </row>
    <row r="206" spans="1:27" x14ac:dyDescent="0.2">
      <c r="A206" s="4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15"/>
      <c r="P206" s="215" t="s">
        <v>160</v>
      </c>
      <c r="Q206" s="3"/>
      <c r="R206" s="216">
        <v>2857829</v>
      </c>
      <c r="S206" s="3"/>
      <c r="U206" s="53"/>
      <c r="V206" s="3"/>
      <c r="W206" s="3"/>
      <c r="X206" s="15"/>
    </row>
    <row r="207" spans="1:27" x14ac:dyDescent="0.2">
      <c r="A207" s="4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15"/>
      <c r="P207" s="215" t="s">
        <v>161</v>
      </c>
      <c r="Q207" s="3"/>
      <c r="R207" s="79">
        <f>R205+R206</f>
        <v>50358386</v>
      </c>
      <c r="S207" s="3"/>
      <c r="T207" s="45">
        <f>T201+T204</f>
        <v>47872105</v>
      </c>
      <c r="U207" s="53"/>
      <c r="V207" s="3"/>
      <c r="W207" s="3"/>
      <c r="X207" s="15"/>
    </row>
    <row r="208" spans="1:27" x14ac:dyDescent="0.2">
      <c r="A208" s="4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15"/>
      <c r="P208" s="15"/>
      <c r="Q208" s="72"/>
      <c r="R208" s="13"/>
      <c r="S208" s="3"/>
      <c r="U208" s="53"/>
      <c r="V208" s="3"/>
      <c r="W208" s="3"/>
      <c r="X208" s="15"/>
    </row>
    <row r="209" spans="1:24" x14ac:dyDescent="0.2">
      <c r="A209" s="4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15"/>
      <c r="P209" s="215" t="s">
        <v>107</v>
      </c>
      <c r="Q209" s="72"/>
      <c r="R209" s="13"/>
      <c r="S209" s="3"/>
      <c r="T209" s="45"/>
      <c r="U209" s="53"/>
      <c r="V209" s="3"/>
      <c r="W209" s="3"/>
      <c r="X209" s="15"/>
    </row>
    <row r="210" spans="1:24" x14ac:dyDescent="0.2">
      <c r="A210" s="4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15"/>
      <c r="P210" s="15"/>
      <c r="Q210" s="83"/>
      <c r="R210" s="15"/>
      <c r="S210" s="3"/>
      <c r="U210" s="53"/>
      <c r="V210" s="3"/>
      <c r="W210" s="3"/>
      <c r="X210" s="15"/>
    </row>
    <row r="211" spans="1:24" x14ac:dyDescent="0.2">
      <c r="A211" s="4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15"/>
      <c r="Q211" s="3"/>
      <c r="R211" s="15"/>
      <c r="S211" s="3"/>
      <c r="U211" s="53"/>
      <c r="V211" s="3"/>
      <c r="W211" s="3"/>
      <c r="X211" s="15"/>
    </row>
    <row r="212" spans="1:24" x14ac:dyDescent="0.2">
      <c r="A212" s="4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15"/>
      <c r="Q212" s="3"/>
      <c r="R212" s="15"/>
      <c r="S212" s="3"/>
      <c r="U212" s="53"/>
      <c r="V212" s="3"/>
      <c r="W212" s="3"/>
      <c r="X212" s="15"/>
    </row>
    <row r="213" spans="1:24" x14ac:dyDescent="0.2">
      <c r="A213" s="4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15"/>
      <c r="Q213" s="3"/>
      <c r="R213" s="15"/>
      <c r="S213" s="217"/>
      <c r="U213" s="53"/>
      <c r="V213" s="3"/>
      <c r="W213" s="3"/>
      <c r="X213" s="15"/>
    </row>
    <row r="214" spans="1:24" x14ac:dyDescent="0.2">
      <c r="A214" s="4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15"/>
      <c r="Q214" s="3"/>
      <c r="R214" s="15"/>
      <c r="S214" s="217"/>
      <c r="U214" s="53"/>
      <c r="V214" s="3"/>
      <c r="W214" s="3"/>
      <c r="X214" s="15"/>
    </row>
    <row r="215" spans="1:24" x14ac:dyDescent="0.2">
      <c r="A215" s="4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15"/>
      <c r="Q215" s="3"/>
      <c r="R215" s="15"/>
      <c r="S215" s="217"/>
      <c r="U215" s="53"/>
      <c r="V215" s="3"/>
      <c r="W215" s="3"/>
      <c r="X215" s="15"/>
    </row>
    <row r="216" spans="1:24" x14ac:dyDescent="0.2">
      <c r="A216" s="4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15"/>
      <c r="Q216" s="3"/>
      <c r="R216" s="15"/>
      <c r="S216" s="15"/>
      <c r="U216" s="53"/>
      <c r="V216" s="3"/>
      <c r="W216" s="3"/>
      <c r="X216" s="15"/>
    </row>
    <row r="217" spans="1:24" x14ac:dyDescent="0.2">
      <c r="A217" s="4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15"/>
      <c r="Q217" s="3"/>
      <c r="R217" s="15"/>
      <c r="S217" s="3"/>
      <c r="U217" s="53"/>
      <c r="V217" s="3"/>
      <c r="W217" s="3"/>
      <c r="X217" s="15"/>
    </row>
    <row r="218" spans="1:24" x14ac:dyDescent="0.2">
      <c r="A218" s="4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15"/>
      <c r="Q218" s="3"/>
      <c r="R218" s="15"/>
      <c r="S218" s="3"/>
      <c r="U218" s="53"/>
      <c r="V218" s="3"/>
      <c r="W218" s="3"/>
      <c r="X218" s="15"/>
    </row>
    <row r="219" spans="1:24" x14ac:dyDescent="0.2">
      <c r="A219" s="4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15"/>
      <c r="Q219" s="3"/>
      <c r="R219" s="15"/>
      <c r="S219" s="3"/>
      <c r="U219" s="53"/>
      <c r="V219" s="3"/>
      <c r="W219" s="3"/>
      <c r="X219" s="15"/>
    </row>
    <row r="220" spans="1:24" x14ac:dyDescent="0.2">
      <c r="A220" s="4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15"/>
      <c r="Q220" s="3"/>
      <c r="R220" s="15"/>
      <c r="S220" s="3"/>
      <c r="U220" s="53"/>
      <c r="V220" s="3"/>
      <c r="W220" s="3"/>
      <c r="X220" s="15"/>
    </row>
    <row r="221" spans="1:24" x14ac:dyDescent="0.2">
      <c r="A221" s="4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40"/>
      <c r="P221" s="40"/>
      <c r="Q221" s="3"/>
      <c r="R221" s="7"/>
      <c r="S221" s="3"/>
      <c r="U221" s="53"/>
      <c r="V221" s="3"/>
      <c r="W221" s="3"/>
      <c r="X221" s="15"/>
    </row>
    <row r="222" spans="1:24" x14ac:dyDescent="0.2">
      <c r="A222" s="4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24" x14ac:dyDescent="0.2">
      <c r="A223" s="4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24" x14ac:dyDescent="0.2">
      <c r="A224" s="4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x14ac:dyDescent="0.2">
      <c r="A225" s="4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x14ac:dyDescent="0.2">
      <c r="A226" s="4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x14ac:dyDescent="0.2">
      <c r="A227" s="4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x14ac:dyDescent="0.2">
      <c r="A228" s="4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x14ac:dyDescent="0.2">
      <c r="A229" s="4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x14ac:dyDescent="0.2">
      <c r="A230" s="4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x14ac:dyDescent="0.2">
      <c r="A231" s="4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x14ac:dyDescent="0.2">
      <c r="A232" s="4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x14ac:dyDescent="0.2">
      <c r="A233" s="4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x14ac:dyDescent="0.2">
      <c r="A234" s="4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x14ac:dyDescent="0.2">
      <c r="A235" s="4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x14ac:dyDescent="0.2">
      <c r="A236" s="4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x14ac:dyDescent="0.2">
      <c r="A237" s="4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x14ac:dyDescent="0.2">
      <c r="A238" s="4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x14ac:dyDescent="0.2">
      <c r="A239" s="4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x14ac:dyDescent="0.2">
      <c r="A240" s="4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x14ac:dyDescent="0.2">
      <c r="A241" s="4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x14ac:dyDescent="0.2">
      <c r="A242" s="4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x14ac:dyDescent="0.2">
      <c r="A243" s="4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x14ac:dyDescent="0.2">
      <c r="A244" s="4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x14ac:dyDescent="0.2">
      <c r="A245" s="4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x14ac:dyDescent="0.2">
      <c r="A246" s="4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x14ac:dyDescent="0.2">
      <c r="A247" s="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x14ac:dyDescent="0.2">
      <c r="A248" s="4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x14ac:dyDescent="0.2">
      <c r="A249" s="4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x14ac:dyDescent="0.2">
      <c r="A250" s="4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x14ac:dyDescent="0.2">
      <c r="A251" s="4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x14ac:dyDescent="0.2">
      <c r="A252" s="4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x14ac:dyDescent="0.2">
      <c r="A253" s="4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x14ac:dyDescent="0.2">
      <c r="A254" s="4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x14ac:dyDescent="0.2">
      <c r="A255" s="4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x14ac:dyDescent="0.2">
      <c r="A256" s="4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x14ac:dyDescent="0.2">
      <c r="A257" s="4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x14ac:dyDescent="0.2">
      <c r="A258" s="4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x14ac:dyDescent="0.2">
      <c r="A259" s="4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x14ac:dyDescent="0.2">
      <c r="A260" s="4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x14ac:dyDescent="0.2">
      <c r="A261" s="4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x14ac:dyDescent="0.2">
      <c r="A262" s="4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x14ac:dyDescent="0.2">
      <c r="A263" s="4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x14ac:dyDescent="0.2">
      <c r="A264" s="4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x14ac:dyDescent="0.2">
      <c r="A265" s="4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x14ac:dyDescent="0.2">
      <c r="A266" s="4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x14ac:dyDescent="0.2">
      <c r="A267" s="4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x14ac:dyDescent="0.2">
      <c r="A268" s="4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x14ac:dyDescent="0.2">
      <c r="A269" s="4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x14ac:dyDescent="0.2">
      <c r="A270" s="4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x14ac:dyDescent="0.2">
      <c r="A271" s="4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x14ac:dyDescent="0.2">
      <c r="A272" s="4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x14ac:dyDescent="0.2">
      <c r="A273" s="4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x14ac:dyDescent="0.2">
      <c r="A274" s="4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x14ac:dyDescent="0.2">
      <c r="A275" s="4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x14ac:dyDescent="0.2">
      <c r="A276" s="4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x14ac:dyDescent="0.2">
      <c r="A277" s="4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x14ac:dyDescent="0.2">
      <c r="A278" s="4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x14ac:dyDescent="0.2">
      <c r="A279" s="4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x14ac:dyDescent="0.2">
      <c r="A280" s="4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x14ac:dyDescent="0.2">
      <c r="A281" s="4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x14ac:dyDescent="0.2">
      <c r="A282" s="4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x14ac:dyDescent="0.2">
      <c r="A283" s="4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x14ac:dyDescent="0.2">
      <c r="A284" s="4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x14ac:dyDescent="0.2">
      <c r="A285" s="4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x14ac:dyDescent="0.2">
      <c r="A286" s="4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x14ac:dyDescent="0.2">
      <c r="A287" s="4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x14ac:dyDescent="0.2">
      <c r="A288" s="4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x14ac:dyDescent="0.2">
      <c r="A289" s="4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x14ac:dyDescent="0.2">
      <c r="A290" s="4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x14ac:dyDescent="0.2">
      <c r="A291" s="4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x14ac:dyDescent="0.2">
      <c r="A292" s="4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x14ac:dyDescent="0.2">
      <c r="A293" s="4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x14ac:dyDescent="0.2">
      <c r="A294" s="4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x14ac:dyDescent="0.2">
      <c r="A295" s="4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x14ac:dyDescent="0.2">
      <c r="A296" s="4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x14ac:dyDescent="0.2">
      <c r="A297" s="4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x14ac:dyDescent="0.2">
      <c r="A298" s="4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x14ac:dyDescent="0.2">
      <c r="A299" s="4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x14ac:dyDescent="0.2">
      <c r="A300" s="4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x14ac:dyDescent="0.2">
      <c r="A301" s="4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x14ac:dyDescent="0.2">
      <c r="A302" s="4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x14ac:dyDescent="0.2">
      <c r="A303" s="4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x14ac:dyDescent="0.2">
      <c r="A304" s="4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x14ac:dyDescent="0.2">
      <c r="A305" s="4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x14ac:dyDescent="0.2">
      <c r="A306" s="4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x14ac:dyDescent="0.2">
      <c r="A307" s="4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x14ac:dyDescent="0.2">
      <c r="A308" s="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x14ac:dyDescent="0.2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x14ac:dyDescent="0.2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x14ac:dyDescent="0.2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x14ac:dyDescent="0.2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x14ac:dyDescent="0.2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x14ac:dyDescent="0.2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x14ac:dyDescent="0.2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x14ac:dyDescent="0.2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x14ac:dyDescent="0.2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x14ac:dyDescent="0.2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x14ac:dyDescent="0.2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x14ac:dyDescent="0.2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x14ac:dyDescent="0.2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x14ac:dyDescent="0.2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x14ac:dyDescent="0.2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x14ac:dyDescent="0.2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x14ac:dyDescent="0.2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x14ac:dyDescent="0.2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x14ac:dyDescent="0.2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x14ac:dyDescent="0.2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x14ac:dyDescent="0.2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x14ac:dyDescent="0.2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x14ac:dyDescent="0.2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x14ac:dyDescent="0.2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x14ac:dyDescent="0.2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x14ac:dyDescent="0.2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x14ac:dyDescent="0.2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x14ac:dyDescent="0.2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x14ac:dyDescent="0.2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x14ac:dyDescent="0.2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x14ac:dyDescent="0.2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x14ac:dyDescent="0.2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x14ac:dyDescent="0.2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x14ac:dyDescent="0.2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x14ac:dyDescent="0.2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x14ac:dyDescent="0.2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x14ac:dyDescent="0.2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x14ac:dyDescent="0.2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x14ac:dyDescent="0.2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x14ac:dyDescent="0.2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x14ac:dyDescent="0.2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x14ac:dyDescent="0.2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x14ac:dyDescent="0.2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x14ac:dyDescent="0.2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x14ac:dyDescent="0.2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x14ac:dyDescent="0.2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x14ac:dyDescent="0.2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x14ac:dyDescent="0.2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x14ac:dyDescent="0.2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x14ac:dyDescent="0.2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x14ac:dyDescent="0.2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x14ac:dyDescent="0.2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x14ac:dyDescent="0.2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x14ac:dyDescent="0.2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x14ac:dyDescent="0.2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x14ac:dyDescent="0.2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x14ac:dyDescent="0.2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x14ac:dyDescent="0.2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x14ac:dyDescent="0.2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x14ac:dyDescent="0.2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x14ac:dyDescent="0.2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x14ac:dyDescent="0.2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x14ac:dyDescent="0.2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x14ac:dyDescent="0.2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x14ac:dyDescent="0.2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x14ac:dyDescent="0.2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x14ac:dyDescent="0.2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x14ac:dyDescent="0.2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x14ac:dyDescent="0.2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x14ac:dyDescent="0.2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x14ac:dyDescent="0.2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x14ac:dyDescent="0.2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x14ac:dyDescent="0.2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x14ac:dyDescent="0.2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x14ac:dyDescent="0.2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x14ac:dyDescent="0.2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x14ac:dyDescent="0.2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x14ac:dyDescent="0.2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x14ac:dyDescent="0.2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x14ac:dyDescent="0.2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x14ac:dyDescent="0.2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x14ac:dyDescent="0.2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x14ac:dyDescent="0.2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x14ac:dyDescent="0.2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x14ac:dyDescent="0.2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x14ac:dyDescent="0.2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x14ac:dyDescent="0.2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x14ac:dyDescent="0.2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x14ac:dyDescent="0.2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x14ac:dyDescent="0.2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x14ac:dyDescent="0.2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x14ac:dyDescent="0.2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x14ac:dyDescent="0.2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x14ac:dyDescent="0.2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x14ac:dyDescent="0.2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x14ac:dyDescent="0.2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x14ac:dyDescent="0.2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x14ac:dyDescent="0.2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x14ac:dyDescent="0.2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x14ac:dyDescent="0.2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x14ac:dyDescent="0.2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x14ac:dyDescent="0.2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x14ac:dyDescent="0.2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x14ac:dyDescent="0.2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x14ac:dyDescent="0.2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x14ac:dyDescent="0.2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x14ac:dyDescent="0.2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x14ac:dyDescent="0.2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x14ac:dyDescent="0.2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x14ac:dyDescent="0.2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x14ac:dyDescent="0.2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x14ac:dyDescent="0.2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x14ac:dyDescent="0.2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x14ac:dyDescent="0.2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x14ac:dyDescent="0.2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x14ac:dyDescent="0.2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x14ac:dyDescent="0.2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x14ac:dyDescent="0.2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x14ac:dyDescent="0.2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x14ac:dyDescent="0.2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x14ac:dyDescent="0.2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x14ac:dyDescent="0.2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x14ac:dyDescent="0.2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x14ac:dyDescent="0.2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x14ac:dyDescent="0.2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x14ac:dyDescent="0.2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x14ac:dyDescent="0.2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x14ac:dyDescent="0.2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x14ac:dyDescent="0.2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x14ac:dyDescent="0.2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x14ac:dyDescent="0.2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x14ac:dyDescent="0.2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x14ac:dyDescent="0.2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x14ac:dyDescent="0.2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x14ac:dyDescent="0.2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x14ac:dyDescent="0.2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x14ac:dyDescent="0.2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x14ac:dyDescent="0.2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x14ac:dyDescent="0.2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x14ac:dyDescent="0.2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x14ac:dyDescent="0.2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x14ac:dyDescent="0.2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x14ac:dyDescent="0.2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x14ac:dyDescent="0.2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x14ac:dyDescent="0.2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x14ac:dyDescent="0.2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x14ac:dyDescent="0.2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x14ac:dyDescent="0.2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x14ac:dyDescent="0.2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x14ac:dyDescent="0.2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x14ac:dyDescent="0.2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x14ac:dyDescent="0.2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x14ac:dyDescent="0.2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x14ac:dyDescent="0.2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x14ac:dyDescent="0.2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x14ac:dyDescent="0.2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x14ac:dyDescent="0.2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x14ac:dyDescent="0.2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x14ac:dyDescent="0.2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x14ac:dyDescent="0.2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x14ac:dyDescent="0.2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x14ac:dyDescent="0.2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x14ac:dyDescent="0.2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x14ac:dyDescent="0.2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x14ac:dyDescent="0.2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x14ac:dyDescent="0.2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x14ac:dyDescent="0.2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x14ac:dyDescent="0.2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x14ac:dyDescent="0.2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x14ac:dyDescent="0.2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x14ac:dyDescent="0.2">
      <c r="A479" s="4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x14ac:dyDescent="0.2">
      <c r="A480" s="4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x14ac:dyDescent="0.2">
      <c r="A481" s="4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x14ac:dyDescent="0.2">
      <c r="A482" s="4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x14ac:dyDescent="0.2">
      <c r="A483" s="4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x14ac:dyDescent="0.2">
      <c r="A484" s="4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x14ac:dyDescent="0.2">
      <c r="A485" s="4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x14ac:dyDescent="0.2">
      <c r="A486" s="4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x14ac:dyDescent="0.2">
      <c r="A487" s="4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x14ac:dyDescent="0.2">
      <c r="A488" s="4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x14ac:dyDescent="0.2">
      <c r="A489" s="4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x14ac:dyDescent="0.2">
      <c r="A490" s="4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x14ac:dyDescent="0.2">
      <c r="A491" s="4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x14ac:dyDescent="0.2">
      <c r="A492" s="4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x14ac:dyDescent="0.2">
      <c r="A493" s="4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x14ac:dyDescent="0.2">
      <c r="A494" s="4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x14ac:dyDescent="0.2">
      <c r="A495" s="4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x14ac:dyDescent="0.2">
      <c r="A496" s="4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x14ac:dyDescent="0.2">
      <c r="A497" s="4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x14ac:dyDescent="0.2">
      <c r="A498" s="4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x14ac:dyDescent="0.2">
      <c r="A499" s="4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x14ac:dyDescent="0.2">
      <c r="A500" s="4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x14ac:dyDescent="0.2">
      <c r="A501" s="4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x14ac:dyDescent="0.2">
      <c r="A502" s="4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x14ac:dyDescent="0.2">
      <c r="A503" s="4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x14ac:dyDescent="0.2">
      <c r="A504" s="4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x14ac:dyDescent="0.2">
      <c r="A505" s="4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x14ac:dyDescent="0.2">
      <c r="A506" s="4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x14ac:dyDescent="0.2">
      <c r="A507" s="4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x14ac:dyDescent="0.2">
      <c r="A508" s="4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x14ac:dyDescent="0.2">
      <c r="A509" s="4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x14ac:dyDescent="0.2">
      <c r="A510" s="4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x14ac:dyDescent="0.2">
      <c r="A511" s="4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x14ac:dyDescent="0.2">
      <c r="A512" s="4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x14ac:dyDescent="0.2">
      <c r="A513" s="4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x14ac:dyDescent="0.2">
      <c r="A514" s="4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x14ac:dyDescent="0.2">
      <c r="A515" s="4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x14ac:dyDescent="0.2">
      <c r="A516" s="4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x14ac:dyDescent="0.2">
      <c r="A517" s="4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x14ac:dyDescent="0.2">
      <c r="A518" s="4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x14ac:dyDescent="0.2">
      <c r="A519" s="4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x14ac:dyDescent="0.2">
      <c r="A520" s="4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x14ac:dyDescent="0.2">
      <c r="A521" s="4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x14ac:dyDescent="0.2">
      <c r="A522" s="4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x14ac:dyDescent="0.2">
      <c r="A523" s="4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x14ac:dyDescent="0.2">
      <c r="A524" s="4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x14ac:dyDescent="0.2">
      <c r="A525" s="4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x14ac:dyDescent="0.2">
      <c r="A526" s="4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x14ac:dyDescent="0.2">
      <c r="A527" s="4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x14ac:dyDescent="0.2">
      <c r="A528" s="4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x14ac:dyDescent="0.2">
      <c r="A529" s="4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x14ac:dyDescent="0.2">
      <c r="A530" s="4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x14ac:dyDescent="0.2">
      <c r="A531" s="4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x14ac:dyDescent="0.2">
      <c r="A532" s="4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x14ac:dyDescent="0.2">
      <c r="A533" s="4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x14ac:dyDescent="0.2">
      <c r="A534" s="4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x14ac:dyDescent="0.2">
      <c r="A535" s="4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x14ac:dyDescent="0.2">
      <c r="A536" s="4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x14ac:dyDescent="0.2">
      <c r="A537" s="4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x14ac:dyDescent="0.2">
      <c r="A538" s="4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x14ac:dyDescent="0.2">
      <c r="A539" s="4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x14ac:dyDescent="0.2">
      <c r="A540" s="4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x14ac:dyDescent="0.2">
      <c r="A541" s="4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x14ac:dyDescent="0.2">
      <c r="A542" s="4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x14ac:dyDescent="0.2">
      <c r="A543" s="4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x14ac:dyDescent="0.2">
      <c r="A544" s="4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x14ac:dyDescent="0.2">
      <c r="A545" s="4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x14ac:dyDescent="0.2">
      <c r="A546" s="4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x14ac:dyDescent="0.2">
      <c r="A547" s="4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x14ac:dyDescent="0.2">
      <c r="A548" s="4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x14ac:dyDescent="0.2">
      <c r="A549" s="4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x14ac:dyDescent="0.2">
      <c r="A550" s="4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x14ac:dyDescent="0.2">
      <c r="A551" s="4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x14ac:dyDescent="0.2">
      <c r="A552" s="4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x14ac:dyDescent="0.2">
      <c r="A553" s="4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x14ac:dyDescent="0.2">
      <c r="A554" s="4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x14ac:dyDescent="0.2">
      <c r="A555" s="4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x14ac:dyDescent="0.2">
      <c r="A556" s="4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x14ac:dyDescent="0.2">
      <c r="A557" s="4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x14ac:dyDescent="0.2">
      <c r="A558" s="4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x14ac:dyDescent="0.2">
      <c r="A559" s="4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x14ac:dyDescent="0.2">
      <c r="A560" s="4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x14ac:dyDescent="0.2">
      <c r="A561" s="4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x14ac:dyDescent="0.2">
      <c r="A562" s="4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x14ac:dyDescent="0.2">
      <c r="A563" s="4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x14ac:dyDescent="0.2">
      <c r="A564" s="4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x14ac:dyDescent="0.2">
      <c r="A565" s="4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x14ac:dyDescent="0.2">
      <c r="A566" s="4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x14ac:dyDescent="0.2">
      <c r="A567" s="4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x14ac:dyDescent="0.2">
      <c r="A568" s="4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x14ac:dyDescent="0.2">
      <c r="A569" s="4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x14ac:dyDescent="0.2">
      <c r="A570" s="4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x14ac:dyDescent="0.2">
      <c r="A571" s="4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x14ac:dyDescent="0.2">
      <c r="A572" s="4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x14ac:dyDescent="0.2">
      <c r="A573" s="4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x14ac:dyDescent="0.2">
      <c r="A574" s="4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x14ac:dyDescent="0.2">
      <c r="A575" s="4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x14ac:dyDescent="0.2">
      <c r="A576" s="4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x14ac:dyDescent="0.2">
      <c r="A577" s="4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x14ac:dyDescent="0.2">
      <c r="A578" s="4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x14ac:dyDescent="0.2">
      <c r="A579" s="4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x14ac:dyDescent="0.2">
      <c r="A580" s="4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x14ac:dyDescent="0.2">
      <c r="A581" s="4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x14ac:dyDescent="0.2">
      <c r="A582" s="4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x14ac:dyDescent="0.2">
      <c r="A583" s="4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x14ac:dyDescent="0.2">
      <c r="A584" s="4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x14ac:dyDescent="0.2">
      <c r="A585" s="4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x14ac:dyDescent="0.2">
      <c r="A586" s="4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x14ac:dyDescent="0.2">
      <c r="A587" s="4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x14ac:dyDescent="0.2">
      <c r="A588" s="4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x14ac:dyDescent="0.2">
      <c r="A589" s="4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x14ac:dyDescent="0.2">
      <c r="A590" s="4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x14ac:dyDescent="0.2">
      <c r="A591" s="4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x14ac:dyDescent="0.2">
      <c r="A592" s="4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x14ac:dyDescent="0.2">
      <c r="A593" s="4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x14ac:dyDescent="0.2">
      <c r="A594" s="4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x14ac:dyDescent="0.2">
      <c r="A595" s="4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x14ac:dyDescent="0.2">
      <c r="A596" s="4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x14ac:dyDescent="0.2">
      <c r="A597" s="4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x14ac:dyDescent="0.2">
      <c r="A598" s="4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x14ac:dyDescent="0.2">
      <c r="A599" s="4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x14ac:dyDescent="0.2">
      <c r="A600" s="4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x14ac:dyDescent="0.2">
      <c r="A601" s="4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x14ac:dyDescent="0.2">
      <c r="A602" s="4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x14ac:dyDescent="0.2">
      <c r="A603" s="4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x14ac:dyDescent="0.2">
      <c r="A604" s="4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x14ac:dyDescent="0.2">
      <c r="A605" s="4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x14ac:dyDescent="0.2">
      <c r="A606" s="4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x14ac:dyDescent="0.2">
      <c r="A607" s="4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x14ac:dyDescent="0.2">
      <c r="A608" s="4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x14ac:dyDescent="0.2">
      <c r="A609" s="4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x14ac:dyDescent="0.2">
      <c r="A610" s="4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x14ac:dyDescent="0.2">
      <c r="A611" s="4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x14ac:dyDescent="0.2">
      <c r="A612" s="4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x14ac:dyDescent="0.2">
      <c r="A613" s="4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x14ac:dyDescent="0.2">
      <c r="A614" s="4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x14ac:dyDescent="0.2">
      <c r="A615" s="4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x14ac:dyDescent="0.2">
      <c r="A616" s="4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x14ac:dyDescent="0.2">
      <c r="A617" s="4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x14ac:dyDescent="0.2">
      <c r="A618" s="4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x14ac:dyDescent="0.2">
      <c r="A619" s="4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x14ac:dyDescent="0.2">
      <c r="A620" s="4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x14ac:dyDescent="0.2">
      <c r="A621" s="4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x14ac:dyDescent="0.2">
      <c r="A622" s="4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x14ac:dyDescent="0.2">
      <c r="A623" s="4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x14ac:dyDescent="0.2">
      <c r="A624" s="4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x14ac:dyDescent="0.2">
      <c r="A625" s="4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x14ac:dyDescent="0.2">
      <c r="A626" s="4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x14ac:dyDescent="0.2">
      <c r="A627" s="4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x14ac:dyDescent="0.2">
      <c r="A628" s="4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x14ac:dyDescent="0.2">
      <c r="A629" s="4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x14ac:dyDescent="0.2">
      <c r="A630" s="4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x14ac:dyDescent="0.2">
      <c r="A631" s="4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x14ac:dyDescent="0.2">
      <c r="A632" s="4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x14ac:dyDescent="0.2">
      <c r="A633" s="4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x14ac:dyDescent="0.2">
      <c r="A634" s="4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x14ac:dyDescent="0.2">
      <c r="A635" s="4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x14ac:dyDescent="0.2">
      <c r="A636" s="4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x14ac:dyDescent="0.2">
      <c r="A637" s="4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x14ac:dyDescent="0.2">
      <c r="A638" s="4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x14ac:dyDescent="0.2">
      <c r="A639" s="4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x14ac:dyDescent="0.2">
      <c r="A640" s="4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x14ac:dyDescent="0.2">
      <c r="A641" s="4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x14ac:dyDescent="0.2">
      <c r="A642" s="4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x14ac:dyDescent="0.2">
      <c r="A643" s="4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x14ac:dyDescent="0.2">
      <c r="A644" s="4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x14ac:dyDescent="0.2">
      <c r="A645" s="4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x14ac:dyDescent="0.2">
      <c r="A646" s="4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x14ac:dyDescent="0.2">
      <c r="A647" s="4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x14ac:dyDescent="0.2">
      <c r="A648" s="4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x14ac:dyDescent="0.2">
      <c r="A649" s="4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x14ac:dyDescent="0.2">
      <c r="A650" s="4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x14ac:dyDescent="0.2">
      <c r="A651" s="4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x14ac:dyDescent="0.2">
      <c r="A652" s="4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x14ac:dyDescent="0.2">
      <c r="A653" s="4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x14ac:dyDescent="0.2">
      <c r="A654" s="4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x14ac:dyDescent="0.2">
      <c r="A655" s="4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x14ac:dyDescent="0.2">
      <c r="A656" s="4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x14ac:dyDescent="0.2">
      <c r="A657" s="4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x14ac:dyDescent="0.2">
      <c r="A658" s="4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x14ac:dyDescent="0.2">
      <c r="A659" s="4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x14ac:dyDescent="0.2">
      <c r="A660" s="4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x14ac:dyDescent="0.2">
      <c r="A661" s="4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x14ac:dyDescent="0.2">
      <c r="A662" s="4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x14ac:dyDescent="0.2">
      <c r="A663" s="4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x14ac:dyDescent="0.2">
      <c r="A664" s="4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x14ac:dyDescent="0.2">
      <c r="A665" s="4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x14ac:dyDescent="0.2">
      <c r="A666" s="4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x14ac:dyDescent="0.2">
      <c r="A667" s="4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x14ac:dyDescent="0.2">
      <c r="A668" s="4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x14ac:dyDescent="0.2">
      <c r="A669" s="4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x14ac:dyDescent="0.2">
      <c r="A670" s="4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x14ac:dyDescent="0.2">
      <c r="A671" s="4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x14ac:dyDescent="0.2">
      <c r="A672" s="4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x14ac:dyDescent="0.2">
      <c r="A673" s="4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x14ac:dyDescent="0.2">
      <c r="A674" s="4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x14ac:dyDescent="0.2">
      <c r="A675" s="4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x14ac:dyDescent="0.2">
      <c r="A676" s="4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x14ac:dyDescent="0.2">
      <c r="A677" s="4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x14ac:dyDescent="0.2">
      <c r="A678" s="4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x14ac:dyDescent="0.2">
      <c r="A679" s="4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x14ac:dyDescent="0.2">
      <c r="A680" s="4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x14ac:dyDescent="0.2">
      <c r="A681" s="4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x14ac:dyDescent="0.2">
      <c r="A682" s="4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x14ac:dyDescent="0.2">
      <c r="A683" s="4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x14ac:dyDescent="0.2">
      <c r="A684" s="4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x14ac:dyDescent="0.2">
      <c r="A685" s="4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x14ac:dyDescent="0.2">
      <c r="A686" s="4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x14ac:dyDescent="0.2">
      <c r="A687" s="4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x14ac:dyDescent="0.2">
      <c r="A688" s="4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x14ac:dyDescent="0.2">
      <c r="A689" s="4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x14ac:dyDescent="0.2">
      <c r="A690" s="4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x14ac:dyDescent="0.2">
      <c r="A691" s="4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x14ac:dyDescent="0.2">
      <c r="A692" s="4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x14ac:dyDescent="0.2">
      <c r="A693" s="4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x14ac:dyDescent="0.2">
      <c r="A694" s="4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x14ac:dyDescent="0.2">
      <c r="A695" s="4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x14ac:dyDescent="0.2">
      <c r="A696" s="4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x14ac:dyDescent="0.2">
      <c r="A697" s="4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x14ac:dyDescent="0.2">
      <c r="A698" s="4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x14ac:dyDescent="0.2">
      <c r="A699" s="4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x14ac:dyDescent="0.2">
      <c r="A700" s="4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x14ac:dyDescent="0.2">
      <c r="A701" s="4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x14ac:dyDescent="0.2">
      <c r="A702" s="4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x14ac:dyDescent="0.2">
      <c r="A703" s="4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x14ac:dyDescent="0.2">
      <c r="A704" s="4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x14ac:dyDescent="0.2">
      <c r="A705" s="4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x14ac:dyDescent="0.2">
      <c r="A706" s="4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x14ac:dyDescent="0.2">
      <c r="A707" s="4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x14ac:dyDescent="0.2">
      <c r="A708" s="4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x14ac:dyDescent="0.2">
      <c r="A709" s="4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x14ac:dyDescent="0.2">
      <c r="A710" s="4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x14ac:dyDescent="0.2">
      <c r="A711" s="4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x14ac:dyDescent="0.2">
      <c r="A712" s="4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x14ac:dyDescent="0.2">
      <c r="A713" s="4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x14ac:dyDescent="0.2">
      <c r="A714" s="4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x14ac:dyDescent="0.2">
      <c r="A715" s="4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x14ac:dyDescent="0.2">
      <c r="A716" s="4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x14ac:dyDescent="0.2">
      <c r="A717" s="4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x14ac:dyDescent="0.2">
      <c r="A718" s="4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x14ac:dyDescent="0.2">
      <c r="A719" s="4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x14ac:dyDescent="0.2">
      <c r="A720" s="4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x14ac:dyDescent="0.2">
      <c r="A721" s="4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x14ac:dyDescent="0.2">
      <c r="A722" s="4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x14ac:dyDescent="0.2">
      <c r="A723" s="4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x14ac:dyDescent="0.2">
      <c r="A724" s="4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x14ac:dyDescent="0.2">
      <c r="A725" s="4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x14ac:dyDescent="0.2">
      <c r="A726" s="4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x14ac:dyDescent="0.2">
      <c r="A727" s="4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x14ac:dyDescent="0.2">
      <c r="A728" s="4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x14ac:dyDescent="0.2">
      <c r="A729" s="4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x14ac:dyDescent="0.2">
      <c r="A730" s="4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x14ac:dyDescent="0.2">
      <c r="A731" s="4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x14ac:dyDescent="0.2">
      <c r="A732" s="4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x14ac:dyDescent="0.2">
      <c r="A733" s="4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x14ac:dyDescent="0.2">
      <c r="A734" s="4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x14ac:dyDescent="0.2">
      <c r="A735" s="4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x14ac:dyDescent="0.2">
      <c r="A736" s="4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x14ac:dyDescent="0.2">
      <c r="A737" s="4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x14ac:dyDescent="0.2">
      <c r="A738" s="4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x14ac:dyDescent="0.2">
      <c r="A739" s="4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x14ac:dyDescent="0.2">
      <c r="A740" s="4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x14ac:dyDescent="0.2">
      <c r="A741" s="4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x14ac:dyDescent="0.2">
      <c r="A742" s="4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x14ac:dyDescent="0.2">
      <c r="A743" s="4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x14ac:dyDescent="0.2">
      <c r="A744" s="4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x14ac:dyDescent="0.2">
      <c r="A745" s="4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x14ac:dyDescent="0.2">
      <c r="A746" s="4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x14ac:dyDescent="0.2">
      <c r="A747" s="4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x14ac:dyDescent="0.2">
      <c r="A748" s="4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x14ac:dyDescent="0.2">
      <c r="A749" s="4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x14ac:dyDescent="0.2">
      <c r="A750" s="4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x14ac:dyDescent="0.2">
      <c r="A751" s="4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x14ac:dyDescent="0.2">
      <c r="A752" s="4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x14ac:dyDescent="0.2">
      <c r="A753" s="4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x14ac:dyDescent="0.2">
      <c r="A754" s="4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x14ac:dyDescent="0.2">
      <c r="A755" s="4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x14ac:dyDescent="0.2">
      <c r="A756" s="4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x14ac:dyDescent="0.2">
      <c r="A757" s="4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x14ac:dyDescent="0.2">
      <c r="A758" s="4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x14ac:dyDescent="0.2">
      <c r="A759" s="4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x14ac:dyDescent="0.2">
      <c r="A760" s="4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x14ac:dyDescent="0.2">
      <c r="A761" s="4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x14ac:dyDescent="0.2">
      <c r="A762" s="4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x14ac:dyDescent="0.2">
      <c r="A763" s="4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x14ac:dyDescent="0.2">
      <c r="A764" s="4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x14ac:dyDescent="0.2">
      <c r="A765" s="4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x14ac:dyDescent="0.2">
      <c r="A766" s="4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x14ac:dyDescent="0.2">
      <c r="A767" s="4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x14ac:dyDescent="0.2">
      <c r="A768" s="4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x14ac:dyDescent="0.2">
      <c r="A769" s="4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x14ac:dyDescent="0.2">
      <c r="A770" s="4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x14ac:dyDescent="0.2">
      <c r="A771" s="4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x14ac:dyDescent="0.2">
      <c r="A772" s="4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x14ac:dyDescent="0.2">
      <c r="A773" s="4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x14ac:dyDescent="0.2">
      <c r="A774" s="4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x14ac:dyDescent="0.2">
      <c r="A775" s="4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x14ac:dyDescent="0.2">
      <c r="A776" s="4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x14ac:dyDescent="0.2">
      <c r="A777" s="4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x14ac:dyDescent="0.2">
      <c r="A778" s="4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x14ac:dyDescent="0.2">
      <c r="A779" s="4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x14ac:dyDescent="0.2">
      <c r="A780" s="4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x14ac:dyDescent="0.2">
      <c r="A781" s="4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x14ac:dyDescent="0.2">
      <c r="A782" s="4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x14ac:dyDescent="0.2">
      <c r="A783" s="4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x14ac:dyDescent="0.2">
      <c r="A784" s="4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x14ac:dyDescent="0.2">
      <c r="A785" s="4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x14ac:dyDescent="0.2">
      <c r="A786" s="4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x14ac:dyDescent="0.2">
      <c r="A787" s="4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x14ac:dyDescent="0.2">
      <c r="A788" s="4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x14ac:dyDescent="0.2">
      <c r="A789" s="4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x14ac:dyDescent="0.2">
      <c r="A790" s="4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x14ac:dyDescent="0.2">
      <c r="A791" s="4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x14ac:dyDescent="0.2">
      <c r="A792" s="4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x14ac:dyDescent="0.2">
      <c r="A793" s="4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x14ac:dyDescent="0.2">
      <c r="A794" s="4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x14ac:dyDescent="0.2">
      <c r="A795" s="4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x14ac:dyDescent="0.2">
      <c r="A796" s="4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x14ac:dyDescent="0.2">
      <c r="A797" s="4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x14ac:dyDescent="0.2">
      <c r="A798" s="4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x14ac:dyDescent="0.2">
      <c r="A799" s="4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x14ac:dyDescent="0.2">
      <c r="A800" s="4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x14ac:dyDescent="0.2">
      <c r="A801" s="4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x14ac:dyDescent="0.2">
      <c r="A802" s="4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x14ac:dyDescent="0.2">
      <c r="A803" s="4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x14ac:dyDescent="0.2">
      <c r="A804" s="4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x14ac:dyDescent="0.2">
      <c r="A805" s="4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x14ac:dyDescent="0.2">
      <c r="A806" s="4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x14ac:dyDescent="0.2">
      <c r="A807" s="4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x14ac:dyDescent="0.2">
      <c r="A808" s="4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x14ac:dyDescent="0.2">
      <c r="A809" s="4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x14ac:dyDescent="0.2">
      <c r="A810" s="4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x14ac:dyDescent="0.2">
      <c r="A811" s="4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x14ac:dyDescent="0.2">
      <c r="A812" s="4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x14ac:dyDescent="0.2">
      <c r="A813" s="4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x14ac:dyDescent="0.2">
      <c r="A814" s="4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x14ac:dyDescent="0.2">
      <c r="A815" s="4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x14ac:dyDescent="0.2">
      <c r="A816" s="4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x14ac:dyDescent="0.2">
      <c r="A817" s="4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x14ac:dyDescent="0.2">
      <c r="A818" s="4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x14ac:dyDescent="0.2">
      <c r="A819" s="4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x14ac:dyDescent="0.2">
      <c r="A820" s="4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x14ac:dyDescent="0.2">
      <c r="A821" s="4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x14ac:dyDescent="0.2">
      <c r="A822" s="4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x14ac:dyDescent="0.2">
      <c r="A823" s="4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x14ac:dyDescent="0.2">
      <c r="A824" s="4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x14ac:dyDescent="0.2">
      <c r="A825" s="4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x14ac:dyDescent="0.2">
      <c r="A826" s="4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x14ac:dyDescent="0.2">
      <c r="A827" s="4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x14ac:dyDescent="0.2">
      <c r="A828" s="4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x14ac:dyDescent="0.2">
      <c r="A829" s="4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x14ac:dyDescent="0.2">
      <c r="A830" s="4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x14ac:dyDescent="0.2">
      <c r="A831" s="4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x14ac:dyDescent="0.2">
      <c r="A832" s="4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x14ac:dyDescent="0.2">
      <c r="A833" s="4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x14ac:dyDescent="0.2">
      <c r="A834" s="4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x14ac:dyDescent="0.2">
      <c r="A835" s="4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x14ac:dyDescent="0.2">
      <c r="A836" s="4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x14ac:dyDescent="0.2">
      <c r="A837" s="4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x14ac:dyDescent="0.2">
      <c r="A838" s="4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x14ac:dyDescent="0.2">
      <c r="A839" s="4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x14ac:dyDescent="0.2">
      <c r="A840" s="4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x14ac:dyDescent="0.2">
      <c r="A841" s="4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x14ac:dyDescent="0.2">
      <c r="A842" s="4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x14ac:dyDescent="0.2">
      <c r="A843" s="4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x14ac:dyDescent="0.2">
      <c r="A844" s="4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x14ac:dyDescent="0.2">
      <c r="A845" s="4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x14ac:dyDescent="0.2">
      <c r="A846" s="4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x14ac:dyDescent="0.2">
      <c r="A847" s="4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  <row r="848" spans="1:19" x14ac:dyDescent="0.2">
      <c r="A848" s="4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</row>
    <row r="849" spans="1:19" x14ac:dyDescent="0.2">
      <c r="A849" s="4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</row>
    <row r="850" spans="1:19" x14ac:dyDescent="0.2">
      <c r="A850" s="4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</row>
    <row r="851" spans="1:19" x14ac:dyDescent="0.2">
      <c r="A851" s="4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</row>
    <row r="852" spans="1:19" x14ac:dyDescent="0.2">
      <c r="A852" s="4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</row>
    <row r="853" spans="1:19" x14ac:dyDescent="0.2">
      <c r="A853" s="4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</row>
    <row r="854" spans="1:19" x14ac:dyDescent="0.2">
      <c r="A854" s="4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</row>
    <row r="855" spans="1:19" x14ac:dyDescent="0.2">
      <c r="A855" s="4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</row>
    <row r="856" spans="1:19" x14ac:dyDescent="0.2">
      <c r="A856" s="4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</row>
    <row r="857" spans="1:19" x14ac:dyDescent="0.2">
      <c r="A857" s="4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</row>
    <row r="858" spans="1:19" x14ac:dyDescent="0.2">
      <c r="A858" s="4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</row>
    <row r="859" spans="1:19" x14ac:dyDescent="0.2">
      <c r="A859" s="4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</row>
    <row r="860" spans="1:19" x14ac:dyDescent="0.2">
      <c r="A860" s="4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</row>
    <row r="861" spans="1:19" x14ac:dyDescent="0.2">
      <c r="A861" s="4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</row>
    <row r="862" spans="1:19" x14ac:dyDescent="0.2">
      <c r="A862" s="4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</row>
    <row r="863" spans="1:19" x14ac:dyDescent="0.2">
      <c r="A863" s="4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</row>
    <row r="864" spans="1:19" x14ac:dyDescent="0.2">
      <c r="A864" s="4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</row>
    <row r="865" spans="1:19" x14ac:dyDescent="0.2">
      <c r="A865" s="4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</row>
    <row r="866" spans="1:19" x14ac:dyDescent="0.2">
      <c r="A866" s="4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</row>
    <row r="867" spans="1:19" x14ac:dyDescent="0.2">
      <c r="A867" s="4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</row>
    <row r="868" spans="1:19" x14ac:dyDescent="0.2">
      <c r="A868" s="4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</row>
    <row r="869" spans="1:19" x14ac:dyDescent="0.2">
      <c r="A869" s="4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</row>
    <row r="870" spans="1:19" x14ac:dyDescent="0.2">
      <c r="A870" s="4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</row>
    <row r="871" spans="1:19" x14ac:dyDescent="0.2">
      <c r="A871" s="4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</row>
    <row r="872" spans="1:19" x14ac:dyDescent="0.2">
      <c r="A872" s="4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</row>
    <row r="873" spans="1:19" x14ac:dyDescent="0.2">
      <c r="A873" s="4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</row>
    <row r="874" spans="1:19" x14ac:dyDescent="0.2">
      <c r="A874" s="4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</row>
    <row r="875" spans="1:19" x14ac:dyDescent="0.2">
      <c r="A875" s="4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</row>
    <row r="876" spans="1:19" x14ac:dyDescent="0.2">
      <c r="A876" s="4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</row>
    <row r="877" spans="1:19" x14ac:dyDescent="0.2">
      <c r="A877" s="4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</row>
    <row r="878" spans="1:19" x14ac:dyDescent="0.2">
      <c r="A878" s="4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</row>
    <row r="879" spans="1:19" x14ac:dyDescent="0.2">
      <c r="A879" s="4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</row>
    <row r="880" spans="1:19" x14ac:dyDescent="0.2">
      <c r="A880" s="4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</row>
    <row r="881" spans="1:19" x14ac:dyDescent="0.2">
      <c r="A881" s="4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</row>
    <row r="882" spans="1:19" x14ac:dyDescent="0.2">
      <c r="A882" s="4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</row>
    <row r="883" spans="1:19" x14ac:dyDescent="0.2">
      <c r="A883" s="4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</row>
    <row r="884" spans="1:19" x14ac:dyDescent="0.2">
      <c r="A884" s="4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</row>
    <row r="885" spans="1:19" x14ac:dyDescent="0.2">
      <c r="A885" s="4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</row>
    <row r="886" spans="1:19" x14ac:dyDescent="0.2">
      <c r="A886" s="4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</row>
    <row r="887" spans="1:19" x14ac:dyDescent="0.2">
      <c r="A887" s="4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</row>
    <row r="888" spans="1:19" x14ac:dyDescent="0.2">
      <c r="A888" s="4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</row>
    <row r="889" spans="1:19" x14ac:dyDescent="0.2">
      <c r="A889" s="4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</row>
    <row r="890" spans="1:19" x14ac:dyDescent="0.2">
      <c r="A890" s="4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</row>
    <row r="891" spans="1:19" x14ac:dyDescent="0.2">
      <c r="A891" s="4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</row>
    <row r="892" spans="1:19" x14ac:dyDescent="0.2">
      <c r="A892" s="4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</row>
    <row r="893" spans="1:19" x14ac:dyDescent="0.2">
      <c r="A893" s="4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</row>
    <row r="894" spans="1:19" x14ac:dyDescent="0.2">
      <c r="A894" s="4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</row>
    <row r="895" spans="1:19" x14ac:dyDescent="0.2">
      <c r="A895" s="4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</row>
    <row r="896" spans="1:19" x14ac:dyDescent="0.2">
      <c r="A896" s="4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</row>
    <row r="897" spans="1:19" x14ac:dyDescent="0.2">
      <c r="A897" s="4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</row>
    <row r="898" spans="1:19" x14ac:dyDescent="0.2">
      <c r="A898" s="4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</row>
    <row r="899" spans="1:19" x14ac:dyDescent="0.2">
      <c r="A899" s="4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</row>
    <row r="900" spans="1:19" x14ac:dyDescent="0.2">
      <c r="A900" s="4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</row>
    <row r="901" spans="1:19" x14ac:dyDescent="0.2">
      <c r="A901" s="4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</row>
    <row r="902" spans="1:19" x14ac:dyDescent="0.2">
      <c r="A902" s="4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</row>
    <row r="903" spans="1:19" x14ac:dyDescent="0.2">
      <c r="A903" s="4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</row>
    <row r="904" spans="1:19" x14ac:dyDescent="0.2">
      <c r="A904" s="4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</row>
    <row r="905" spans="1:19" x14ac:dyDescent="0.2">
      <c r="A905" s="4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</row>
    <row r="906" spans="1:19" x14ac:dyDescent="0.2">
      <c r="A906" s="4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</row>
    <row r="907" spans="1:19" x14ac:dyDescent="0.2">
      <c r="A907" s="4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</row>
    <row r="908" spans="1:19" x14ac:dyDescent="0.2">
      <c r="A908" s="4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</row>
    <row r="909" spans="1:19" x14ac:dyDescent="0.2">
      <c r="A909" s="4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</row>
    <row r="910" spans="1:19" x14ac:dyDescent="0.2">
      <c r="A910" s="4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</row>
    <row r="911" spans="1:19" x14ac:dyDescent="0.2">
      <c r="A911" s="4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</row>
    <row r="912" spans="1:19" x14ac:dyDescent="0.2">
      <c r="A912" s="4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</row>
    <row r="913" spans="1:19" x14ac:dyDescent="0.2">
      <c r="A913" s="4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</row>
    <row r="914" spans="1:19" x14ac:dyDescent="0.2">
      <c r="A914" s="4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</row>
    <row r="915" spans="1:19" x14ac:dyDescent="0.2">
      <c r="A915" s="4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</row>
    <row r="916" spans="1:19" x14ac:dyDescent="0.2">
      <c r="A916" s="4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</row>
    <row r="917" spans="1:19" x14ac:dyDescent="0.2">
      <c r="A917" s="4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</row>
    <row r="918" spans="1:19" x14ac:dyDescent="0.2">
      <c r="A918" s="4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</row>
    <row r="919" spans="1:19" x14ac:dyDescent="0.2">
      <c r="A919" s="4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4"/>
    </row>
    <row r="920" spans="1:19" x14ac:dyDescent="0.2">
      <c r="A920" s="4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4"/>
    </row>
    <row r="921" spans="1:19" x14ac:dyDescent="0.2">
      <c r="A921" s="4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4"/>
    </row>
    <row r="922" spans="1:19" x14ac:dyDescent="0.2">
      <c r="A922" s="4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4"/>
    </row>
    <row r="923" spans="1:19" x14ac:dyDescent="0.2">
      <c r="A923" s="4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4"/>
    </row>
    <row r="924" spans="1:19" x14ac:dyDescent="0.2">
      <c r="A924" s="4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4"/>
    </row>
    <row r="925" spans="1:19" x14ac:dyDescent="0.2">
      <c r="A925" s="4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4"/>
    </row>
    <row r="926" spans="1:19" x14ac:dyDescent="0.2">
      <c r="A926" s="4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4"/>
    </row>
    <row r="927" spans="1:19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  <row r="1001" spans="1:19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</row>
    <row r="1002" spans="1:19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</row>
    <row r="1003" spans="1:19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</row>
    <row r="1004" spans="1:19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</row>
    <row r="1005" spans="1:19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</row>
    <row r="1006" spans="1:19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</row>
    <row r="1007" spans="1:19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</row>
    <row r="1008" spans="1:19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</row>
    <row r="1009" spans="1:19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</row>
    <row r="1010" spans="1:19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</row>
    <row r="1011" spans="1:19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</row>
    <row r="1012" spans="1:19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</row>
    <row r="1013" spans="1:19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</row>
    <row r="1014" spans="1:19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</row>
    <row r="1015" spans="1:19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</row>
    <row r="1016" spans="1:19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</row>
    <row r="1017" spans="1:19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</row>
    <row r="1018" spans="1:19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</row>
    <row r="1019" spans="1:19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</row>
    <row r="1020" spans="1:19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</row>
    <row r="1021" spans="1:19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</row>
    <row r="1022" spans="1:19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</row>
    <row r="1023" spans="1:19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</row>
    <row r="1024" spans="1:19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</row>
    <row r="1025" spans="1:19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</row>
    <row r="1026" spans="1:19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</row>
    <row r="1027" spans="1:19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</row>
    <row r="1028" spans="1:19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</row>
    <row r="1029" spans="1:19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</row>
    <row r="1030" spans="1:19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</row>
    <row r="1031" spans="1:19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</row>
    <row r="1032" spans="1:19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</row>
    <row r="1033" spans="1:19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</row>
    <row r="1034" spans="1:19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</row>
    <row r="1035" spans="1:19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</row>
    <row r="1036" spans="1:19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</row>
    <row r="1037" spans="1:19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</row>
    <row r="1038" spans="1:19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</row>
    <row r="1039" spans="1:19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</row>
    <row r="1040" spans="1:19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</row>
    <row r="1041" spans="1:19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</row>
    <row r="1042" spans="1:19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</row>
    <row r="1043" spans="1:19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</row>
    <row r="1044" spans="1:19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</row>
    <row r="1045" spans="1:19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</row>
    <row r="1046" spans="1:19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</row>
    <row r="1047" spans="1:19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</row>
    <row r="1048" spans="1:19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</row>
    <row r="1049" spans="1:19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</row>
    <row r="1050" spans="1:19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</row>
    <row r="1051" spans="1:19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</row>
    <row r="1052" spans="1:19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</row>
    <row r="1053" spans="1:19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</row>
    <row r="1054" spans="1:19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</row>
    <row r="1055" spans="1:19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</row>
    <row r="1056" spans="1:19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</row>
    <row r="1057" spans="1:19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</row>
    <row r="1058" spans="1:19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</row>
    <row r="1059" spans="1:19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</row>
    <row r="1060" spans="1:19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</row>
    <row r="1061" spans="1:19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</row>
    <row r="1062" spans="1:19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</row>
    <row r="1063" spans="1:19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</row>
    <row r="1064" spans="1:19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</row>
    <row r="1065" spans="1:19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</row>
    <row r="1066" spans="1:19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</row>
    <row r="1067" spans="1:19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</row>
    <row r="1068" spans="1:19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</row>
    <row r="1069" spans="1:19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</row>
    <row r="1070" spans="1:19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</row>
    <row r="1071" spans="1:19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</row>
    <row r="1072" spans="1:19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</row>
    <row r="1073" spans="1:19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</row>
    <row r="1074" spans="1:19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</row>
    <row r="1075" spans="1:19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</row>
    <row r="1076" spans="1:19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</row>
    <row r="1077" spans="1:19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</row>
    <row r="1078" spans="1:19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</row>
    <row r="1079" spans="1:19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</row>
    <row r="1080" spans="1:19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</row>
    <row r="1081" spans="1:19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</row>
    <row r="1082" spans="1:19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</row>
    <row r="1083" spans="1:19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</row>
    <row r="1084" spans="1:19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</row>
    <row r="1085" spans="1:19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</row>
    <row r="1086" spans="1:19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</row>
    <row r="1087" spans="1:19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</row>
    <row r="1088" spans="1:19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</row>
    <row r="1089" spans="1:19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</row>
    <row r="1090" spans="1:19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</row>
    <row r="1091" spans="1:19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</row>
    <row r="1092" spans="1:19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</row>
    <row r="1093" spans="1:19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</row>
    <row r="1094" spans="1:19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</row>
    <row r="1095" spans="1:19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</row>
    <row r="1096" spans="1:19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</row>
    <row r="1097" spans="1:19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</row>
    <row r="1098" spans="1:19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</row>
    <row r="1099" spans="1:19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</row>
    <row r="1100" spans="1:19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</row>
    <row r="1101" spans="1:19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</row>
    <row r="1102" spans="1:19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</row>
    <row r="1103" spans="1:19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</row>
    <row r="1104" spans="1:19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</row>
    <row r="1105" spans="1:19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</row>
    <row r="1106" spans="1:19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</row>
    <row r="1107" spans="1:19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</row>
    <row r="1108" spans="1:19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</row>
    <row r="1109" spans="1:19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</row>
    <row r="1110" spans="1:19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</row>
    <row r="1111" spans="1:19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</row>
    <row r="1112" spans="1:19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</row>
    <row r="1113" spans="1:19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</row>
    <row r="1114" spans="1:19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</row>
    <row r="1115" spans="1:19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</row>
    <row r="1116" spans="1:19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</row>
    <row r="1117" spans="1:19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</row>
    <row r="1118" spans="1:19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</row>
    <row r="1119" spans="1:19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</row>
    <row r="1120" spans="1:19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</row>
    <row r="1121" spans="1:19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</row>
    <row r="1122" spans="1:19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</row>
    <row r="1123" spans="1:19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</row>
    <row r="1124" spans="1:19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</row>
    <row r="1125" spans="1:19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</row>
    <row r="1126" spans="1:19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</row>
    <row r="1127" spans="1:19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</row>
    <row r="1128" spans="1:19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</row>
    <row r="1129" spans="1:19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</row>
    <row r="1130" spans="1:19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</row>
    <row r="1131" spans="1:19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</row>
    <row r="1132" spans="1:19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</row>
    <row r="1133" spans="1:19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</row>
    <row r="1134" spans="1:19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</row>
    <row r="1135" spans="1:19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</row>
    <row r="1136" spans="1:19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</row>
    <row r="1137" spans="1:19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</row>
    <row r="1138" spans="1:19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</row>
    <row r="1139" spans="1:19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</row>
    <row r="1140" spans="1:19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</row>
    <row r="1141" spans="1:19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</row>
    <row r="1142" spans="1:19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</row>
    <row r="1143" spans="1:19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</row>
    <row r="1144" spans="1:19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</row>
    <row r="1145" spans="1:19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</row>
    <row r="1146" spans="1:19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</row>
    <row r="1147" spans="1:19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</row>
    <row r="1148" spans="1:19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</row>
    <row r="1149" spans="1:19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</row>
    <row r="1150" spans="1:19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</row>
    <row r="1151" spans="1:19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</row>
    <row r="1152" spans="1:19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</row>
    <row r="1153" spans="1:19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</row>
    <row r="1154" spans="1:19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</row>
    <row r="1155" spans="1:19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</row>
    <row r="1156" spans="1:19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</row>
    <row r="1157" spans="1:19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</row>
    <row r="1158" spans="1:19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</row>
    <row r="1159" spans="1:19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</row>
    <row r="1160" spans="1:19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</row>
    <row r="1161" spans="1:19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</row>
    <row r="1162" spans="1:19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</row>
    <row r="1163" spans="1:19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</row>
    <row r="1164" spans="1:19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</row>
    <row r="1165" spans="1:19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</row>
    <row r="1166" spans="1:19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</row>
    <row r="1167" spans="1:19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</row>
    <row r="1168" spans="1:19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</row>
    <row r="1169" spans="1:19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</row>
    <row r="1170" spans="1:19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</row>
    <row r="1171" spans="1:19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</row>
    <row r="1172" spans="1:19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</row>
    <row r="1173" spans="1:19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</row>
    <row r="1174" spans="1:19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</row>
    <row r="1175" spans="1:19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</row>
    <row r="1176" spans="1:19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</row>
    <row r="1177" spans="1:19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</row>
    <row r="1178" spans="1:19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</row>
    <row r="1179" spans="1:19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</row>
    <row r="1180" spans="1:19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</row>
    <row r="1181" spans="1:19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</row>
    <row r="1182" spans="1:19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</row>
    <row r="1183" spans="1:19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</row>
    <row r="1184" spans="1:19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</row>
    <row r="1185" spans="1:19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</row>
    <row r="1186" spans="1:19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</row>
    <row r="1187" spans="1:19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</row>
    <row r="1188" spans="1:19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</row>
    <row r="1189" spans="1:19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</row>
    <row r="1190" spans="1:19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</row>
    <row r="1191" spans="1:19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</row>
    <row r="1192" spans="1:19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</row>
    <row r="1193" spans="1:19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</row>
    <row r="1194" spans="1:19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</row>
    <row r="1195" spans="1:19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</row>
    <row r="1196" spans="1:19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</row>
    <row r="1197" spans="1:19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</row>
    <row r="1198" spans="1:19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</row>
    <row r="1199" spans="1:19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</row>
    <row r="1200" spans="1:19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</row>
    <row r="1201" spans="1:19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</row>
    <row r="1202" spans="1:19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</row>
    <row r="1203" spans="1:19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</row>
    <row r="1204" spans="1:19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</row>
    <row r="1205" spans="1:19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</row>
    <row r="1206" spans="1:19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</row>
    <row r="1207" spans="1:19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</row>
    <row r="1208" spans="1:19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</row>
    <row r="1209" spans="1:19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</row>
    <row r="1210" spans="1:19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</row>
    <row r="1211" spans="1:19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</row>
    <row r="1212" spans="1:19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</row>
    <row r="1213" spans="1:19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</row>
    <row r="1214" spans="1:19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</row>
    <row r="1215" spans="1:19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</row>
    <row r="1216" spans="1:19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</row>
    <row r="1217" spans="1:19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</row>
    <row r="1218" spans="1:19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</row>
    <row r="1219" spans="1:19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</row>
    <row r="1220" spans="1:19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</row>
    <row r="1221" spans="1:19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</row>
    <row r="1222" spans="1:19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</row>
    <row r="1223" spans="1:19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</row>
    <row r="1224" spans="1:19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</row>
    <row r="1225" spans="1:19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</row>
    <row r="1226" spans="1:19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</row>
    <row r="1227" spans="1:19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</row>
    <row r="1228" spans="1:19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</row>
    <row r="1229" spans="1:19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</row>
    <row r="1230" spans="1:19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</row>
    <row r="1231" spans="1:19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</row>
    <row r="1232" spans="1:19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</row>
    <row r="1233" spans="1:19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</row>
    <row r="1234" spans="1:19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</row>
    <row r="1235" spans="1:19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</row>
    <row r="1236" spans="1:19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</row>
    <row r="1237" spans="1:19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</row>
    <row r="1238" spans="1:19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</row>
    <row r="1239" spans="1:19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</row>
    <row r="1240" spans="1:19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</row>
    <row r="1241" spans="1:19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</row>
    <row r="1242" spans="1:19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</row>
    <row r="1243" spans="1:19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</row>
    <row r="1244" spans="1:19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</row>
    <row r="1245" spans="1:19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</row>
    <row r="1246" spans="1:19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</row>
    <row r="1247" spans="1:19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</row>
    <row r="1248" spans="1:19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</row>
    <row r="1249" spans="1:19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</row>
    <row r="1250" spans="1:19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</row>
    <row r="1251" spans="1:19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</row>
    <row r="1252" spans="1:19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</row>
    <row r="1253" spans="1:19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</row>
    <row r="1254" spans="1:19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</row>
    <row r="1255" spans="1:19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</row>
    <row r="1256" spans="1:19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</row>
    <row r="1257" spans="1:19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</row>
    <row r="1258" spans="1:19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</row>
    <row r="1259" spans="1:19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</row>
    <row r="1260" spans="1:19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</row>
    <row r="1261" spans="1:19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</row>
    <row r="1262" spans="1:19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</row>
    <row r="1263" spans="1:19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</row>
    <row r="1264" spans="1:19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</row>
    <row r="1265" spans="1:19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</row>
    <row r="1266" spans="1:19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</row>
    <row r="1267" spans="1:19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</row>
    <row r="1268" spans="1:19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</row>
    <row r="1269" spans="1:19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</row>
    <row r="1270" spans="1:19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</row>
    <row r="1271" spans="1:19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</row>
    <row r="1272" spans="1:19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</row>
    <row r="1273" spans="1:19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</row>
    <row r="1274" spans="1:19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</row>
    <row r="1275" spans="1:19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</row>
    <row r="1276" spans="1:19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</row>
    <row r="1277" spans="1:19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</row>
    <row r="1278" spans="1:19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</row>
    <row r="1279" spans="1:19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</row>
    <row r="1280" spans="1:19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</row>
    <row r="1281" spans="1:19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</row>
    <row r="1282" spans="1:19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</row>
    <row r="1283" spans="1:19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</row>
    <row r="1284" spans="1:19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</row>
    <row r="1285" spans="1:19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</row>
    <row r="1286" spans="1:19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</row>
    <row r="1287" spans="1:19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</row>
    <row r="1288" spans="1:19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</row>
    <row r="1289" spans="1:19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</row>
    <row r="1290" spans="1:19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</row>
    <row r="1291" spans="1:19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</row>
    <row r="1292" spans="1:19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</row>
    <row r="1293" spans="1:19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</row>
    <row r="1294" spans="1:19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</row>
    <row r="1295" spans="1:19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</row>
    <row r="1296" spans="1:19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</row>
    <row r="1297" spans="1:19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</row>
    <row r="1298" spans="1:19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</row>
    <row r="1299" spans="1:19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</row>
    <row r="1300" spans="1:19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</row>
    <row r="1301" spans="1:19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</row>
    <row r="1302" spans="1:19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</row>
    <row r="1303" spans="1:19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</row>
    <row r="1304" spans="1:19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</row>
    <row r="1305" spans="1:19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</row>
    <row r="1306" spans="1:19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</row>
    <row r="1307" spans="1:19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</row>
    <row r="1308" spans="1:19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</row>
    <row r="1309" spans="1:19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</row>
    <row r="1310" spans="1:19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</row>
    <row r="1311" spans="1:19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</row>
    <row r="1312" spans="1:19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</row>
    <row r="1313" spans="1:19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</row>
    <row r="1314" spans="1:19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</row>
    <row r="1315" spans="1:19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</row>
    <row r="1316" spans="1:19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</row>
    <row r="1317" spans="1:19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</row>
    <row r="1318" spans="1:19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</row>
    <row r="1319" spans="1:19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</row>
    <row r="1320" spans="1:19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</row>
    <row r="1321" spans="1:19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</row>
    <row r="1322" spans="1:19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</row>
    <row r="1323" spans="1:19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</row>
    <row r="1324" spans="1:19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</row>
    <row r="1325" spans="1:19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</row>
    <row r="1326" spans="1:19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</row>
    <row r="1327" spans="1:19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</row>
    <row r="1328" spans="1:19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</row>
    <row r="1329" spans="1:19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</row>
    <row r="1330" spans="1:19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</row>
    <row r="1331" spans="1:19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</row>
    <row r="1332" spans="1:19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</row>
    <row r="1333" spans="1:19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</row>
    <row r="1334" spans="1:19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</row>
    <row r="1335" spans="1:19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</row>
    <row r="1336" spans="1:19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</row>
    <row r="1337" spans="1:19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</row>
    <row r="1338" spans="1:19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</row>
    <row r="1339" spans="1:19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</row>
    <row r="1340" spans="1:19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</row>
    <row r="1341" spans="1:19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</row>
    <row r="1342" spans="1:19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</row>
    <row r="1343" spans="1:19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</row>
    <row r="1344" spans="1:19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</row>
    <row r="1345" spans="1:19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</row>
    <row r="1346" spans="1:19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</row>
    <row r="1347" spans="1:19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</row>
    <row r="1348" spans="1:19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</row>
    <row r="1349" spans="1:19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</row>
    <row r="1350" spans="1:19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</row>
    <row r="1351" spans="1:19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</row>
    <row r="1352" spans="1:19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</row>
    <row r="1353" spans="1:19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</row>
    <row r="1354" spans="1:19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</row>
    <row r="1355" spans="1:19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</row>
    <row r="1356" spans="1:19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</row>
    <row r="1357" spans="1:19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</row>
    <row r="1358" spans="1:19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</row>
    <row r="1359" spans="1:19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</row>
    <row r="1360" spans="1:19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</row>
    <row r="1361" spans="1:19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</row>
    <row r="1362" spans="1:19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</row>
    <row r="1363" spans="1:19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</row>
    <row r="1364" spans="1:19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</row>
    <row r="1365" spans="1:19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</row>
    <row r="1366" spans="1:19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</row>
    <row r="1367" spans="1:19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</row>
    <row r="1368" spans="1:19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</row>
    <row r="1369" spans="1:19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</row>
    <row r="1370" spans="1:19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</row>
    <row r="1371" spans="1:19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</row>
    <row r="1372" spans="1:19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</row>
    <row r="1373" spans="1:19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</row>
    <row r="1374" spans="1:19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</row>
    <row r="1375" spans="1:19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</row>
    <row r="1376" spans="1:19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</row>
    <row r="1377" spans="1:19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</row>
    <row r="1378" spans="1:19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</row>
    <row r="1379" spans="1:19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</row>
    <row r="1380" spans="1:19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</row>
    <row r="1381" spans="1:19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</row>
    <row r="1382" spans="1:19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</row>
    <row r="1383" spans="1:19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</row>
    <row r="1384" spans="1:19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</row>
    <row r="1385" spans="1:19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</row>
    <row r="1386" spans="1:19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</row>
    <row r="1387" spans="1:19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</row>
    <row r="1388" spans="1:19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</row>
    <row r="1389" spans="1:19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</row>
    <row r="1390" spans="1:19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</row>
    <row r="1391" spans="1:19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</row>
    <row r="1392" spans="1:19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</row>
    <row r="1393" spans="1:19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</row>
    <row r="1394" spans="1:19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</row>
    <row r="1395" spans="1:19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</row>
    <row r="1396" spans="1:19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</row>
    <row r="1397" spans="1:19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</row>
    <row r="1398" spans="1:19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</row>
    <row r="1399" spans="1:19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</row>
    <row r="1400" spans="1:19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</row>
    <row r="1401" spans="1:19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</row>
    <row r="1402" spans="1:19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</row>
    <row r="1403" spans="1:19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</row>
    <row r="1404" spans="1:19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</row>
    <row r="1405" spans="1:19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</row>
    <row r="1406" spans="1:19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</row>
    <row r="1407" spans="1:19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</row>
    <row r="1408" spans="1:19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</row>
    <row r="1409" spans="1:19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</row>
    <row r="1410" spans="1:19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</row>
    <row r="1411" spans="1:19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</row>
    <row r="1412" spans="1:19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</row>
    <row r="1413" spans="1:19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</row>
    <row r="1414" spans="1:19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</row>
    <row r="1415" spans="1:19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</row>
    <row r="1416" spans="1:19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</row>
    <row r="1417" spans="1:19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</row>
    <row r="1418" spans="1:19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</row>
    <row r="1419" spans="1:19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</row>
    <row r="1420" spans="1:19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</row>
    <row r="1421" spans="1:19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</row>
    <row r="1422" spans="1:19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</row>
    <row r="1423" spans="1:19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</row>
    <row r="1424" spans="1:19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</row>
    <row r="1425" spans="1:19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</row>
    <row r="1426" spans="1:19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</row>
    <row r="1427" spans="1:19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</row>
    <row r="1428" spans="1:19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</row>
    <row r="1429" spans="1:19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</row>
    <row r="1430" spans="1:19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</row>
    <row r="1431" spans="1:19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</row>
    <row r="1432" spans="1:19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</row>
    <row r="1433" spans="1:19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</row>
    <row r="1434" spans="1:19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</row>
    <row r="1435" spans="1:19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</row>
    <row r="1436" spans="1:19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</row>
    <row r="1437" spans="1:19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</row>
    <row r="1438" spans="1:19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</row>
    <row r="1439" spans="1:19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</row>
    <row r="1440" spans="1:19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</row>
    <row r="1441" spans="1:19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</row>
    <row r="1442" spans="1:19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</row>
    <row r="1443" spans="1:19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</row>
    <row r="1444" spans="1:19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</row>
    <row r="1445" spans="1:19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</row>
    <row r="1446" spans="1:19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</row>
    <row r="1447" spans="1:19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</row>
    <row r="1448" spans="1:19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</row>
    <row r="1449" spans="1:19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</row>
    <row r="1450" spans="1:19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</row>
    <row r="1451" spans="1:19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</row>
    <row r="1452" spans="1:19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</row>
    <row r="1453" spans="1:19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</row>
    <row r="1454" spans="1:19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</row>
    <row r="1455" spans="1:19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</row>
    <row r="1456" spans="1:19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</row>
    <row r="1457" spans="1:19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</row>
    <row r="1458" spans="1:19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</row>
    <row r="1459" spans="1:19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</row>
    <row r="1460" spans="1:19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</row>
    <row r="1461" spans="1:19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</row>
    <row r="1462" spans="1:19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</row>
    <row r="1463" spans="1:19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</row>
    <row r="1464" spans="1:19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</row>
    <row r="1465" spans="1:19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</row>
    <row r="1466" spans="1:19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</row>
    <row r="1467" spans="1:19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</row>
    <row r="1468" spans="1:19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</row>
    <row r="1469" spans="1:19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</row>
    <row r="1470" spans="1:19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</row>
    <row r="1471" spans="1:19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</row>
    <row r="1472" spans="1:19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</row>
    <row r="1473" spans="1:19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</row>
    <row r="1474" spans="1:19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</row>
    <row r="1475" spans="1:19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</row>
    <row r="1476" spans="1:19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</row>
    <row r="1477" spans="1:19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</row>
    <row r="1478" spans="1:19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</row>
    <row r="1479" spans="1:19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</row>
    <row r="1480" spans="1:19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</row>
    <row r="1481" spans="1:19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</row>
    <row r="1482" spans="1:19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</row>
    <row r="1483" spans="1:19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</row>
    <row r="1484" spans="1:19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</row>
    <row r="1485" spans="1:19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</row>
    <row r="1486" spans="1:19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</row>
    <row r="1487" spans="1:19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</row>
    <row r="1488" spans="1:19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</row>
    <row r="1489" spans="1:19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</row>
    <row r="1490" spans="1:19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</row>
    <row r="1491" spans="1:19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</row>
    <row r="1492" spans="1:19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</row>
    <row r="1493" spans="1:19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</row>
    <row r="1494" spans="1:19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</row>
    <row r="1495" spans="1:19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</row>
    <row r="1496" spans="1:19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</row>
    <row r="1497" spans="1:19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</row>
    <row r="1498" spans="1:19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</row>
    <row r="1499" spans="1:19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</row>
    <row r="1500" spans="1:19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</row>
    <row r="1501" spans="1:19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</row>
    <row r="1502" spans="1:19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</row>
    <row r="1503" spans="1:19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</row>
    <row r="1504" spans="1:19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</row>
    <row r="1505" spans="1:19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</row>
    <row r="1506" spans="1:19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</row>
    <row r="1507" spans="1:19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</row>
    <row r="1508" spans="1:19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</row>
    <row r="1509" spans="1:19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</row>
    <row r="1510" spans="1:19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</row>
    <row r="1511" spans="1:19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</row>
    <row r="1512" spans="1:19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</row>
    <row r="1513" spans="1:19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</row>
    <row r="1514" spans="1:19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</row>
    <row r="1515" spans="1:19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</row>
    <row r="1516" spans="1:19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</row>
    <row r="1517" spans="1:19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</row>
    <row r="1518" spans="1:19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</row>
    <row r="1519" spans="1:19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</row>
    <row r="1520" spans="1:19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</row>
    <row r="1521" spans="1:19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</row>
    <row r="1522" spans="1:19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</row>
    <row r="1523" spans="1:19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</row>
    <row r="1524" spans="1:19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</row>
    <row r="1525" spans="1:19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</row>
    <row r="1526" spans="1:19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</row>
    <row r="1527" spans="1:19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</row>
    <row r="1528" spans="1:19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</row>
    <row r="1529" spans="1:19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</row>
    <row r="1530" spans="1:19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</row>
    <row r="1531" spans="1:19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</row>
    <row r="1532" spans="1:19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</row>
    <row r="1533" spans="1:19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</row>
    <row r="1534" spans="1:19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</row>
    <row r="1535" spans="1:19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</row>
    <row r="1536" spans="1:19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</row>
    <row r="1537" spans="1:19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</row>
    <row r="1538" spans="1:19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</row>
    <row r="1539" spans="1:19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</row>
    <row r="1540" spans="1:19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</row>
    <row r="1541" spans="1:19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</row>
    <row r="1542" spans="1:19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</row>
    <row r="1543" spans="1:19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</row>
    <row r="1544" spans="1:19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</row>
    <row r="1545" spans="1:19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</row>
    <row r="1546" spans="1:19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</row>
    <row r="1547" spans="1:19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</row>
    <row r="1548" spans="1:19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</row>
    <row r="1549" spans="1:19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</row>
    <row r="1550" spans="1:19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</row>
    <row r="1551" spans="1:19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</row>
    <row r="1552" spans="1:19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</row>
    <row r="1553" spans="1:19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</row>
    <row r="1554" spans="1:19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</row>
    <row r="1555" spans="1:19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</row>
    <row r="1556" spans="1:19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</row>
    <row r="1557" spans="1:19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</row>
    <row r="1558" spans="1:19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</row>
    <row r="1559" spans="1:19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</row>
    <row r="1560" spans="1:19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</row>
    <row r="1561" spans="1:19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</row>
    <row r="1562" spans="1:19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</row>
    <row r="1563" spans="1:19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</row>
    <row r="1564" spans="1:19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</row>
    <row r="1565" spans="1:19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</row>
    <row r="1566" spans="1:19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</row>
    <row r="1567" spans="1:19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</row>
    <row r="1568" spans="1:19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</row>
    <row r="1569" spans="1:19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</row>
    <row r="1570" spans="1:19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</row>
    <row r="1571" spans="1:19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</row>
    <row r="1572" spans="1:19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</row>
    <row r="1573" spans="1:19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</row>
    <row r="1574" spans="1:19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</row>
    <row r="1575" spans="1:19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</row>
    <row r="1576" spans="1:19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</row>
    <row r="1577" spans="1:19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</row>
    <row r="1578" spans="1:19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</row>
    <row r="1579" spans="1:19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</row>
    <row r="1580" spans="1:19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</row>
    <row r="1581" spans="1:19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</row>
    <row r="1582" spans="1:19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</row>
    <row r="1583" spans="1:19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</row>
    <row r="1584" spans="1:19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</row>
    <row r="1585" spans="1:19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</row>
    <row r="1586" spans="1:19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</row>
    <row r="1587" spans="1:19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</row>
    <row r="1588" spans="1:19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</row>
    <row r="1589" spans="1:19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</row>
    <row r="1590" spans="1:19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</row>
    <row r="1591" spans="1:19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</row>
    <row r="1592" spans="1:19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</row>
    <row r="1593" spans="1:19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</row>
    <row r="1594" spans="1:19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</row>
    <row r="1595" spans="1:19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</row>
    <row r="1596" spans="1:19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</row>
    <row r="1597" spans="1:19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</row>
    <row r="1598" spans="1:19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</row>
    <row r="1599" spans="1:19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</row>
    <row r="1600" spans="1:19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</row>
    <row r="1601" spans="1:19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</row>
    <row r="1602" spans="1:19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</row>
    <row r="1603" spans="1:19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</row>
    <row r="1604" spans="1:19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</row>
    <row r="1605" spans="1:19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</row>
    <row r="1606" spans="1:19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</row>
    <row r="1607" spans="1:19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</row>
    <row r="1608" spans="1:19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</row>
    <row r="1609" spans="1:19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</row>
    <row r="1610" spans="1:19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</row>
    <row r="1611" spans="1:19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</row>
    <row r="1612" spans="1:19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</row>
    <row r="1613" spans="1:19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</row>
    <row r="1614" spans="1:19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</row>
    <row r="1615" spans="1:19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</row>
    <row r="1616" spans="1:19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</row>
    <row r="1617" spans="1:19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</row>
    <row r="1618" spans="1:19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</row>
    <row r="1619" spans="1:19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</row>
    <row r="1620" spans="1:19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</row>
    <row r="1621" spans="1:19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</row>
    <row r="1622" spans="1:19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</row>
    <row r="1623" spans="1:19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</row>
    <row r="1624" spans="1:19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</row>
    <row r="1625" spans="1:19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</row>
    <row r="1626" spans="1:19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</row>
    <row r="1627" spans="1:19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</row>
    <row r="1628" spans="1:19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</row>
    <row r="1629" spans="1:19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</row>
    <row r="1630" spans="1:19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</row>
    <row r="1631" spans="1:19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</row>
    <row r="1632" spans="1:19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</row>
    <row r="1633" spans="1:19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</row>
    <row r="1634" spans="1:19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</row>
    <row r="1635" spans="1:19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</row>
    <row r="1636" spans="1:19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</row>
    <row r="1637" spans="1:19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</row>
    <row r="1638" spans="1:19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</row>
    <row r="1639" spans="1:19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</row>
    <row r="1640" spans="1:19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</row>
    <row r="1641" spans="1:19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</row>
    <row r="1642" spans="1:19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</row>
    <row r="1643" spans="1:19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</row>
    <row r="1644" spans="1:19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</row>
    <row r="1645" spans="1:19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</row>
    <row r="1646" spans="1:19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</row>
    <row r="1647" spans="1:19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</row>
    <row r="1648" spans="1:19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</row>
    <row r="1649" spans="1:19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</row>
    <row r="1650" spans="1:19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</row>
    <row r="1651" spans="1:19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</row>
    <row r="1652" spans="1:19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</row>
    <row r="1653" spans="1:19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</row>
    <row r="1654" spans="1:19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</row>
    <row r="1655" spans="1:19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</row>
    <row r="1656" spans="1:19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</row>
    <row r="1657" spans="1:19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</row>
    <row r="1658" spans="1:19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</row>
    <row r="1659" spans="1:19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</row>
    <row r="1660" spans="1:19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</row>
    <row r="1661" spans="1:19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</row>
    <row r="1662" spans="1:19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</row>
    <row r="1663" spans="1:19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</row>
    <row r="1664" spans="1:19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</row>
    <row r="1665" spans="1:19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</row>
    <row r="1666" spans="1:19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</row>
    <row r="1667" spans="1:19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</row>
    <row r="1668" spans="1:19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</row>
    <row r="1669" spans="1:19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</row>
    <row r="1670" spans="1:19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</row>
    <row r="1671" spans="1:19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</row>
    <row r="1672" spans="1:19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</row>
    <row r="1673" spans="1:19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</row>
    <row r="1674" spans="1:19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</row>
    <row r="1675" spans="1:19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</row>
    <row r="1676" spans="1:19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</row>
    <row r="1677" spans="1:19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</row>
    <row r="1678" spans="1:19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</row>
    <row r="1679" spans="1:19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</row>
    <row r="1680" spans="1:19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</row>
    <row r="1681" spans="1:19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</row>
    <row r="1682" spans="1:19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</row>
    <row r="1683" spans="1:19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</row>
    <row r="1684" spans="1:19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</row>
    <row r="1685" spans="1:19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</row>
    <row r="1686" spans="1:19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</row>
    <row r="1687" spans="1:19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</row>
    <row r="1688" spans="1:19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</row>
    <row r="1689" spans="1:19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</row>
    <row r="1690" spans="1:19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</row>
    <row r="1691" spans="1:19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</row>
    <row r="1692" spans="1:19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</row>
    <row r="1693" spans="1:19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</row>
    <row r="1694" spans="1:19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</row>
    <row r="1695" spans="1:19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</row>
    <row r="1696" spans="1:19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</row>
    <row r="1697" spans="1:19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</row>
    <row r="1698" spans="1:19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</row>
    <row r="1699" spans="1:19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</row>
    <row r="1700" spans="1:19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</row>
    <row r="1701" spans="1:19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</row>
    <row r="1702" spans="1:19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</row>
    <row r="1703" spans="1:19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</row>
    <row r="1704" spans="1:19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</row>
    <row r="1705" spans="1:19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</row>
    <row r="1706" spans="1:19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</row>
    <row r="1707" spans="1:19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</row>
    <row r="1708" spans="1:19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</row>
    <row r="1709" spans="1:19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</row>
    <row r="1710" spans="1:19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</row>
    <row r="1711" spans="1:19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</row>
    <row r="1712" spans="1:19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</row>
    <row r="1713" spans="1:19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</row>
    <row r="1714" spans="1:19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</row>
    <row r="1715" spans="1:19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</row>
    <row r="1716" spans="1:19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</row>
    <row r="1717" spans="1:19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</row>
    <row r="1718" spans="1:19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</row>
    <row r="1719" spans="1:19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</row>
    <row r="1720" spans="1:19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</row>
    <row r="1721" spans="1:19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</row>
    <row r="1722" spans="1:19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</row>
    <row r="1723" spans="1:19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</row>
    <row r="1724" spans="1:19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</row>
    <row r="1725" spans="1:19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</row>
    <row r="1726" spans="1:19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</row>
    <row r="1727" spans="1:19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</row>
    <row r="1728" spans="1:19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</row>
    <row r="1729" spans="1:19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</row>
    <row r="1730" spans="1:19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</row>
    <row r="1731" spans="1:19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</row>
    <row r="1732" spans="1:19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</row>
    <row r="1733" spans="1:19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</row>
    <row r="1734" spans="1:19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</row>
    <row r="1735" spans="1:19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</row>
    <row r="1736" spans="1:19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</row>
    <row r="1737" spans="1:19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</row>
    <row r="1738" spans="1:19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</row>
    <row r="1739" spans="1:19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</row>
    <row r="1740" spans="1:19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</row>
    <row r="1741" spans="1:19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</row>
    <row r="1742" spans="1:19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</row>
    <row r="1743" spans="1:19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</row>
    <row r="1744" spans="1:19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</row>
    <row r="1745" spans="1:19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</row>
    <row r="1746" spans="1:19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</row>
    <row r="1747" spans="1:19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</row>
    <row r="1748" spans="1:19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</row>
    <row r="1749" spans="1:19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</row>
    <row r="1750" spans="1:19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</row>
    <row r="1751" spans="1:19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</row>
    <row r="1752" spans="1:19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</row>
    <row r="1753" spans="1:19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</row>
    <row r="1754" spans="1:19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</row>
    <row r="1755" spans="1:19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</row>
    <row r="1756" spans="1:19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</row>
    <row r="1757" spans="1:19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</row>
    <row r="1758" spans="1:19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</row>
    <row r="1759" spans="1:19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</row>
    <row r="1760" spans="1:19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</row>
    <row r="1761" spans="1:19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</row>
    <row r="1762" spans="1:19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</row>
    <row r="1763" spans="1:19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</row>
    <row r="1764" spans="1:19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</row>
    <row r="1765" spans="1:19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</row>
    <row r="1766" spans="1:19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</row>
    <row r="1767" spans="1:19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</row>
    <row r="1768" spans="1:19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</row>
    <row r="1769" spans="1:19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</row>
    <row r="1770" spans="1:19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</row>
    <row r="1771" spans="1:19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</row>
    <row r="1772" spans="1:19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</row>
    <row r="1773" spans="1:19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</row>
    <row r="1774" spans="1:19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</row>
    <row r="1775" spans="1:19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</row>
    <row r="1776" spans="1:19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</row>
    <row r="1777" spans="1:19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</row>
    <row r="1778" spans="1:19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</row>
    <row r="1779" spans="1:19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</row>
    <row r="1780" spans="1:19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</row>
    <row r="1781" spans="1:19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</row>
    <row r="1782" spans="1:19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</row>
    <row r="1783" spans="1:19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</row>
    <row r="1784" spans="1:19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</row>
    <row r="1785" spans="1:19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</row>
    <row r="1786" spans="1:19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</row>
    <row r="1787" spans="1:19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</row>
    <row r="1788" spans="1:19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</row>
    <row r="1789" spans="1:19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</row>
    <row r="1790" spans="1:19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</row>
    <row r="1791" spans="1:19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</row>
    <row r="1792" spans="1:19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</row>
    <row r="1793" spans="1:19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</row>
    <row r="1794" spans="1:19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</row>
    <row r="1795" spans="1:19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</row>
    <row r="1796" spans="1:19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</row>
    <row r="1797" spans="1:19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</row>
    <row r="1798" spans="1:19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</row>
    <row r="1799" spans="1:19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</row>
    <row r="1800" spans="1:19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</row>
    <row r="1801" spans="1:19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</row>
    <row r="1802" spans="1:19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</row>
    <row r="1803" spans="1:19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</row>
    <row r="1804" spans="1:19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</row>
    <row r="1805" spans="1:19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</row>
    <row r="1806" spans="1:19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</row>
    <row r="1807" spans="1:19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</row>
    <row r="1808" spans="1:19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</row>
    <row r="1809" spans="1:19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</row>
    <row r="1810" spans="1:19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</row>
    <row r="1811" spans="1:19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</row>
    <row r="1812" spans="1:19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</row>
    <row r="1813" spans="1:19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</row>
    <row r="1814" spans="1:19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</row>
    <row r="1815" spans="1:19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</row>
    <row r="1816" spans="1:19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</row>
    <row r="1817" spans="1:19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</row>
    <row r="1818" spans="1:19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</row>
    <row r="1819" spans="1:19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</row>
    <row r="1820" spans="1:19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</row>
    <row r="1821" spans="1:19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</row>
    <row r="1822" spans="1:19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</row>
    <row r="1823" spans="1:19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</row>
    <row r="1824" spans="1:19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</row>
    <row r="1825" spans="1:19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</row>
    <row r="1826" spans="1:19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</row>
    <row r="1827" spans="1:19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</row>
    <row r="1828" spans="1:19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</row>
    <row r="1829" spans="1:19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</row>
    <row r="1830" spans="1:19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</row>
    <row r="1831" spans="1:19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</row>
    <row r="1832" spans="1:19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</row>
    <row r="1833" spans="1:19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</row>
    <row r="1834" spans="1:19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</row>
    <row r="1835" spans="1:19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</row>
    <row r="1836" spans="1:19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</row>
    <row r="1837" spans="1:19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</row>
    <row r="1838" spans="1:19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</row>
    <row r="1839" spans="1:19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</row>
    <row r="1840" spans="1:19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</row>
    <row r="1841" spans="1:19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</row>
    <row r="1842" spans="1:19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</row>
    <row r="1843" spans="1:19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</row>
    <row r="1844" spans="1:19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</row>
    <row r="1845" spans="1:19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</row>
    <row r="1846" spans="1:19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</row>
    <row r="1847" spans="1:19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</row>
    <row r="1848" spans="1:19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</row>
    <row r="1849" spans="1:19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</row>
    <row r="1850" spans="1:19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</row>
    <row r="1851" spans="1:19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</row>
    <row r="1852" spans="1:19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</row>
    <row r="1853" spans="1:19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</row>
    <row r="1854" spans="1:19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</row>
    <row r="1855" spans="1:19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</row>
    <row r="1856" spans="1:19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</row>
    <row r="1857" spans="1:19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</row>
    <row r="1858" spans="1:19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</row>
    <row r="1859" spans="1:19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</row>
    <row r="1860" spans="1:19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</row>
    <row r="1861" spans="1:19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</row>
    <row r="1862" spans="1:19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</row>
    <row r="1863" spans="1:19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</row>
    <row r="1864" spans="1:19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</row>
    <row r="1865" spans="1:19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</row>
    <row r="1866" spans="1:19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</row>
    <row r="1867" spans="1:19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</row>
    <row r="1868" spans="1:19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</row>
    <row r="1869" spans="1:19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</row>
    <row r="1870" spans="1:19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</row>
    <row r="1871" spans="1:19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</row>
    <row r="1872" spans="1:19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</row>
    <row r="1873" spans="1:19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</row>
    <row r="1874" spans="1:19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</row>
    <row r="1875" spans="1:19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</row>
    <row r="1876" spans="1:19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</row>
    <row r="1877" spans="1:19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</row>
    <row r="1878" spans="1:19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</row>
    <row r="1879" spans="1:19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</row>
    <row r="1880" spans="1:19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</row>
    <row r="1881" spans="1:19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</row>
    <row r="1882" spans="1:19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</row>
    <row r="1883" spans="1:19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</row>
    <row r="1884" spans="1:19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</row>
    <row r="1885" spans="1:19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</row>
    <row r="1886" spans="1:19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</row>
    <row r="1887" spans="1:19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</row>
    <row r="1888" spans="1:19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</row>
    <row r="1889" spans="1:19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</row>
    <row r="1890" spans="1:19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</row>
    <row r="1891" spans="1:19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</row>
    <row r="1892" spans="1:19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</row>
    <row r="1893" spans="1:19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</row>
    <row r="1894" spans="1:19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</row>
    <row r="1895" spans="1:19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</row>
    <row r="1896" spans="1:19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</row>
    <row r="1897" spans="1:19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</row>
    <row r="1898" spans="1:19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</row>
    <row r="1899" spans="1:19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</row>
    <row r="1900" spans="1:19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</row>
    <row r="1901" spans="1:19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</row>
    <row r="1902" spans="1:19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</row>
    <row r="1903" spans="1:19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</row>
    <row r="1904" spans="1:19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</row>
    <row r="1905" spans="1:19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</row>
    <row r="1906" spans="1:19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</row>
    <row r="1907" spans="1:19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</row>
    <row r="1908" spans="1:19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</row>
    <row r="1909" spans="1:19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</row>
    <row r="1910" spans="1:19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</row>
    <row r="1911" spans="1:19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</row>
    <row r="1912" spans="1:19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</row>
    <row r="1913" spans="1:19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</row>
    <row r="1914" spans="1:19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</row>
    <row r="1915" spans="1:19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</row>
    <row r="1916" spans="1:19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</row>
    <row r="1917" spans="1:19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</row>
    <row r="1918" spans="1:19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</row>
    <row r="1919" spans="1:19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</row>
    <row r="1920" spans="1:19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</row>
    <row r="1921" spans="1:19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</row>
    <row r="1922" spans="1:19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</row>
    <row r="1923" spans="1:19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</row>
    <row r="1924" spans="1:19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</row>
    <row r="1925" spans="1:19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</row>
    <row r="1926" spans="1:19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</row>
    <row r="1927" spans="1:19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</row>
    <row r="1928" spans="1:19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</row>
    <row r="1929" spans="1:19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</row>
    <row r="1930" spans="1:19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</row>
    <row r="1931" spans="1:19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</row>
    <row r="1932" spans="1:19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</row>
    <row r="1933" spans="1:19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</row>
    <row r="1934" spans="1:19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</row>
    <row r="1935" spans="1:19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</row>
    <row r="1936" spans="1:19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</row>
    <row r="1937" spans="1:19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</row>
    <row r="1938" spans="1:19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</row>
    <row r="1939" spans="1:19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</row>
    <row r="1940" spans="1:19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</row>
    <row r="1941" spans="1:19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</row>
    <row r="1942" spans="1:19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</row>
    <row r="1943" spans="1:19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</row>
    <row r="1944" spans="1:19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</row>
    <row r="1945" spans="1:19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</row>
    <row r="1946" spans="1:19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</row>
    <row r="1947" spans="1:19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</row>
    <row r="1948" spans="1:19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</row>
    <row r="1949" spans="1:19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</row>
    <row r="1950" spans="1:19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</row>
    <row r="1951" spans="1:19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</row>
    <row r="1952" spans="1:19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</row>
    <row r="1953" spans="1:19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</row>
    <row r="1954" spans="1:19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</row>
    <row r="1955" spans="1:19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</row>
    <row r="1956" spans="1:19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</row>
    <row r="1957" spans="1:19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</row>
    <row r="1958" spans="1:19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</row>
    <row r="1959" spans="1:19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</row>
    <row r="1960" spans="1:19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</row>
    <row r="1961" spans="1:19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</row>
    <row r="1962" spans="1:19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</row>
    <row r="1963" spans="1:19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</row>
    <row r="1964" spans="1:19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</row>
    <row r="1965" spans="1:19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</row>
    <row r="1966" spans="1:19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</row>
    <row r="1967" spans="1:19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</row>
    <row r="1968" spans="1:19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</row>
    <row r="1969" spans="1:19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</row>
    <row r="1970" spans="1:19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</row>
    <row r="1971" spans="1:19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</row>
    <row r="1972" spans="1:19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</row>
    <row r="1973" spans="1:19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</row>
    <row r="1974" spans="1:19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</row>
    <row r="1975" spans="1:19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</row>
    <row r="1976" spans="1:19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</row>
    <row r="1977" spans="1:19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</row>
    <row r="1978" spans="1:19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</row>
    <row r="1979" spans="1:19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</row>
    <row r="1980" spans="1:19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</row>
    <row r="1981" spans="1:19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</row>
    <row r="1982" spans="1:19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</row>
    <row r="1983" spans="1:19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</row>
    <row r="1984" spans="1:19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</row>
    <row r="1985" spans="1:19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</row>
    <row r="1986" spans="1:19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</row>
    <row r="1987" spans="1:19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</row>
    <row r="1988" spans="1:19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</row>
    <row r="1989" spans="1:19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</row>
    <row r="1990" spans="1:19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</row>
    <row r="1991" spans="1:19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</row>
    <row r="1992" spans="1:19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</row>
    <row r="1993" spans="1:19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</row>
    <row r="1994" spans="1:19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</row>
    <row r="1995" spans="1:19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</row>
    <row r="1996" spans="1:19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</row>
    <row r="1997" spans="1:19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</row>
    <row r="1998" spans="1:19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</row>
    <row r="1999" spans="1:19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</row>
    <row r="2000" spans="1:19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</row>
    <row r="2001" spans="1:19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</row>
    <row r="2002" spans="1:19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</row>
    <row r="2003" spans="1:19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</row>
    <row r="2004" spans="1:19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</row>
    <row r="2005" spans="1:19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</row>
    <row r="2006" spans="1:19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</row>
    <row r="2007" spans="1:19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</row>
    <row r="2008" spans="1:19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</row>
    <row r="2009" spans="1:19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</row>
    <row r="2010" spans="1:19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</row>
    <row r="2011" spans="1:19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</row>
    <row r="2012" spans="1:19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</row>
    <row r="2013" spans="1:19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</row>
    <row r="2014" spans="1:19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</row>
    <row r="2015" spans="1:19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</row>
    <row r="2016" spans="1:19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</row>
    <row r="2017" spans="1:19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</row>
    <row r="2018" spans="1:19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</row>
    <row r="2019" spans="1:19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</row>
    <row r="2020" spans="1:19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</row>
    <row r="2021" spans="1:19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</row>
    <row r="2022" spans="1:19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</row>
    <row r="2023" spans="1:19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</row>
    <row r="2024" spans="1:19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</row>
    <row r="2025" spans="1:19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</row>
    <row r="2026" spans="1:19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</row>
    <row r="2027" spans="1:19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</row>
    <row r="2028" spans="1:19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</row>
    <row r="2029" spans="1:19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</row>
    <row r="2030" spans="1:19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</row>
    <row r="2031" spans="1:19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</row>
    <row r="2032" spans="1:19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</row>
    <row r="2033" spans="1:19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</row>
    <row r="2034" spans="1:19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</row>
    <row r="2035" spans="1:19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</row>
    <row r="2036" spans="1:19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</row>
    <row r="2037" spans="1:19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</row>
    <row r="2038" spans="1:19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</row>
    <row r="2039" spans="1:19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</row>
    <row r="2040" spans="1:19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</row>
    <row r="2041" spans="1:19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</row>
    <row r="2042" spans="1:19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</row>
    <row r="2043" spans="1:19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</row>
    <row r="2044" spans="1:19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</row>
    <row r="2045" spans="1:19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</row>
    <row r="2046" spans="1:19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</row>
    <row r="2047" spans="1:19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</row>
    <row r="2048" spans="1:19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</row>
    <row r="2049" spans="1:19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</row>
    <row r="2050" spans="1:19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</row>
    <row r="2051" spans="1:19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</row>
    <row r="2052" spans="1:19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</row>
    <row r="2053" spans="1:19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</row>
    <row r="2054" spans="1:19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</row>
    <row r="2055" spans="1:19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</row>
    <row r="2056" spans="1:19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</row>
    <row r="2057" spans="1:19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</row>
    <row r="2058" spans="1:19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</row>
    <row r="2059" spans="1:19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</row>
    <row r="2060" spans="1:19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</row>
    <row r="2061" spans="1:19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</row>
    <row r="2062" spans="1:19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</row>
    <row r="2063" spans="1:19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</row>
    <row r="2064" spans="1:19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</row>
    <row r="2065" spans="1:19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</row>
    <row r="2066" spans="1:19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</row>
    <row r="2067" spans="1:19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</row>
    <row r="2068" spans="1:19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</row>
    <row r="2069" spans="1:19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</row>
    <row r="2070" spans="1:19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</row>
    <row r="2071" spans="1:19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</row>
    <row r="2072" spans="1:19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</row>
    <row r="2073" spans="1:19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</row>
    <row r="2074" spans="1:19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</row>
    <row r="2075" spans="1:19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</row>
    <row r="2076" spans="1:19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</row>
    <row r="2077" spans="1:19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</row>
    <row r="2078" spans="1:19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</row>
    <row r="2079" spans="1:19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</row>
    <row r="2080" spans="1:19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</row>
    <row r="2081" spans="1:19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</row>
    <row r="2082" spans="1:19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</row>
    <row r="2083" spans="1:19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</row>
    <row r="2084" spans="1:19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</row>
    <row r="2085" spans="1:19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</row>
    <row r="2086" spans="1:19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</row>
    <row r="2087" spans="1:19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</row>
    <row r="2088" spans="1:19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</row>
    <row r="2089" spans="1:19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</row>
    <row r="2090" spans="1:19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</row>
    <row r="2091" spans="1:19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</row>
    <row r="2092" spans="1:19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</row>
    <row r="2093" spans="1:19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</row>
    <row r="2094" spans="1:19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</row>
    <row r="2095" spans="1:19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</row>
    <row r="2096" spans="1:19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</row>
    <row r="2097" spans="1:19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</row>
    <row r="2098" spans="1:19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</row>
    <row r="2099" spans="1:19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</row>
    <row r="2100" spans="1:19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</row>
    <row r="2101" spans="1:19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</row>
    <row r="2102" spans="1:19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</row>
    <row r="2103" spans="1:19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</row>
    <row r="2104" spans="1:19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</row>
    <row r="2105" spans="1:19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</row>
    <row r="2106" spans="1:19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</row>
    <row r="2107" spans="1:19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</row>
    <row r="2108" spans="1:19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</row>
    <row r="2109" spans="1:19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</row>
    <row r="2110" spans="1:19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</row>
    <row r="2111" spans="1:19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</row>
    <row r="2112" spans="1:19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</row>
    <row r="2113" spans="1:19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</row>
    <row r="2114" spans="1:19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</row>
    <row r="2115" spans="1:19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</row>
    <row r="2116" spans="1:19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</row>
    <row r="2117" spans="1:19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</row>
    <row r="2118" spans="1:19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</row>
    <row r="2119" spans="1:19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</row>
    <row r="2120" spans="1:19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</row>
    <row r="2121" spans="1:19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</row>
    <row r="2122" spans="1:19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</row>
    <row r="2123" spans="1:19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</row>
    <row r="2124" spans="1:19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</row>
    <row r="2125" spans="1:19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</row>
    <row r="2126" spans="1:19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</row>
    <row r="2127" spans="1:19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</row>
    <row r="2128" spans="1:19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</row>
    <row r="2129" spans="1:19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</row>
    <row r="2130" spans="1:19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</row>
    <row r="2131" spans="1:19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</row>
    <row r="2132" spans="1:19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</row>
    <row r="2133" spans="1:19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</row>
    <row r="2134" spans="1:19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</row>
    <row r="2135" spans="1:19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</row>
    <row r="2136" spans="1:19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</row>
    <row r="2137" spans="1:19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</row>
    <row r="2138" spans="1:19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</row>
    <row r="2139" spans="1:19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</row>
    <row r="2140" spans="1:19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</row>
    <row r="2141" spans="1:19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</row>
    <row r="2142" spans="1:19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</row>
    <row r="2143" spans="1:19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</row>
    <row r="2144" spans="1:19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</row>
    <row r="2145" spans="1:19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</row>
    <row r="2146" spans="1:19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</row>
    <row r="2147" spans="1:19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</row>
    <row r="2148" spans="1:19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</row>
    <row r="2149" spans="1:19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</row>
    <row r="2150" spans="1:19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</row>
    <row r="2151" spans="1:19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</row>
    <row r="2152" spans="1:19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</row>
    <row r="2153" spans="1:19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</row>
    <row r="2154" spans="1:19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</row>
    <row r="2155" spans="1:19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</row>
    <row r="2156" spans="1:19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</row>
    <row r="2157" spans="1:19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</row>
    <row r="2158" spans="1:19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</row>
    <row r="2159" spans="1:19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</row>
    <row r="2160" spans="1:19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</row>
    <row r="2161" spans="1:19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</row>
    <row r="2162" spans="1:19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</row>
    <row r="2163" spans="1:19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</row>
    <row r="2164" spans="1:19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</row>
    <row r="2165" spans="1:19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</row>
    <row r="2166" spans="1:19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</row>
    <row r="2167" spans="1:19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</row>
    <row r="2168" spans="1:19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</row>
    <row r="2169" spans="1:19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</row>
    <row r="2170" spans="1:19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</row>
    <row r="2171" spans="1:19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</row>
    <row r="2172" spans="1:19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</row>
    <row r="2173" spans="1:19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</row>
    <row r="2174" spans="1:19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</row>
    <row r="2175" spans="1:19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</row>
    <row r="2176" spans="1:19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</row>
    <row r="2177" spans="1:19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</row>
    <row r="2178" spans="1:19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</row>
    <row r="2179" spans="1:19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</row>
    <row r="2180" spans="1:19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</row>
    <row r="2181" spans="1:19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</row>
    <row r="2182" spans="1:19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</row>
    <row r="2183" spans="1:19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</row>
    <row r="2184" spans="1:19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</row>
    <row r="2185" spans="1:19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</row>
    <row r="2186" spans="1:19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</row>
    <row r="2187" spans="1:19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</row>
    <row r="2188" spans="1:19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</row>
    <row r="2189" spans="1:19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</row>
    <row r="2190" spans="1:19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</row>
    <row r="2191" spans="1:19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</row>
    <row r="2192" spans="1:19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</row>
    <row r="2193" spans="1:19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</row>
    <row r="2194" spans="1:19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</row>
    <row r="2195" spans="1:19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</row>
    <row r="2196" spans="1:19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</row>
    <row r="2197" spans="1:19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</row>
    <row r="2198" spans="1:19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</row>
    <row r="2199" spans="1:19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</row>
    <row r="2200" spans="1:19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</row>
    <row r="2201" spans="1:19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</row>
    <row r="2202" spans="1:19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</row>
    <row r="2203" spans="1:19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</row>
    <row r="2204" spans="1:19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</row>
    <row r="2205" spans="1:19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</row>
    <row r="2206" spans="1:19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</row>
    <row r="2207" spans="1:19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</row>
    <row r="2208" spans="1:19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</row>
    <row r="2209" spans="1:19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</row>
    <row r="2210" spans="1:19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</row>
    <row r="2211" spans="1:19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</row>
    <row r="2212" spans="1:19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</row>
    <row r="2213" spans="1:19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</row>
    <row r="2214" spans="1:19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</row>
    <row r="2215" spans="1:19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</row>
    <row r="2216" spans="1:19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</row>
    <row r="2217" spans="1:19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</row>
    <row r="2218" spans="1:19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</row>
    <row r="2219" spans="1:19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</row>
    <row r="2220" spans="1:19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</row>
    <row r="2221" spans="1:19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</row>
    <row r="2222" spans="1:19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</row>
    <row r="2223" spans="1:19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</row>
    <row r="2224" spans="1:19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</row>
    <row r="2225" spans="1:19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</row>
    <row r="2226" spans="1:19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</row>
    <row r="2227" spans="1:19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</row>
    <row r="2228" spans="1:19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</row>
    <row r="2229" spans="1:19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</row>
    <row r="2230" spans="1:19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</row>
    <row r="2231" spans="1:19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</row>
    <row r="2232" spans="1:19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</row>
    <row r="2233" spans="1:19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</row>
    <row r="2234" spans="1:19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</row>
    <row r="2235" spans="1:19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</row>
    <row r="2236" spans="1:19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</row>
    <row r="2237" spans="1:19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</row>
    <row r="2238" spans="1:19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</row>
    <row r="2239" spans="1:19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</row>
    <row r="2240" spans="1:19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</row>
    <row r="2241" spans="1:19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</row>
    <row r="2242" spans="1:19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</row>
    <row r="2243" spans="1:19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</row>
    <row r="2244" spans="1:19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</row>
    <row r="2245" spans="1:19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</row>
    <row r="2246" spans="1:19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</row>
    <row r="2247" spans="1:19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</row>
    <row r="2248" spans="1:19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</row>
    <row r="2249" spans="1:19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</row>
    <row r="2250" spans="1:19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</row>
    <row r="2251" spans="1:19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</row>
    <row r="2252" spans="1:19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</row>
    <row r="2253" spans="1:19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</row>
    <row r="2254" spans="1:19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</row>
    <row r="2255" spans="1:19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</row>
    <row r="2256" spans="1:19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</row>
    <row r="2257" spans="1:19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</row>
    <row r="2258" spans="1:19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</row>
    <row r="2259" spans="1:19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</row>
    <row r="2260" spans="1:19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</row>
    <row r="2261" spans="1:19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</row>
    <row r="2262" spans="1:19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</row>
    <row r="2263" spans="1:19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</row>
    <row r="2264" spans="1:19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</row>
    <row r="2265" spans="1:19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</row>
    <row r="2266" spans="1:19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</row>
    <row r="2267" spans="1:19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</row>
    <row r="2268" spans="1:19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</row>
    <row r="2269" spans="1:19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</row>
    <row r="2270" spans="1:19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</row>
    <row r="2271" spans="1:19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</row>
    <row r="2272" spans="1:19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</row>
    <row r="2273" spans="1:19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</row>
    <row r="2274" spans="1:19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</row>
    <row r="2275" spans="1:19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</row>
    <row r="2276" spans="1:19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</row>
    <row r="2277" spans="1:19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</row>
    <row r="2278" spans="1:19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</row>
    <row r="2279" spans="1:19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</row>
    <row r="2280" spans="1:19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</row>
    <row r="2281" spans="1:19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</row>
    <row r="2282" spans="1:19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</row>
    <row r="2283" spans="1:19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</row>
    <row r="2284" spans="1:19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</row>
    <row r="2285" spans="1:19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</row>
    <row r="2286" spans="1:19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</row>
    <row r="2287" spans="1:19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</row>
    <row r="2288" spans="1:19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</row>
    <row r="2289" spans="1:19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</row>
    <row r="2290" spans="1:19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</row>
    <row r="2291" spans="1:19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</row>
    <row r="2292" spans="1:19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</row>
    <row r="2293" spans="1:19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</row>
    <row r="2294" spans="1:19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</row>
    <row r="2295" spans="1:19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</row>
    <row r="2296" spans="1:19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</row>
    <row r="2297" spans="1:19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</row>
    <row r="2298" spans="1:19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</row>
    <row r="2299" spans="1:19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</row>
    <row r="2300" spans="1:19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</row>
    <row r="2301" spans="1:19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</row>
    <row r="2302" spans="1:19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</row>
    <row r="2303" spans="1:19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</row>
    <row r="2304" spans="1:19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</row>
    <row r="2305" spans="1:19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</row>
    <row r="2306" spans="1:19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</row>
    <row r="2307" spans="1:19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</row>
    <row r="2308" spans="1:19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</row>
    <row r="2309" spans="1:19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</row>
    <row r="2310" spans="1:19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</row>
    <row r="2311" spans="1:19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</row>
    <row r="2312" spans="1:19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</row>
    <row r="2313" spans="1:19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</row>
    <row r="2314" spans="1:19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</row>
    <row r="2315" spans="1:19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</row>
    <row r="2316" spans="1:19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</row>
    <row r="2317" spans="1:19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</row>
    <row r="2318" spans="1:19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</row>
    <row r="2319" spans="1:19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</row>
    <row r="2320" spans="1:19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</row>
    <row r="2321" spans="1:19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</row>
    <row r="2322" spans="1:19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</row>
    <row r="2323" spans="1:19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</row>
    <row r="2324" spans="1:19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</row>
    <row r="2325" spans="1:19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</row>
    <row r="2326" spans="1:19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</row>
    <row r="2327" spans="1:19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</row>
    <row r="2328" spans="1:19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</row>
    <row r="2329" spans="1:19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</row>
    <row r="2330" spans="1:19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</row>
    <row r="2331" spans="1:19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</row>
    <row r="2332" spans="1:19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</row>
    <row r="2333" spans="1:19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</row>
    <row r="2334" spans="1:19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</row>
    <row r="2335" spans="1:19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</row>
    <row r="2336" spans="1:19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</row>
    <row r="2337" spans="1:19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</row>
    <row r="2338" spans="1:19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</row>
    <row r="2339" spans="1:19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</row>
    <row r="2340" spans="1:19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</row>
    <row r="2341" spans="1:19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</row>
    <row r="2342" spans="1:19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</row>
    <row r="2343" spans="1:19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</row>
    <row r="2344" spans="1:19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</row>
    <row r="2345" spans="1:19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</row>
    <row r="2346" spans="1:19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</row>
    <row r="2347" spans="1:19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</row>
    <row r="2348" spans="1:19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</row>
    <row r="2349" spans="1:19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</row>
    <row r="2350" spans="1:19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</row>
    <row r="2351" spans="1:19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</row>
    <row r="2352" spans="1:19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</row>
    <row r="2353" spans="1:19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</row>
    <row r="2354" spans="1:19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</row>
    <row r="2355" spans="1:19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</row>
    <row r="2356" spans="1:19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</row>
    <row r="2357" spans="1:19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</row>
    <row r="2358" spans="1:19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</row>
    <row r="2359" spans="1:19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</row>
    <row r="2360" spans="1:19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</row>
    <row r="2361" spans="1:19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</row>
    <row r="2362" spans="1:19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</row>
    <row r="2363" spans="1:19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</row>
    <row r="2364" spans="1:19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</row>
    <row r="2365" spans="1:19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</row>
    <row r="2366" spans="1:19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</row>
    <row r="2367" spans="1:19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</row>
    <row r="2368" spans="1:19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</row>
    <row r="2369" spans="1:19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</row>
    <row r="2370" spans="1:19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</row>
    <row r="2371" spans="1:19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</row>
    <row r="2372" spans="1:19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</row>
    <row r="2373" spans="1:19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</row>
    <row r="2374" spans="1:19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</row>
    <row r="2375" spans="1:19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</row>
    <row r="2376" spans="1:19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</row>
    <row r="2377" spans="1:19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</row>
    <row r="2378" spans="1:19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</row>
    <row r="2379" spans="1:19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</row>
    <row r="2380" spans="1:19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</row>
    <row r="2381" spans="1:19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</row>
    <row r="2382" spans="1:19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</row>
    <row r="2383" spans="1:19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</row>
    <row r="2384" spans="1:19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</row>
    <row r="2385" spans="1:19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</row>
    <row r="2386" spans="1:19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</row>
    <row r="2387" spans="1:19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</row>
    <row r="2388" spans="1:19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</row>
    <row r="2389" spans="1:19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</row>
    <row r="2390" spans="1:19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</row>
    <row r="2391" spans="1:19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</row>
    <row r="2392" spans="1:19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</row>
    <row r="2393" spans="1:19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</row>
    <row r="2394" spans="1:19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</row>
    <row r="2395" spans="1:19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</row>
    <row r="2396" spans="1:19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</row>
    <row r="2397" spans="1:19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</row>
    <row r="2398" spans="1:19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</row>
    <row r="2399" spans="1:19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</row>
    <row r="2400" spans="1:19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</row>
    <row r="2401" spans="1:19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</row>
    <row r="2402" spans="1:19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</row>
    <row r="2403" spans="1:19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</row>
    <row r="2404" spans="1:19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</row>
    <row r="2405" spans="1:19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</row>
    <row r="2406" spans="1:19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</row>
    <row r="2407" spans="1:19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</row>
    <row r="2408" spans="1:19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</row>
    <row r="2409" spans="1:19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</row>
    <row r="2410" spans="1:19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</row>
    <row r="2411" spans="1:19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</row>
    <row r="2412" spans="1:19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</row>
    <row r="2413" spans="1:19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</row>
    <row r="2414" spans="1:19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</row>
    <row r="2415" spans="1:19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</row>
    <row r="2416" spans="1:19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</row>
    <row r="2417" spans="1:19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</row>
    <row r="2418" spans="1:19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</row>
    <row r="2419" spans="1:19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</row>
    <row r="2420" spans="1:19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</row>
    <row r="2421" spans="1:19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</row>
    <row r="2422" spans="1:19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</row>
    <row r="2423" spans="1:19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</row>
    <row r="2424" spans="1:19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</row>
    <row r="2425" spans="1:19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</row>
    <row r="2426" spans="1:19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</row>
    <row r="2427" spans="1:19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</row>
    <row r="2428" spans="1:19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</row>
    <row r="2429" spans="1:19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</row>
    <row r="2430" spans="1:19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</row>
    <row r="2431" spans="1:19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</row>
    <row r="2432" spans="1:19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</row>
    <row r="2433" spans="1:19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</row>
    <row r="2434" spans="1:19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</row>
    <row r="2435" spans="1:19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</row>
    <row r="2436" spans="1:19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</row>
    <row r="2437" spans="1:19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</row>
    <row r="2438" spans="1:19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</row>
    <row r="2439" spans="1:19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</row>
    <row r="2440" spans="1:19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</row>
    <row r="2441" spans="1:19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</row>
    <row r="2442" spans="1:19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</row>
    <row r="2443" spans="1:19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</row>
    <row r="2444" spans="1:19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</row>
    <row r="2445" spans="1:19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</row>
    <row r="2446" spans="1:19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</row>
    <row r="2447" spans="1:19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</row>
    <row r="2448" spans="1:19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</row>
    <row r="2449" spans="1:19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</row>
    <row r="2450" spans="1:19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</row>
    <row r="2451" spans="1:19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</row>
    <row r="2452" spans="1:19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</row>
    <row r="2453" spans="1:19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</row>
    <row r="2454" spans="1:19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</row>
    <row r="2455" spans="1:19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</row>
    <row r="2456" spans="1:19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</row>
    <row r="2457" spans="1:19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</row>
    <row r="2458" spans="1:19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</row>
    <row r="2459" spans="1:19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</row>
    <row r="2460" spans="1:19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</row>
    <row r="2461" spans="1:19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</row>
    <row r="2462" spans="1:19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</row>
    <row r="2463" spans="1:19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</row>
    <row r="2464" spans="1:19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</row>
    <row r="2465" spans="1:19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</row>
    <row r="2466" spans="1:19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</row>
    <row r="2467" spans="1:19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</row>
    <row r="2468" spans="1:19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</row>
    <row r="2469" spans="1:19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</row>
    <row r="2470" spans="1:19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</row>
    <row r="2471" spans="1:19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</row>
    <row r="2472" spans="1:19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</row>
    <row r="2473" spans="1:19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</row>
    <row r="2474" spans="1:19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</row>
    <row r="2475" spans="1:19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</row>
    <row r="2476" spans="1:19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</row>
    <row r="2477" spans="1:19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</row>
    <row r="2478" spans="1:19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</row>
    <row r="2479" spans="1:19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</row>
    <row r="2480" spans="1:19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</row>
    <row r="2481" spans="1:19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</row>
    <row r="2482" spans="1:19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</row>
    <row r="2483" spans="1:19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</row>
    <row r="2484" spans="1:19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</row>
    <row r="2485" spans="1:19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</row>
    <row r="2486" spans="1:19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</row>
    <row r="2487" spans="1:19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</row>
    <row r="2488" spans="1:19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</row>
    <row r="2489" spans="1:19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</row>
    <row r="2490" spans="1:19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</row>
    <row r="2491" spans="1:19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</row>
    <row r="2492" spans="1:19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</row>
    <row r="2493" spans="1:19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</row>
    <row r="2494" spans="1:19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</row>
    <row r="2495" spans="1:19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</row>
    <row r="2496" spans="1:19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</row>
    <row r="2497" spans="1:19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</row>
    <row r="2498" spans="1:19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</row>
    <row r="2499" spans="1:19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</row>
    <row r="2500" spans="1:19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</row>
    <row r="2501" spans="1:19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</row>
    <row r="2502" spans="1:19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</row>
    <row r="2503" spans="1:19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</row>
    <row r="2504" spans="1:19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</row>
    <row r="2505" spans="1:19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</row>
    <row r="2506" spans="1:19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</row>
    <row r="2507" spans="1:19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</row>
    <row r="2508" spans="1:19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</row>
    <row r="2509" spans="1:19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</row>
    <row r="2510" spans="1:19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</row>
    <row r="2511" spans="1:19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</row>
    <row r="2512" spans="1:19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</row>
    <row r="2513" spans="1:19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</row>
    <row r="2514" spans="1:19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</row>
    <row r="2515" spans="1:19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</row>
    <row r="2516" spans="1:19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</row>
    <row r="2517" spans="1:19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</row>
    <row r="2518" spans="1:19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</row>
    <row r="2519" spans="1:19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</row>
    <row r="2520" spans="1:19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</row>
    <row r="2521" spans="1:19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</row>
    <row r="2522" spans="1:19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</row>
    <row r="2523" spans="1:19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</row>
    <row r="2524" spans="1:19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</row>
    <row r="2525" spans="1:19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</row>
    <row r="2526" spans="1:19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</row>
    <row r="2527" spans="1:19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</row>
    <row r="2528" spans="1:19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</row>
    <row r="2529" spans="1:19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</row>
    <row r="2530" spans="1:19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</row>
    <row r="2531" spans="1:19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</row>
    <row r="2532" spans="1:19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</row>
    <row r="2533" spans="1:19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</row>
    <row r="2534" spans="1:19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</row>
    <row r="2535" spans="1:19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</row>
    <row r="2536" spans="1:19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</row>
    <row r="2537" spans="1:19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</row>
    <row r="2538" spans="1:19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</row>
    <row r="2539" spans="1:19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</row>
    <row r="2540" spans="1:19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</row>
    <row r="2541" spans="1:19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</row>
    <row r="2542" spans="1:19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</row>
    <row r="2543" spans="1:19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</row>
    <row r="2544" spans="1:19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</row>
    <row r="2545" spans="1:19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</row>
    <row r="2546" spans="1:19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</row>
    <row r="2547" spans="1:19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</row>
    <row r="2548" spans="1:19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</row>
    <row r="2549" spans="1:19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</row>
    <row r="2550" spans="1:19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</row>
    <row r="2551" spans="1:19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</row>
    <row r="2552" spans="1:19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</row>
    <row r="2553" spans="1:19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</row>
    <row r="2554" spans="1:19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</row>
    <row r="2555" spans="1:19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</row>
    <row r="2556" spans="1:19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</row>
    <row r="2557" spans="1:19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</row>
    <row r="2558" spans="1:19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</row>
    <row r="2559" spans="1:19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</row>
    <row r="2560" spans="1:19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</row>
    <row r="2561" spans="1:19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</row>
    <row r="2562" spans="1:19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</row>
    <row r="2563" spans="1:19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</row>
    <row r="2564" spans="1:19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</row>
    <row r="2565" spans="1:19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</row>
    <row r="2566" spans="1:19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</row>
    <row r="2567" spans="1:19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</row>
    <row r="2568" spans="1:19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</row>
    <row r="2569" spans="1:19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</row>
    <row r="2570" spans="1:19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</row>
    <row r="2571" spans="1:19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</row>
    <row r="2572" spans="1:19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</row>
    <row r="2573" spans="1:19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</row>
    <row r="2574" spans="1:19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</row>
    <row r="2575" spans="1:19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</row>
    <row r="2576" spans="1:19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</row>
    <row r="2577" spans="1:19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</row>
    <row r="2578" spans="1:19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</row>
    <row r="2579" spans="1:19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</row>
    <row r="2580" spans="1:19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</row>
    <row r="2581" spans="1:19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</row>
    <row r="2582" spans="1:19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</row>
    <row r="2583" spans="1:19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</row>
    <row r="2584" spans="1:19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</row>
    <row r="2585" spans="1:19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</row>
    <row r="2586" spans="1:19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</row>
    <row r="2587" spans="1:19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</row>
    <row r="2588" spans="1:19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</row>
    <row r="2589" spans="1:19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</row>
    <row r="2590" spans="1:19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</row>
    <row r="2591" spans="1:19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</row>
    <row r="2592" spans="1:19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</row>
    <row r="2593" spans="1:19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</row>
    <row r="2594" spans="1:19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</row>
    <row r="2595" spans="1:19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</row>
    <row r="2596" spans="1:19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</row>
    <row r="2597" spans="1:19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</row>
    <row r="2598" spans="1:19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</row>
    <row r="2599" spans="1:19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</row>
    <row r="2600" spans="1:19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</row>
    <row r="2601" spans="1:19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</row>
    <row r="2602" spans="1:19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</row>
    <row r="2603" spans="1:19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</row>
    <row r="2604" spans="1:19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</row>
    <row r="2605" spans="1:19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</row>
    <row r="2606" spans="1:19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</row>
    <row r="2607" spans="1:19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</row>
    <row r="2608" spans="1:19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</row>
    <row r="2609" spans="1:19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</row>
    <row r="2610" spans="1:19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</row>
    <row r="2611" spans="1:19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</row>
    <row r="2612" spans="1:19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</row>
    <row r="2613" spans="1:19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</row>
    <row r="2614" spans="1:19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</row>
    <row r="2615" spans="1:19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</row>
    <row r="2616" spans="1:19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</row>
    <row r="2617" spans="1:19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</row>
    <row r="2618" spans="1:19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</row>
    <row r="2619" spans="1:19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</row>
    <row r="2620" spans="1:19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</row>
    <row r="2621" spans="1:19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</row>
    <row r="2622" spans="1:19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</row>
    <row r="2623" spans="1:19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</row>
    <row r="2624" spans="1:19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</row>
    <row r="2625" spans="1:19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</row>
    <row r="2626" spans="1:19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</row>
    <row r="2627" spans="1:19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</row>
    <row r="2628" spans="1:19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</row>
    <row r="2629" spans="1:19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</row>
    <row r="2630" spans="1:19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</row>
    <row r="2631" spans="1:19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</row>
    <row r="2632" spans="1:19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</row>
    <row r="2633" spans="1:19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</row>
    <row r="2634" spans="1:19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</row>
    <row r="2635" spans="1:19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</row>
    <row r="2636" spans="1:19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</row>
    <row r="2637" spans="1:19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</row>
    <row r="2638" spans="1:19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</row>
    <row r="2639" spans="1:19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</row>
    <row r="2640" spans="1:19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</row>
    <row r="2641" spans="1:19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</row>
    <row r="2642" spans="1:19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</row>
    <row r="2643" spans="1:19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</row>
    <row r="2644" spans="1:19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</row>
    <row r="2645" spans="1:19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</row>
    <row r="2646" spans="1:19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</row>
    <row r="2647" spans="1:19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</row>
    <row r="2648" spans="1:19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</row>
    <row r="2649" spans="1:19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</row>
    <row r="2650" spans="1:19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</row>
    <row r="2651" spans="1:19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</row>
    <row r="2652" spans="1:19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</row>
    <row r="2653" spans="1:19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</row>
    <row r="2654" spans="1:19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</row>
    <row r="2655" spans="1:19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</row>
    <row r="2656" spans="1:19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</row>
    <row r="2657" spans="1:19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</row>
    <row r="2658" spans="1:19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</row>
    <row r="2659" spans="1:19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</row>
    <row r="2660" spans="1:19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</row>
    <row r="2661" spans="1:19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</row>
    <row r="2662" spans="1:19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</row>
    <row r="2663" spans="1:19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</row>
    <row r="2664" spans="1:19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</row>
    <row r="2665" spans="1:19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</row>
    <row r="2666" spans="1:19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</row>
    <row r="2667" spans="1:19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</row>
    <row r="2668" spans="1:19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</row>
    <row r="2669" spans="1:19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</row>
    <row r="2670" spans="1:19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</row>
    <row r="2671" spans="1:19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</row>
    <row r="2672" spans="1:19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</row>
    <row r="2673" spans="1:19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</row>
    <row r="2674" spans="1:19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</row>
    <row r="2675" spans="1:19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</row>
    <row r="2676" spans="1:19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</row>
    <row r="2677" spans="1:19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</row>
    <row r="2678" spans="1:19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</row>
    <row r="2679" spans="1:19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</row>
    <row r="2680" spans="1:19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</row>
    <row r="2681" spans="1:19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</row>
    <row r="2682" spans="1:19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</row>
    <row r="2683" spans="1:19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</row>
    <row r="2684" spans="1:19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</row>
    <row r="2685" spans="1:19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</row>
    <row r="2686" spans="1:19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</row>
    <row r="2687" spans="1:19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</row>
    <row r="2688" spans="1:19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</row>
    <row r="2689" spans="1:19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</row>
    <row r="2690" spans="1:19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</row>
    <row r="2691" spans="1:19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</row>
    <row r="2692" spans="1:19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</row>
    <row r="2693" spans="1:19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</row>
    <row r="2694" spans="1:19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</row>
    <row r="2695" spans="1:19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</row>
    <row r="2696" spans="1:19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</row>
    <row r="2697" spans="1:19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</row>
    <row r="2698" spans="1:19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</row>
    <row r="2699" spans="1:19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</row>
    <row r="2700" spans="1:19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</row>
    <row r="2701" spans="1:19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</row>
    <row r="2702" spans="1:19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</row>
    <row r="2703" spans="1:19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</row>
    <row r="2704" spans="1:19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</row>
    <row r="2705" spans="1:19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</row>
    <row r="2706" spans="1:19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</row>
    <row r="2707" spans="1:19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</row>
    <row r="2708" spans="1:19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</row>
    <row r="2709" spans="1:19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</row>
    <row r="2710" spans="1:19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</row>
    <row r="2711" spans="1:19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</row>
    <row r="2712" spans="1:19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</row>
    <row r="2713" spans="1:19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</row>
    <row r="2714" spans="1:19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</row>
    <row r="2715" spans="1:19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</row>
    <row r="2716" spans="1:19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</row>
    <row r="2717" spans="1:19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</row>
    <row r="2718" spans="1:19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</row>
    <row r="2719" spans="1:19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</row>
    <row r="2720" spans="1:19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</row>
    <row r="2721" spans="1:19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</row>
    <row r="2722" spans="1:19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</row>
    <row r="2723" spans="1:19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</row>
    <row r="2724" spans="1:19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</row>
    <row r="2725" spans="1:19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</row>
    <row r="2726" spans="1:19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</row>
    <row r="2727" spans="1:19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</row>
    <row r="2728" spans="1:19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</row>
    <row r="2729" spans="1:19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</row>
    <row r="2730" spans="1:19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</row>
    <row r="2731" spans="1:19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</row>
    <row r="2732" spans="1:19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</row>
    <row r="2733" spans="1:19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</row>
    <row r="2734" spans="1:19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</row>
    <row r="2735" spans="1:19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</row>
    <row r="2736" spans="1:19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</row>
    <row r="2737" spans="1:19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</row>
    <row r="2738" spans="1:19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</row>
    <row r="2739" spans="1:19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</row>
    <row r="2740" spans="1:19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</row>
    <row r="2741" spans="1:19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</row>
    <row r="2742" spans="1:19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</row>
    <row r="2743" spans="1:19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</row>
    <row r="2744" spans="1:19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</row>
    <row r="2745" spans="1:19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</row>
    <row r="2746" spans="1:19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</row>
    <row r="2747" spans="1:19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</row>
    <row r="2748" spans="1:19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</row>
    <row r="2749" spans="1:19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</row>
    <row r="2750" spans="1:19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</row>
    <row r="2751" spans="1:19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</row>
    <row r="2752" spans="1:19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</row>
    <row r="2753" spans="1:19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</row>
    <row r="2754" spans="1:19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</row>
    <row r="2755" spans="1:19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</row>
    <row r="2756" spans="1:19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</row>
    <row r="2757" spans="1:19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</row>
    <row r="2758" spans="1:19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</row>
    <row r="2759" spans="1:19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</row>
    <row r="2760" spans="1:19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</row>
    <row r="2761" spans="1:19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</row>
    <row r="2762" spans="1:19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</row>
    <row r="2763" spans="1:19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</row>
    <row r="2764" spans="1:19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</row>
    <row r="2765" spans="1:19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</row>
    <row r="2766" spans="1:19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</row>
    <row r="2767" spans="1:19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</row>
    <row r="2768" spans="1:19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</row>
    <row r="2769" spans="1:19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</row>
    <row r="2770" spans="1:19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</row>
    <row r="2771" spans="1:19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</row>
    <row r="2772" spans="1:19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</row>
    <row r="2773" spans="1:19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</row>
    <row r="2774" spans="1:19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</row>
    <row r="2775" spans="1:19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</row>
    <row r="2776" spans="1:19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</row>
    <row r="2777" spans="1:19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</row>
    <row r="2778" spans="1:19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</row>
    <row r="2779" spans="1:19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</row>
    <row r="2780" spans="1:19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</row>
    <row r="2781" spans="1:19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</row>
    <row r="2782" spans="1:19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</row>
    <row r="2783" spans="1:19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</row>
    <row r="2784" spans="1:19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</row>
    <row r="2785" spans="1:19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</row>
    <row r="2786" spans="1:19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</row>
    <row r="2787" spans="1:19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</row>
    <row r="2788" spans="1:19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</row>
    <row r="2789" spans="1:19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</row>
    <row r="2790" spans="1:19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</row>
    <row r="2791" spans="1:19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</row>
    <row r="2792" spans="1:19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</row>
    <row r="2793" spans="1:19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</row>
    <row r="2794" spans="1:19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</row>
    <row r="2795" spans="1:19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</row>
    <row r="2796" spans="1:19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</row>
    <row r="2797" spans="1:19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</row>
    <row r="2798" spans="1:19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</row>
    <row r="2799" spans="1:19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</row>
    <row r="2800" spans="1:19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</row>
    <row r="2801" spans="1:19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</row>
    <row r="2802" spans="1:19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</row>
    <row r="2803" spans="1:19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</row>
    <row r="2804" spans="1:19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</row>
    <row r="2805" spans="1:19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</row>
    <row r="2806" spans="1:19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</row>
    <row r="2807" spans="1:19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</row>
    <row r="2808" spans="1:19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</row>
    <row r="2809" spans="1:19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</row>
    <row r="2810" spans="1:19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</row>
    <row r="2811" spans="1:19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</row>
    <row r="2812" spans="1:19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</row>
    <row r="2813" spans="1:19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</row>
    <row r="2814" spans="1:19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</row>
    <row r="2815" spans="1:19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</row>
    <row r="2816" spans="1:19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</row>
    <row r="2817" spans="1:19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</row>
    <row r="2818" spans="1:19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</row>
    <row r="2819" spans="1:19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</row>
    <row r="2820" spans="1:19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</row>
    <row r="2821" spans="1:19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</row>
    <row r="2822" spans="1:19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</row>
    <row r="2823" spans="1:19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</row>
    <row r="2824" spans="1:19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</row>
    <row r="2825" spans="1:19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</row>
    <row r="2826" spans="1:19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</row>
    <row r="2827" spans="1:19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</row>
    <row r="2828" spans="1:19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</row>
    <row r="2829" spans="1:19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</row>
    <row r="2830" spans="1:19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</row>
    <row r="2831" spans="1:19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</row>
    <row r="2832" spans="1:19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</row>
    <row r="2833" spans="1:19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</row>
    <row r="2834" spans="1:19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</row>
    <row r="2835" spans="1:19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</row>
    <row r="2836" spans="1:19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</row>
    <row r="2837" spans="1:19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</row>
    <row r="2838" spans="1:19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</row>
    <row r="2839" spans="1:19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</row>
    <row r="2840" spans="1:19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</row>
    <row r="2841" spans="1:19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</row>
    <row r="2842" spans="1:19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</row>
    <row r="2843" spans="1:19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</row>
    <row r="2844" spans="1:19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</row>
    <row r="2845" spans="1:19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</row>
    <row r="2846" spans="1:19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</row>
    <row r="2847" spans="1:19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</row>
    <row r="2848" spans="1:19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</row>
    <row r="2849" spans="1:19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</row>
    <row r="2850" spans="1:19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</row>
    <row r="2851" spans="1:19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</row>
    <row r="2852" spans="1:19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</row>
    <row r="2853" spans="1:19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</row>
    <row r="2854" spans="1:19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</row>
    <row r="2855" spans="1:19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</row>
    <row r="2856" spans="1:19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</row>
    <row r="2857" spans="1:19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</row>
    <row r="2858" spans="1:19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</row>
    <row r="2859" spans="1:19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</row>
    <row r="2860" spans="1:19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</row>
    <row r="2861" spans="1:19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</row>
    <row r="2862" spans="1:19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</row>
    <row r="2863" spans="1:19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</row>
    <row r="2864" spans="1:19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</row>
    <row r="2865" spans="1:19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</row>
    <row r="2866" spans="1:19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</row>
    <row r="2867" spans="1:19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</row>
    <row r="2868" spans="1:19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</row>
    <row r="2869" spans="1:19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</row>
    <row r="2870" spans="1:19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</row>
    <row r="2871" spans="1:19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</row>
    <row r="2872" spans="1:19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</row>
    <row r="2873" spans="1:19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</row>
    <row r="2874" spans="1:19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</row>
    <row r="2875" spans="1:19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</row>
    <row r="2876" spans="1:19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</row>
    <row r="2877" spans="1:19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</row>
    <row r="2878" spans="1:19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</row>
    <row r="2879" spans="1:19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</row>
    <row r="2880" spans="1:19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</row>
    <row r="2881" spans="1:19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</row>
    <row r="2882" spans="1:19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</row>
    <row r="2883" spans="1:19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</row>
    <row r="2884" spans="1:19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</row>
    <row r="2885" spans="1:19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</row>
    <row r="2886" spans="1:19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</row>
    <row r="2887" spans="1:19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</row>
    <row r="2888" spans="1:19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</row>
    <row r="2889" spans="1:19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</row>
    <row r="2890" spans="1:19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</row>
    <row r="2891" spans="1:19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</row>
    <row r="2892" spans="1:19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</row>
    <row r="2893" spans="1:19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</row>
    <row r="2894" spans="1:19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</row>
    <row r="2895" spans="1:19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</row>
    <row r="2896" spans="1:19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</row>
    <row r="2897" spans="1:19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</row>
    <row r="2898" spans="1:19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</row>
    <row r="2899" spans="1:19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</row>
    <row r="2900" spans="1:19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</row>
    <row r="2901" spans="1:19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</row>
    <row r="2902" spans="1:19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</row>
    <row r="2903" spans="1:19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</row>
    <row r="2904" spans="1:19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</row>
    <row r="2905" spans="1:19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</row>
    <row r="2906" spans="1:19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</row>
    <row r="2907" spans="1:19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</row>
    <row r="2908" spans="1:19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</row>
    <row r="2909" spans="1:19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</row>
    <row r="2910" spans="1:19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</row>
    <row r="2911" spans="1:19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</row>
    <row r="2912" spans="1:19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</row>
    <row r="2913" spans="1:19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</row>
    <row r="2914" spans="1:19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</row>
    <row r="2915" spans="1:19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</row>
    <row r="2916" spans="1:19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</row>
    <row r="2917" spans="1:19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</row>
    <row r="2918" spans="1:19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</row>
    <row r="2919" spans="1:19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</row>
    <row r="2920" spans="1:19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</row>
    <row r="2921" spans="1:19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</row>
    <row r="2922" spans="1:19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</row>
    <row r="2923" spans="1:19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</row>
    <row r="2924" spans="1:19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</row>
    <row r="2925" spans="1:19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</row>
    <row r="2926" spans="1:19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</row>
    <row r="2927" spans="1:19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</row>
    <row r="2928" spans="1:19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</row>
    <row r="2929" spans="1:19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</row>
    <row r="2930" spans="1:19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</row>
    <row r="2931" spans="1:19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</row>
    <row r="2932" spans="1:19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</row>
    <row r="2933" spans="1:19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</row>
    <row r="2934" spans="1:19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</row>
    <row r="2935" spans="1:19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</row>
    <row r="2936" spans="1:19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</row>
    <row r="2937" spans="1:19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</row>
    <row r="2938" spans="1:19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</row>
    <row r="2939" spans="1:19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</row>
    <row r="2940" spans="1:19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</row>
    <row r="2941" spans="1:19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</row>
    <row r="2942" spans="1:19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</row>
    <row r="2943" spans="1:19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</row>
    <row r="2944" spans="1:19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</row>
    <row r="2945" spans="1:19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</row>
    <row r="2946" spans="1:19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</row>
    <row r="2947" spans="1:19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</row>
    <row r="2948" spans="1:19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</row>
    <row r="2949" spans="1:19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</row>
    <row r="2950" spans="1:19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</row>
    <row r="2951" spans="1:19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</row>
    <row r="2952" spans="1:19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</row>
    <row r="2953" spans="1:19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</row>
    <row r="2954" spans="1:19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</row>
    <row r="2955" spans="1:19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</row>
    <row r="2956" spans="1:19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</row>
    <row r="2957" spans="1:19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</row>
    <row r="2958" spans="1:19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</row>
    <row r="2959" spans="1:19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</row>
    <row r="2960" spans="1:19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</row>
    <row r="2961" spans="1:19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</row>
    <row r="2962" spans="1:19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</row>
    <row r="2963" spans="1:19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</row>
    <row r="2964" spans="1:19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</row>
    <row r="2965" spans="1:19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</row>
    <row r="2966" spans="1:19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</row>
    <row r="2967" spans="1:19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</row>
    <row r="2968" spans="1:19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</row>
    <row r="2969" spans="1:19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</row>
    <row r="2970" spans="1:19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</row>
    <row r="2971" spans="1:19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</row>
    <row r="2972" spans="1:19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</row>
    <row r="2973" spans="1:19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</row>
    <row r="2974" spans="1:19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</row>
    <row r="2975" spans="1:19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</row>
    <row r="2976" spans="1:19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</row>
    <row r="2977" spans="1:19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</row>
    <row r="2978" spans="1:19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</row>
    <row r="2979" spans="1:19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</row>
    <row r="2980" spans="1:19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</row>
    <row r="2981" spans="1:19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</row>
    <row r="2982" spans="1:19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</row>
    <row r="2983" spans="1:19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</row>
    <row r="2984" spans="1:19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</row>
    <row r="2985" spans="1:19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</row>
    <row r="2986" spans="1:19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</row>
    <row r="2987" spans="1:19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</row>
    <row r="2988" spans="1:19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</row>
    <row r="2989" spans="1:19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</row>
    <row r="2990" spans="1:19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</row>
    <row r="2991" spans="1:19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</row>
    <row r="2992" spans="1:19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</row>
    <row r="2993" spans="1:19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</row>
    <row r="2994" spans="1:19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</row>
    <row r="2995" spans="1:19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</row>
    <row r="2996" spans="1:19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</row>
    <row r="2997" spans="1:19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</row>
    <row r="2998" spans="1:19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</row>
    <row r="2999" spans="1:19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</row>
    <row r="3000" spans="1:19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</row>
    <row r="3001" spans="1:19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</row>
    <row r="3002" spans="1:19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</row>
    <row r="3003" spans="1:19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</row>
    <row r="3004" spans="1:19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</row>
    <row r="3005" spans="1:19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</row>
    <row r="3006" spans="1:19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</row>
    <row r="3007" spans="1:19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</row>
    <row r="3008" spans="1:19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</row>
    <row r="3009" spans="1:19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</row>
    <row r="3010" spans="1:19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</row>
    <row r="3011" spans="1:19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</row>
    <row r="3012" spans="1:19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</row>
    <row r="3013" spans="1:19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</row>
    <row r="3014" spans="1:19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</row>
    <row r="3015" spans="1:19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</row>
    <row r="3016" spans="1:19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</row>
    <row r="3017" spans="1:19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</row>
    <row r="3018" spans="1:19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</row>
    <row r="3019" spans="1:19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</row>
    <row r="3020" spans="1:19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</row>
    <row r="3021" spans="1:19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</row>
    <row r="3022" spans="1:19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</row>
    <row r="3023" spans="1:19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</row>
    <row r="3024" spans="1:19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</row>
    <row r="3025" spans="1:19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</row>
    <row r="3026" spans="1:19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</row>
    <row r="3027" spans="1:19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</row>
    <row r="3028" spans="1:19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</row>
    <row r="3029" spans="1:19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</row>
    <row r="3030" spans="1:19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</row>
    <row r="3031" spans="1:19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</row>
    <row r="3032" spans="1:19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</row>
    <row r="3033" spans="1:19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</row>
    <row r="3034" spans="1:19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</row>
    <row r="3035" spans="1:19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</row>
    <row r="3036" spans="1:19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</row>
    <row r="3037" spans="1:19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</row>
    <row r="3038" spans="1:19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</row>
    <row r="3039" spans="1:19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</row>
    <row r="3040" spans="1:19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</row>
    <row r="3041" spans="1:19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</row>
    <row r="3042" spans="1:19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</row>
    <row r="3043" spans="1:19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</row>
    <row r="3044" spans="1:19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</row>
    <row r="3045" spans="1:19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</row>
    <row r="3046" spans="1:19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</row>
    <row r="3047" spans="1:19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</row>
    <row r="3048" spans="1:19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</row>
    <row r="3049" spans="1:19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</row>
    <row r="3050" spans="1:19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</row>
    <row r="3051" spans="1:19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</row>
    <row r="3052" spans="1:19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</row>
    <row r="3053" spans="1:19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</row>
    <row r="3054" spans="1:19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</row>
    <row r="3055" spans="1:19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</row>
    <row r="3056" spans="1:19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</row>
    <row r="3057" spans="1:19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</row>
    <row r="3058" spans="1:19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</row>
    <row r="3059" spans="1:19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</row>
    <row r="3060" spans="1:19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</row>
    <row r="3061" spans="1:19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</row>
    <row r="3062" spans="1:19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</row>
    <row r="3063" spans="1:19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</row>
    <row r="3064" spans="1:19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</row>
    <row r="3065" spans="1:19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</row>
    <row r="3066" spans="1:19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</row>
    <row r="3067" spans="1:19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</row>
    <row r="3068" spans="1:19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</row>
    <row r="3069" spans="1:19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</row>
    <row r="3070" spans="1:19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</row>
    <row r="3071" spans="1:19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</row>
    <row r="3072" spans="1:19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</row>
    <row r="3073" spans="1:19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</row>
    <row r="3074" spans="1:19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</row>
    <row r="3075" spans="1:19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</row>
    <row r="3076" spans="1:19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</row>
    <row r="3077" spans="1:19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</row>
    <row r="3078" spans="1:19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</row>
    <row r="3079" spans="1:19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</row>
    <row r="3080" spans="1:19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</row>
    <row r="3081" spans="1:19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</row>
    <row r="3082" spans="1:19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</row>
    <row r="3083" spans="1:19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</row>
    <row r="3084" spans="1:19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</row>
    <row r="3085" spans="1:19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</row>
    <row r="3086" spans="1:19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</row>
    <row r="3087" spans="1:19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</row>
    <row r="3088" spans="1:19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</row>
    <row r="3089" spans="1:19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</row>
    <row r="3090" spans="1:19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</row>
    <row r="3091" spans="1:19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</row>
    <row r="3092" spans="1:19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</row>
    <row r="3093" spans="1:19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</row>
    <row r="3094" spans="1:19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</row>
    <row r="3095" spans="1:19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</row>
    <row r="3096" spans="1:19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</row>
    <row r="3097" spans="1:19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</row>
    <row r="3098" spans="1:19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</row>
    <row r="3099" spans="1:19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</row>
    <row r="3100" spans="1:19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</row>
    <row r="3101" spans="1:19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</row>
    <row r="3102" spans="1:19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</row>
    <row r="3103" spans="1:19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</row>
    <row r="3104" spans="1:19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</row>
    <row r="3105" spans="1:19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</row>
    <row r="3106" spans="1:19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</row>
    <row r="3107" spans="1:19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</row>
    <row r="3108" spans="1:19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</row>
    <row r="3109" spans="1:19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</row>
    <row r="3110" spans="1:19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</row>
    <row r="3111" spans="1:19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</row>
    <row r="3112" spans="1:19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</row>
    <row r="3113" spans="1:19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</row>
    <row r="3114" spans="1:19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</row>
    <row r="3115" spans="1:19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</row>
    <row r="3116" spans="1:19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</row>
    <row r="3117" spans="1:19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</row>
    <row r="3118" spans="1:19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</row>
    <row r="3119" spans="1:19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</row>
    <row r="3120" spans="1:19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</row>
    <row r="3121" spans="1:19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</row>
    <row r="3122" spans="1:19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</row>
    <row r="3123" spans="1:19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</row>
    <row r="3124" spans="1:19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</row>
    <row r="3125" spans="1:19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</row>
    <row r="3126" spans="1:19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</row>
    <row r="3127" spans="1:19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</row>
    <row r="3128" spans="1:19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</row>
    <row r="3129" spans="1:19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</row>
    <row r="3130" spans="1:19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</row>
    <row r="3131" spans="1:19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</row>
    <row r="3132" spans="1:19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</row>
    <row r="3133" spans="1:19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</row>
    <row r="3134" spans="1:19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</row>
    <row r="3135" spans="1:19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</row>
    <row r="3136" spans="1:19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</row>
    <row r="3137" spans="1:19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</row>
    <row r="3138" spans="1:19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</row>
    <row r="3139" spans="1:19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</row>
    <row r="3140" spans="1:19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</row>
    <row r="3141" spans="1:19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</row>
    <row r="3142" spans="1:19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</row>
    <row r="3143" spans="1:19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</row>
    <row r="3144" spans="1:19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</row>
    <row r="3145" spans="1:19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</row>
    <row r="3146" spans="1:19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</row>
    <row r="3147" spans="1:19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</row>
    <row r="3148" spans="1:19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</row>
    <row r="3149" spans="1:19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</row>
    <row r="3150" spans="1:19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</row>
    <row r="3151" spans="1:19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</row>
    <row r="3152" spans="1:19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</row>
    <row r="3153" spans="1:19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</row>
    <row r="3154" spans="1:19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</row>
    <row r="3155" spans="1:19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</row>
    <row r="3156" spans="1:19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</row>
    <row r="3157" spans="1:19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</row>
    <row r="3158" spans="1:19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</row>
    <row r="3159" spans="1:19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</row>
    <row r="3160" spans="1:19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</row>
    <row r="3161" spans="1:19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</row>
    <row r="3162" spans="1:19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</row>
    <row r="3163" spans="1:19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</row>
    <row r="3164" spans="1:19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</row>
    <row r="3165" spans="1:19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</row>
    <row r="3166" spans="1:19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</row>
    <row r="3167" spans="1:19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</row>
    <row r="3168" spans="1:19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</row>
    <row r="3169" spans="1:19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</row>
    <row r="3170" spans="1:19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</row>
    <row r="3171" spans="1:19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</row>
    <row r="3172" spans="1:19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</row>
    <row r="3173" spans="1:19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</row>
    <row r="3174" spans="1:19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</row>
    <row r="3175" spans="1:19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</row>
    <row r="3176" spans="1:19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</row>
    <row r="3177" spans="1:19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</row>
    <row r="3178" spans="1:19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</row>
    <row r="3179" spans="1:19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</row>
    <row r="3180" spans="1:19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</row>
    <row r="3181" spans="1:19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</row>
    <row r="3182" spans="1:19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</row>
    <row r="3183" spans="1:19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</row>
    <row r="3184" spans="1:19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</row>
    <row r="3185" spans="1:19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</row>
    <row r="3186" spans="1:19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</row>
    <row r="3187" spans="1:19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</row>
    <row r="3188" spans="1:19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</row>
    <row r="3189" spans="1:19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</row>
    <row r="3190" spans="1:19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</row>
    <row r="3191" spans="1:19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</row>
    <row r="3192" spans="1:19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</row>
    <row r="3193" spans="1:19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</row>
    <row r="3194" spans="1:19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</row>
    <row r="3195" spans="1:19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</row>
    <row r="3196" spans="1:19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</row>
    <row r="3197" spans="1:19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</row>
    <row r="3198" spans="1:19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</row>
    <row r="3199" spans="1:19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</row>
    <row r="3200" spans="1:19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</row>
    <row r="3201" spans="1:19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</row>
    <row r="3202" spans="1:19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</row>
    <row r="3203" spans="1:19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</row>
    <row r="3204" spans="1:19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</row>
    <row r="3205" spans="1:19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</row>
    <row r="3206" spans="1:19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</row>
    <row r="3207" spans="1:19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</row>
    <row r="3208" spans="1:19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</row>
    <row r="3209" spans="1:19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</row>
    <row r="3210" spans="1:19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</row>
    <row r="3211" spans="1:19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</row>
    <row r="3212" spans="1:19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</row>
    <row r="3213" spans="1:19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</row>
    <row r="3214" spans="1:19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</row>
    <row r="3215" spans="1:19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</row>
    <row r="3216" spans="1:19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</row>
    <row r="3217" spans="1:19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</row>
    <row r="3218" spans="1:19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</row>
    <row r="3219" spans="1:19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</row>
    <row r="3220" spans="1:19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</row>
    <row r="3221" spans="1:19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</row>
    <row r="3222" spans="1:19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</row>
    <row r="3223" spans="1:19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</row>
    <row r="3224" spans="1:19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</row>
    <row r="3225" spans="1:19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</row>
    <row r="3226" spans="1:19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</row>
    <row r="3227" spans="1:19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</row>
    <row r="3228" spans="1:19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</row>
    <row r="3229" spans="1:19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</row>
    <row r="3230" spans="1:19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</row>
    <row r="3231" spans="1:19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</row>
    <row r="3232" spans="1:19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</row>
    <row r="3233" spans="1:19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</row>
    <row r="3234" spans="1:19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</row>
    <row r="3235" spans="1:19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</row>
    <row r="3236" spans="1:19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</row>
    <row r="3237" spans="1:19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</row>
    <row r="3238" spans="1:19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</row>
    <row r="3239" spans="1:19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</row>
    <row r="3240" spans="1:19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</row>
    <row r="3241" spans="1:19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</row>
    <row r="3242" spans="1:19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</row>
    <row r="3243" spans="1:19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</row>
    <row r="3244" spans="1:19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</row>
    <row r="3245" spans="1:19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</row>
    <row r="3246" spans="1:19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</row>
    <row r="3247" spans="1:19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</row>
    <row r="3248" spans="1:19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</row>
    <row r="3249" spans="1:19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</row>
    <row r="3250" spans="1:19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</row>
    <row r="3251" spans="1:19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</row>
    <row r="3252" spans="1:19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</row>
    <row r="3253" spans="1:19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</row>
    <row r="3254" spans="1:19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</row>
    <row r="3255" spans="1:19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</row>
    <row r="3256" spans="1:19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</row>
    <row r="3257" spans="1:19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</row>
    <row r="3258" spans="1:19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</row>
    <row r="3259" spans="1:19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</row>
    <row r="3260" spans="1:19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</row>
    <row r="3261" spans="1:19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</row>
    <row r="3262" spans="1:19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</row>
    <row r="3263" spans="1:19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</row>
    <row r="3264" spans="1:19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</row>
    <row r="3265" spans="1:19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</row>
    <row r="3266" spans="1:19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</row>
    <row r="3267" spans="1:19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</row>
    <row r="3268" spans="1:19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</row>
    <row r="3269" spans="1:19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</row>
    <row r="3270" spans="1:19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</row>
    <row r="3271" spans="1:19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</row>
    <row r="3272" spans="1:19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</row>
    <row r="3273" spans="1:19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</row>
    <row r="3274" spans="1:19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</row>
    <row r="3275" spans="1:19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</row>
    <row r="3276" spans="1:19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</row>
    <row r="3277" spans="1:19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</row>
    <row r="3278" spans="1:19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</row>
    <row r="3279" spans="1:19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</row>
    <row r="3280" spans="1:19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</row>
    <row r="3281" spans="1:19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</row>
    <row r="3282" spans="1:19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</row>
    <row r="3283" spans="1:19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</row>
    <row r="3284" spans="1:19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</row>
    <row r="3285" spans="1:19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</row>
    <row r="3286" spans="1:19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</row>
    <row r="3287" spans="1:19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</row>
    <row r="3288" spans="1:19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</row>
    <row r="3289" spans="1:19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</row>
    <row r="3290" spans="1:19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</row>
    <row r="3291" spans="1:19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</row>
    <row r="3292" spans="1:19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</row>
    <row r="3293" spans="1:19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</row>
    <row r="3294" spans="1:19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</row>
    <row r="3295" spans="1:19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</row>
    <row r="3296" spans="1:19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</row>
    <row r="3297" spans="1:19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</row>
    <row r="3298" spans="1:19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</row>
    <row r="3299" spans="1:19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</row>
    <row r="3300" spans="1:19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</row>
    <row r="3301" spans="1:19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</row>
    <row r="3302" spans="1:19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</row>
    <row r="3303" spans="1:19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</row>
    <row r="3304" spans="1:19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</row>
    <row r="3305" spans="1:19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</row>
    <row r="3306" spans="1:19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</row>
    <row r="3307" spans="1:19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</row>
    <row r="3308" spans="1:19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</row>
    <row r="3309" spans="1:19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</row>
    <row r="3310" spans="1:19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</row>
    <row r="3311" spans="1:19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</row>
    <row r="3312" spans="1:19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</row>
    <row r="3313" spans="1:19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</row>
    <row r="3314" spans="1:19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</row>
    <row r="3315" spans="1:19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</row>
    <row r="3316" spans="1:19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</row>
    <row r="3317" spans="1:19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</row>
    <row r="3318" spans="1:19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</row>
    <row r="3319" spans="1:19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</row>
    <row r="3320" spans="1:19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</row>
    <row r="3321" spans="1:19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</row>
    <row r="3322" spans="1:19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</row>
    <row r="3323" spans="1:19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</row>
    <row r="3324" spans="1:19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</row>
    <row r="3325" spans="1:19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</row>
    <row r="3326" spans="1:19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</row>
    <row r="3327" spans="1:19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</row>
    <row r="3328" spans="1:19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</row>
    <row r="3329" spans="1:19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</row>
    <row r="3330" spans="1:19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</row>
    <row r="3331" spans="1:19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</row>
    <row r="3332" spans="1:19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</row>
    <row r="3333" spans="1:19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</row>
    <row r="3334" spans="1:19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</row>
    <row r="3335" spans="1:19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</row>
    <row r="3336" spans="1:19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</row>
    <row r="3337" spans="1:19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</row>
    <row r="3338" spans="1:19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</row>
    <row r="3339" spans="1:19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</row>
    <row r="3340" spans="1:19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</row>
    <row r="3341" spans="1:19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</row>
    <row r="3342" spans="1:19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</row>
    <row r="3343" spans="1:19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</row>
    <row r="3344" spans="1:19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</row>
    <row r="3345" spans="1:19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</row>
    <row r="3346" spans="1:19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</row>
    <row r="3347" spans="1:19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</row>
    <row r="3348" spans="1:19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</row>
    <row r="3349" spans="1:19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</row>
    <row r="3350" spans="1:19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</row>
    <row r="3351" spans="1:19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</row>
    <row r="3352" spans="1:19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</row>
    <row r="3353" spans="1:19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</row>
    <row r="3354" spans="1:19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</row>
    <row r="3355" spans="1:19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</row>
    <row r="3356" spans="1:19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</row>
    <row r="3357" spans="1:19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</row>
    <row r="3358" spans="1:19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</row>
    <row r="3359" spans="1:19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</row>
    <row r="3360" spans="1:19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</row>
    <row r="3361" spans="1:19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</row>
    <row r="3362" spans="1:19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</row>
    <row r="3363" spans="1:19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</row>
    <row r="3364" spans="1:19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</row>
    <row r="3365" spans="1:19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</row>
    <row r="3366" spans="1:19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</row>
    <row r="3367" spans="1:19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</row>
    <row r="3368" spans="1:19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</row>
    <row r="3369" spans="1:19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</row>
    <row r="3370" spans="1:19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</row>
    <row r="3371" spans="1:19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</row>
    <row r="3372" spans="1:19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</row>
    <row r="3373" spans="1:19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</row>
    <row r="3374" spans="1:19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</row>
    <row r="3375" spans="1:19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</row>
    <row r="3376" spans="1:19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</row>
    <row r="3377" spans="1:19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</row>
    <row r="3378" spans="1:19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</row>
    <row r="3379" spans="1:19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</row>
    <row r="3380" spans="1:19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</row>
    <row r="3381" spans="1:19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</row>
    <row r="3382" spans="1:19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</row>
    <row r="3383" spans="1:19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</row>
    <row r="3384" spans="1:19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</row>
    <row r="3385" spans="1:19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</row>
    <row r="3386" spans="1:19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</row>
    <row r="3387" spans="1:19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</row>
    <row r="3388" spans="1:19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</row>
    <row r="3389" spans="1:19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</row>
    <row r="3390" spans="1:19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</row>
    <row r="3391" spans="1:19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</row>
    <row r="3392" spans="1:19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</row>
    <row r="3393" spans="1:19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</row>
    <row r="3394" spans="1:19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</row>
    <row r="3395" spans="1:19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</row>
    <row r="3396" spans="1:19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</row>
    <row r="3397" spans="1:19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</row>
    <row r="3398" spans="1:19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</row>
    <row r="3399" spans="1:19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</row>
    <row r="3400" spans="1:19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</row>
    <row r="3401" spans="1:19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</row>
    <row r="3402" spans="1:19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</row>
    <row r="3403" spans="1:19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</row>
    <row r="3404" spans="1:19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</row>
    <row r="3405" spans="1:19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</row>
    <row r="3406" spans="1:19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</row>
    <row r="3407" spans="1:19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</row>
    <row r="3408" spans="1:19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</row>
    <row r="3409" spans="1:19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</row>
    <row r="3410" spans="1:19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</row>
    <row r="3411" spans="1:19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</row>
    <row r="3412" spans="1:19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</row>
    <row r="3413" spans="1:19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</row>
    <row r="3414" spans="1:19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</row>
    <row r="3415" spans="1:19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</row>
    <row r="3416" spans="1:19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</row>
    <row r="3417" spans="1:19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</row>
    <row r="3418" spans="1:19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</row>
    <row r="3419" spans="1:19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</row>
    <row r="3420" spans="1:19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</row>
    <row r="3421" spans="1:19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</row>
    <row r="3422" spans="1:19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</row>
    <row r="3423" spans="1:19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</row>
    <row r="3424" spans="1:19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</row>
    <row r="3425" spans="1:19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</row>
    <row r="3426" spans="1:19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</row>
    <row r="3427" spans="1:19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</row>
    <row r="3428" spans="1:19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</row>
    <row r="3429" spans="1:19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</row>
    <row r="3430" spans="1:19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</row>
    <row r="3431" spans="1:19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</row>
    <row r="3432" spans="1:19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</row>
    <row r="3433" spans="1:19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</row>
    <row r="3434" spans="1:19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</row>
    <row r="3435" spans="1:19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</row>
    <row r="3436" spans="1:19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</row>
    <row r="3437" spans="1:19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</row>
    <row r="3438" spans="1:19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</row>
    <row r="3439" spans="1:19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</row>
    <row r="3440" spans="1:19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</row>
    <row r="3441" spans="1:19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</row>
    <row r="3442" spans="1:19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</row>
    <row r="3443" spans="1:19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</row>
    <row r="3444" spans="1:19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</row>
    <row r="3445" spans="1:19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</row>
    <row r="3446" spans="1:19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</row>
    <row r="3447" spans="1:19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</row>
    <row r="3448" spans="1:19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</row>
    <row r="3449" spans="1:19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</row>
    <row r="3450" spans="1:19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</row>
    <row r="3451" spans="1:19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</row>
    <row r="3452" spans="1:19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</row>
    <row r="3453" spans="1:19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</row>
    <row r="3454" spans="1:19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</row>
    <row r="3455" spans="1:19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</row>
    <row r="3456" spans="1:19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</row>
    <row r="3457" spans="1:19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</row>
    <row r="3458" spans="1:19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</row>
    <row r="3459" spans="1:19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</row>
    <row r="3460" spans="1:19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</row>
    <row r="3461" spans="1:19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</row>
    <row r="3462" spans="1:19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</row>
    <row r="3463" spans="1:19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</row>
    <row r="3464" spans="1:19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</row>
    <row r="3465" spans="1:19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</row>
    <row r="3466" spans="1:19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</row>
    <row r="3467" spans="1:19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</row>
    <row r="3468" spans="1:19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</row>
    <row r="3469" spans="1:19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</row>
    <row r="3470" spans="1:19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</row>
    <row r="3471" spans="1:19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</row>
    <row r="3472" spans="1:19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</row>
    <row r="3473" spans="1:19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</row>
    <row r="3474" spans="1:19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</row>
    <row r="3475" spans="1:19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</row>
    <row r="3476" spans="1:19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</row>
    <row r="3477" spans="1:19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</row>
    <row r="3478" spans="1:19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</row>
    <row r="3479" spans="1:19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</row>
    <row r="3480" spans="1:19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</row>
    <row r="3481" spans="1:19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</row>
    <row r="3482" spans="1:19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</row>
    <row r="3483" spans="1:19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</row>
    <row r="3484" spans="1:19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</row>
    <row r="3485" spans="1:19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</row>
    <row r="3486" spans="1:19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</row>
    <row r="3487" spans="1:19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</row>
    <row r="3488" spans="1:19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</row>
    <row r="3489" spans="1:19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</row>
    <row r="3490" spans="1:19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</row>
    <row r="3491" spans="1:19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</row>
    <row r="3492" spans="1:19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</row>
    <row r="3493" spans="1:19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</row>
    <row r="3494" spans="1:19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</row>
    <row r="3495" spans="1:19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</row>
    <row r="3496" spans="1:19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</row>
    <row r="3497" spans="1:19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</row>
    <row r="3498" spans="1:19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</row>
    <row r="3499" spans="1:19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</row>
    <row r="3500" spans="1:19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</row>
    <row r="3501" spans="1:19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</row>
    <row r="3502" spans="1:19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</row>
    <row r="3503" spans="1:19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</row>
    <row r="3504" spans="1:19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</row>
    <row r="3505" spans="1:19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</row>
    <row r="3506" spans="1:19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</row>
    <row r="3507" spans="1:19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</row>
    <row r="3508" spans="1:19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</row>
    <row r="3509" spans="1:19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</row>
    <row r="3510" spans="1:19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</row>
    <row r="3511" spans="1:19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</row>
    <row r="3512" spans="1:19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</row>
    <row r="3513" spans="1:19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</row>
    <row r="3514" spans="1:19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</row>
    <row r="3515" spans="1:19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</row>
    <row r="3516" spans="1:19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</row>
    <row r="3517" spans="1:19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</row>
    <row r="3518" spans="1:19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</row>
    <row r="3519" spans="1:19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</row>
    <row r="3520" spans="1:19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</row>
    <row r="3521" spans="1:19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</row>
    <row r="3522" spans="1:19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</row>
    <row r="3523" spans="1:19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</row>
    <row r="3524" spans="1:19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</row>
    <row r="3525" spans="1:19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</row>
    <row r="3526" spans="1:19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</row>
    <row r="3527" spans="1:19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</row>
    <row r="3528" spans="1:19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</row>
    <row r="3529" spans="1:19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</row>
    <row r="3530" spans="1:19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</row>
    <row r="3531" spans="1:19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</row>
    <row r="3532" spans="1:19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</row>
    <row r="3533" spans="1:19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</row>
    <row r="3534" spans="1:19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</row>
    <row r="3535" spans="1:19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</row>
    <row r="3536" spans="1:19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</row>
    <row r="3537" spans="1:19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</row>
    <row r="3538" spans="1:19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</row>
    <row r="3539" spans="1:19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</row>
    <row r="3540" spans="1:19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</row>
    <row r="3541" spans="1:19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</row>
    <row r="3542" spans="1:19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</row>
    <row r="3543" spans="1:19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</row>
    <row r="3544" spans="1:19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</row>
    <row r="3545" spans="1:19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</row>
    <row r="3546" spans="1:19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</row>
    <row r="3547" spans="1:19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</row>
    <row r="3548" spans="1:19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</row>
    <row r="3549" spans="1:19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</row>
    <row r="3550" spans="1:19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</row>
    <row r="3551" spans="1:19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</row>
    <row r="3552" spans="1:19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</row>
    <row r="3553" spans="1:19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</row>
    <row r="3554" spans="1:19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</row>
    <row r="3555" spans="1:19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</row>
    <row r="3556" spans="1:19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</row>
    <row r="3557" spans="1:19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</row>
    <row r="3558" spans="1:19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</row>
    <row r="3559" spans="1:19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</row>
    <row r="3560" spans="1:19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</row>
    <row r="3561" spans="1:19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</row>
    <row r="3562" spans="1:19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</row>
    <row r="3563" spans="1:19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</row>
    <row r="3564" spans="1:19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</row>
    <row r="3565" spans="1:19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</row>
    <row r="3566" spans="1:19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</row>
    <row r="3567" spans="1:19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</row>
    <row r="3568" spans="1:19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</row>
    <row r="3569" spans="1:19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</row>
    <row r="3570" spans="1:19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</row>
    <row r="3571" spans="1:19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</row>
    <row r="3572" spans="1:19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</row>
    <row r="3573" spans="1:19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</row>
    <row r="3574" spans="1:19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</row>
    <row r="3575" spans="1:19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</row>
    <row r="3576" spans="1:19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</row>
    <row r="3577" spans="1:19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</row>
    <row r="3578" spans="1:19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</row>
    <row r="3579" spans="1:19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</row>
    <row r="3580" spans="1:19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</row>
    <row r="3581" spans="1:19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</row>
    <row r="3582" spans="1:19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</row>
    <row r="3583" spans="1:19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</row>
    <row r="3584" spans="1:19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</row>
    <row r="3585" spans="1:19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</row>
    <row r="3586" spans="1:19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</row>
    <row r="3587" spans="1:19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</row>
    <row r="3588" spans="1:19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</row>
    <row r="3589" spans="1:19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</row>
    <row r="3590" spans="1:19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</row>
    <row r="3591" spans="1:19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</row>
    <row r="3592" spans="1:19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</row>
    <row r="3593" spans="1:19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</row>
    <row r="3594" spans="1:19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</row>
    <row r="3595" spans="1:19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</row>
    <row r="3596" spans="1:19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</row>
    <row r="3597" spans="1:19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</row>
    <row r="3598" spans="1:19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</row>
    <row r="3599" spans="1:19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</row>
    <row r="3600" spans="1:19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</row>
    <row r="3601" spans="1:19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</row>
    <row r="3602" spans="1:19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</row>
    <row r="3603" spans="1:19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</row>
    <row r="3604" spans="1:19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</row>
    <row r="3605" spans="1:19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</row>
    <row r="3606" spans="1:19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</row>
    <row r="3607" spans="1:19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</row>
    <row r="3608" spans="1:19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</row>
    <row r="3609" spans="1:19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</row>
    <row r="3610" spans="1:19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</row>
    <row r="3611" spans="1:19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</row>
    <row r="3612" spans="1:19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</row>
    <row r="3613" spans="1:19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</row>
    <row r="3614" spans="1:19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</row>
    <row r="3615" spans="1:19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</row>
    <row r="3616" spans="1:19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</row>
    <row r="3617" spans="1:19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</row>
    <row r="3618" spans="1:19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</row>
    <row r="3619" spans="1:19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</row>
    <row r="3620" spans="1:19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</row>
    <row r="3621" spans="1:19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</row>
    <row r="3622" spans="1:19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</row>
    <row r="3623" spans="1:19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</row>
    <row r="3624" spans="1:19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</row>
    <row r="3625" spans="1:19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</row>
    <row r="3626" spans="1:19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</row>
    <row r="3627" spans="1:19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</row>
    <row r="3628" spans="1:19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</row>
    <row r="3629" spans="1:19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</row>
    <row r="3630" spans="1:19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</row>
    <row r="3631" spans="1:19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</row>
    <row r="3632" spans="1:19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</row>
    <row r="3633" spans="1:19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</row>
    <row r="3634" spans="1:19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</row>
    <row r="3635" spans="1:19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</row>
    <row r="3636" spans="1:19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</row>
    <row r="3637" spans="1:19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</row>
    <row r="3638" spans="1:19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</row>
    <row r="3639" spans="1:19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</row>
    <row r="3640" spans="1:19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</row>
    <row r="3641" spans="1:19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</row>
    <row r="3642" spans="1:19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</row>
    <row r="3643" spans="1:19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</row>
    <row r="3644" spans="1:19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</row>
    <row r="3645" spans="1:19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</row>
    <row r="3646" spans="1:19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</row>
    <row r="3647" spans="1:19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</row>
    <row r="3648" spans="1:19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</row>
    <row r="3649" spans="1:19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</row>
    <row r="3650" spans="1:19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</row>
    <row r="3651" spans="1:19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</row>
    <row r="3652" spans="1:19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</row>
    <row r="3653" spans="1:19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</row>
    <row r="3654" spans="1:19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</row>
    <row r="3655" spans="1:19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</row>
    <row r="3656" spans="1:19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</row>
    <row r="3657" spans="1:19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</row>
    <row r="3658" spans="1:19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</row>
    <row r="3659" spans="1:19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</row>
    <row r="3660" spans="1:19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</row>
    <row r="3661" spans="1:19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</row>
    <row r="3662" spans="1:19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</row>
    <row r="3663" spans="1:19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</row>
    <row r="3664" spans="1:19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</row>
    <row r="3665" spans="1:19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</row>
    <row r="3666" spans="1:19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</row>
    <row r="3667" spans="1:19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</row>
    <row r="3668" spans="1:19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</row>
    <row r="3669" spans="1:19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</row>
    <row r="3670" spans="1:19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</row>
    <row r="3671" spans="1:19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</row>
    <row r="3672" spans="1:19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</row>
    <row r="3673" spans="1:19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</row>
    <row r="3674" spans="1:19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</row>
    <row r="3675" spans="1:19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</row>
    <row r="3676" spans="1:19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</row>
    <row r="3677" spans="1:19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</row>
    <row r="3678" spans="1:19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</row>
    <row r="3679" spans="1:19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</row>
    <row r="3680" spans="1:19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</row>
    <row r="3681" spans="1:19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</row>
    <row r="3682" spans="1:19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</row>
    <row r="3683" spans="1:19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</row>
    <row r="3684" spans="1:19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</row>
    <row r="3685" spans="1:19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</row>
    <row r="3686" spans="1:19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</row>
    <row r="3687" spans="1:19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</row>
    <row r="3688" spans="1:19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</row>
    <row r="3689" spans="1:19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</row>
    <row r="3690" spans="1:19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</row>
    <row r="3691" spans="1:19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</row>
    <row r="3692" spans="1:19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</row>
    <row r="3693" spans="1:19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</row>
    <row r="3694" spans="1:19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</row>
    <row r="3695" spans="1:19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</row>
    <row r="3696" spans="1:19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</row>
    <row r="3697" spans="1:19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</row>
    <row r="3698" spans="1:19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</row>
    <row r="3699" spans="1:19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</row>
    <row r="3700" spans="1:19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</row>
    <row r="3701" spans="1:19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</row>
    <row r="3702" spans="1:19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</row>
    <row r="3703" spans="1:19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</row>
    <row r="3704" spans="1:19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</row>
    <row r="3705" spans="1:19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</row>
    <row r="3706" spans="1:19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</row>
    <row r="3707" spans="1:19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</row>
    <row r="3708" spans="1:19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</row>
    <row r="3709" spans="1:19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</row>
    <row r="3710" spans="1:19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</row>
    <row r="3711" spans="1:19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</row>
    <row r="3712" spans="1:19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</row>
    <row r="3713" spans="1:19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</row>
    <row r="3714" spans="1:19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</row>
    <row r="3715" spans="1:19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</row>
    <row r="3716" spans="1:19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</row>
    <row r="3717" spans="1:19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</row>
    <row r="3718" spans="1:19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</row>
    <row r="3719" spans="1:19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</row>
    <row r="3720" spans="1:19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</row>
    <row r="3721" spans="1:19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</row>
    <row r="3722" spans="1:19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</row>
    <row r="3723" spans="1:19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</row>
    <row r="3724" spans="1:19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</row>
    <row r="3725" spans="1:19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</row>
    <row r="3726" spans="1:19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</row>
    <row r="3727" spans="1:19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</row>
    <row r="3728" spans="1:19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</row>
    <row r="3729" spans="1:19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</row>
    <row r="3730" spans="1:19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</row>
    <row r="3731" spans="1:19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</row>
    <row r="3732" spans="1:19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</row>
    <row r="3733" spans="1:19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</row>
    <row r="3734" spans="1:19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</row>
    <row r="3735" spans="1:19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</row>
    <row r="3736" spans="1:19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</row>
    <row r="3737" spans="1:19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</row>
    <row r="3738" spans="1:19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</row>
    <row r="3739" spans="1:19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</row>
    <row r="3740" spans="1:19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</row>
    <row r="3741" spans="1:19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</row>
    <row r="3742" spans="1:19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</row>
    <row r="3743" spans="1:19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</row>
    <row r="3744" spans="1:19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</row>
    <row r="3745" spans="1:19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</row>
    <row r="3746" spans="1:19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</row>
    <row r="3747" spans="1:19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</row>
    <row r="3748" spans="1:19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</row>
    <row r="3749" spans="1:19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</row>
    <row r="3750" spans="1:19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</row>
    <row r="3751" spans="1:19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</row>
    <row r="3752" spans="1:19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</row>
    <row r="3753" spans="1:19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</row>
    <row r="3754" spans="1:19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</row>
    <row r="3755" spans="1:19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</row>
    <row r="3756" spans="1:19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</row>
    <row r="3757" spans="1:19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</row>
    <row r="3758" spans="1:19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</row>
    <row r="3759" spans="1:19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</row>
    <row r="3760" spans="1:19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</row>
    <row r="3761" spans="1:19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</row>
    <row r="3762" spans="1:19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</row>
    <row r="3763" spans="1:19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</row>
    <row r="3764" spans="1:19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</row>
    <row r="3765" spans="1:19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</row>
    <row r="3766" spans="1:19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</row>
    <row r="3767" spans="1:19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</row>
    <row r="3768" spans="1:19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</row>
    <row r="3769" spans="1:19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</row>
    <row r="3770" spans="1:19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</row>
    <row r="3771" spans="1:19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</row>
    <row r="3772" spans="1:19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</row>
    <row r="3773" spans="1:19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</row>
    <row r="3774" spans="1:19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</row>
    <row r="3775" spans="1:19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</row>
    <row r="3776" spans="1:19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</row>
    <row r="3777" spans="1:19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</row>
    <row r="3778" spans="1:19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</row>
    <row r="3779" spans="1:19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</row>
    <row r="3780" spans="1:19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</row>
    <row r="3781" spans="1:19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</row>
    <row r="3782" spans="1:19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</row>
    <row r="3783" spans="1:19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</row>
    <row r="3784" spans="1:19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</row>
    <row r="3785" spans="1:19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</row>
    <row r="3786" spans="1:19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</row>
    <row r="3787" spans="1:19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</row>
    <row r="3788" spans="1:19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</row>
    <row r="3789" spans="1:19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</row>
    <row r="3790" spans="1:19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</row>
    <row r="3791" spans="1:19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</row>
    <row r="3792" spans="1:19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</row>
    <row r="3793" spans="1:19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</row>
    <row r="3794" spans="1:19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</row>
    <row r="3795" spans="1:19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</row>
    <row r="3796" spans="1:19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</row>
    <row r="3797" spans="1:19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</row>
    <row r="3798" spans="1:19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</row>
    <row r="3799" spans="1:19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</row>
    <row r="3800" spans="1:19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</row>
    <row r="3801" spans="1:19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</row>
    <row r="3802" spans="1:19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</row>
    <row r="3803" spans="1:19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</row>
    <row r="3804" spans="1:19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</row>
    <row r="3805" spans="1:19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</row>
    <row r="3806" spans="1:19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</row>
    <row r="3807" spans="1:19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</row>
    <row r="3808" spans="1:19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</row>
    <row r="3809" spans="1:19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</row>
    <row r="3810" spans="1:19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</row>
    <row r="3811" spans="1:19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</row>
    <row r="3812" spans="1:19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</row>
    <row r="3813" spans="1:19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</row>
    <row r="3814" spans="1:19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</row>
    <row r="3815" spans="1:19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</row>
    <row r="3816" spans="1:19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</row>
    <row r="3817" spans="1:19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</row>
    <row r="3818" spans="1:19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</row>
    <row r="3819" spans="1:19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</row>
    <row r="3820" spans="1:19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</row>
    <row r="3821" spans="1:19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</row>
    <row r="3822" spans="1:19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</row>
    <row r="3823" spans="1:19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</row>
    <row r="3824" spans="1:19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</row>
    <row r="3825" spans="1:19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</row>
    <row r="3826" spans="1:19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</row>
    <row r="3827" spans="1:19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</row>
    <row r="3828" spans="1:19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</row>
    <row r="3829" spans="1:19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</row>
    <row r="3830" spans="1:19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</row>
    <row r="3831" spans="1:19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</row>
    <row r="3832" spans="1:19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</row>
    <row r="3833" spans="1:19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</row>
    <row r="3834" spans="1:19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</row>
    <row r="3835" spans="1:19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</row>
    <row r="3836" spans="1:19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</row>
    <row r="3837" spans="1:19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</row>
    <row r="3838" spans="1:19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</row>
    <row r="3839" spans="1:19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</row>
    <row r="3840" spans="1:19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</row>
    <row r="3841" spans="1:19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</row>
    <row r="3842" spans="1:19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</row>
    <row r="3843" spans="1:19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</row>
    <row r="3844" spans="1:19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</row>
    <row r="3845" spans="1:19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</row>
    <row r="3846" spans="1:19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</row>
    <row r="3847" spans="1:19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</row>
    <row r="3848" spans="1:19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</row>
    <row r="3849" spans="1:19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</row>
    <row r="3850" spans="1:19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</row>
    <row r="3851" spans="1:19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</row>
    <row r="3852" spans="1:19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</row>
    <row r="3853" spans="1:19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</row>
    <row r="3854" spans="1:19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</row>
    <row r="3855" spans="1:19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</row>
    <row r="3856" spans="1:19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</row>
    <row r="3857" spans="1:19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</row>
    <row r="3858" spans="1:19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</row>
    <row r="3859" spans="1:19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</row>
    <row r="3860" spans="1:19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</row>
    <row r="3861" spans="1:19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</row>
    <row r="3862" spans="1:19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</row>
    <row r="3863" spans="1:19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</row>
    <row r="3864" spans="1:19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</row>
    <row r="3865" spans="1:19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</row>
    <row r="3866" spans="1:19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</row>
    <row r="3867" spans="1:19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</row>
    <row r="3868" spans="1:19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</row>
    <row r="3869" spans="1:19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</row>
    <row r="3870" spans="1:19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</row>
    <row r="3871" spans="1:19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</row>
    <row r="3872" spans="1:19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</row>
    <row r="3873" spans="1:19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</row>
    <row r="3874" spans="1:19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</row>
    <row r="3875" spans="1:19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</row>
    <row r="3876" spans="1:19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</row>
    <row r="3877" spans="1:19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</row>
    <row r="3878" spans="1:19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</row>
    <row r="3879" spans="1:19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</row>
    <row r="3880" spans="1:19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</row>
    <row r="3881" spans="1:19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</row>
    <row r="3882" spans="1:19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</row>
    <row r="3883" spans="1:19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</row>
    <row r="3884" spans="1:19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</row>
    <row r="3885" spans="1:19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</row>
    <row r="3886" spans="1:19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</row>
    <row r="3887" spans="1:19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</row>
    <row r="3888" spans="1:19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</row>
    <row r="3889" spans="1:19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</row>
    <row r="3890" spans="1:19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</row>
    <row r="3891" spans="1:19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</row>
    <row r="3892" spans="1:19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</row>
    <row r="3893" spans="1:19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</row>
    <row r="3894" spans="1:19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</row>
    <row r="3895" spans="1:19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</row>
    <row r="3896" spans="1:19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</row>
    <row r="3897" spans="1:19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</row>
    <row r="3898" spans="1:19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</row>
    <row r="3899" spans="1:19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</row>
    <row r="3900" spans="1:19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</row>
    <row r="3901" spans="1:19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</row>
    <row r="3902" spans="1:19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</row>
    <row r="3903" spans="1:19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</row>
    <row r="3904" spans="1:19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</row>
    <row r="3905" spans="1:19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</row>
    <row r="3906" spans="1:19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</row>
    <row r="3907" spans="1:19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</row>
    <row r="3908" spans="1:19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</row>
    <row r="3909" spans="1:19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</row>
    <row r="3910" spans="1:19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</row>
    <row r="3911" spans="1:19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</row>
    <row r="3912" spans="1:19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</row>
    <row r="3913" spans="1:19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</row>
    <row r="3914" spans="1:19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</row>
    <row r="3915" spans="1:19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</row>
    <row r="3916" spans="1:19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</row>
    <row r="3917" spans="1:19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</row>
    <row r="3918" spans="1:19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</row>
    <row r="3919" spans="1:19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</row>
    <row r="3920" spans="1:19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</row>
    <row r="3921" spans="1:19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</row>
    <row r="3922" spans="1:19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</row>
    <row r="3923" spans="1:19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</row>
    <row r="3924" spans="1:19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</row>
    <row r="3925" spans="1:19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</row>
    <row r="3926" spans="1:19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</row>
    <row r="3927" spans="1:19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</row>
    <row r="3928" spans="1:19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</row>
    <row r="3929" spans="1:19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</row>
    <row r="3930" spans="1:19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</row>
    <row r="3931" spans="1:19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</row>
    <row r="3932" spans="1:19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</row>
    <row r="3933" spans="1:19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</row>
    <row r="3934" spans="1:19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</row>
    <row r="3935" spans="1:19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</row>
    <row r="3936" spans="1:19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</row>
    <row r="3937" spans="1:19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</row>
    <row r="3938" spans="1:19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</row>
    <row r="3939" spans="1:19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</row>
    <row r="3940" spans="1:19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</row>
    <row r="3941" spans="1:19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</row>
    <row r="3942" spans="1:19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</row>
    <row r="3943" spans="1:19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</row>
    <row r="3944" spans="1:19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</row>
    <row r="3945" spans="1:19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</row>
    <row r="3946" spans="1:19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</row>
    <row r="3947" spans="1:19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</row>
    <row r="3948" spans="1:19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</row>
    <row r="3949" spans="1:19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</row>
    <row r="3950" spans="1:19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</row>
    <row r="3951" spans="1:19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</row>
    <row r="3952" spans="1:19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</row>
    <row r="3953" spans="1:19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</row>
    <row r="3954" spans="1:19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</row>
    <row r="3955" spans="1:19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</row>
    <row r="3956" spans="1:19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</row>
    <row r="3957" spans="1:19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</row>
    <row r="3958" spans="1:19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</row>
    <row r="3959" spans="1:19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</row>
    <row r="3960" spans="1:19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</row>
    <row r="3961" spans="1:19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</row>
    <row r="3962" spans="1:19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</row>
    <row r="3963" spans="1:19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</row>
    <row r="3964" spans="1:19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</row>
    <row r="3965" spans="1:19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</row>
    <row r="3966" spans="1:19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</row>
    <row r="3967" spans="1:19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</row>
    <row r="3968" spans="1:19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</row>
    <row r="3969" spans="1:19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</row>
    <row r="3970" spans="1:19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</row>
    <row r="3971" spans="1:19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</row>
    <row r="3972" spans="1:19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</row>
    <row r="3973" spans="1:19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</row>
    <row r="3974" spans="1:19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</row>
    <row r="3975" spans="1:19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</row>
    <row r="3976" spans="1:19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</row>
    <row r="3977" spans="1:19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</row>
    <row r="3978" spans="1:19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</row>
    <row r="3979" spans="1:19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</row>
    <row r="3980" spans="1:19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</row>
    <row r="3981" spans="1:19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</row>
    <row r="3982" spans="1:19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</row>
    <row r="3983" spans="1:19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</row>
    <row r="3984" spans="1:19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</row>
    <row r="3985" spans="1:19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</row>
    <row r="3986" spans="1:19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</row>
    <row r="3987" spans="1:19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</row>
    <row r="3988" spans="1:19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</row>
    <row r="3989" spans="1:19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</row>
    <row r="3990" spans="1:19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</row>
    <row r="3991" spans="1:19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</row>
    <row r="3992" spans="1:19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</row>
    <row r="3993" spans="1:19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</row>
    <row r="3994" spans="1:19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</row>
    <row r="3995" spans="1:19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</row>
    <row r="3996" spans="1:19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</row>
    <row r="3997" spans="1:19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</row>
    <row r="3998" spans="1:19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</row>
    <row r="3999" spans="1:19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</row>
    <row r="4000" spans="1:19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</row>
    <row r="4001" spans="1:19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</row>
    <row r="4002" spans="1:19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</row>
    <row r="4003" spans="1:19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</row>
    <row r="4004" spans="1:19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</row>
    <row r="4005" spans="1:19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</row>
    <row r="4006" spans="1:19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</row>
    <row r="4007" spans="1:19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</row>
    <row r="4008" spans="1:19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</row>
    <row r="4009" spans="1:19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</row>
    <row r="4010" spans="1:19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</row>
    <row r="4011" spans="1:19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</row>
    <row r="4012" spans="1:19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</row>
    <row r="4013" spans="1:19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</row>
    <row r="4014" spans="1:19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</row>
    <row r="4015" spans="1:19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</row>
    <row r="4016" spans="1:19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</row>
    <row r="4017" spans="1:19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</row>
    <row r="4018" spans="1:19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</row>
    <row r="4019" spans="1:19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</row>
    <row r="4020" spans="1:19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</row>
    <row r="4021" spans="1:19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</row>
    <row r="4022" spans="1:19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</row>
    <row r="4023" spans="1:19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</row>
    <row r="4024" spans="1:19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</row>
    <row r="4025" spans="1:19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</row>
    <row r="4026" spans="1:19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</row>
    <row r="4027" spans="1:19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</row>
    <row r="4028" spans="1:19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</row>
    <row r="4029" spans="1:19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</row>
    <row r="4030" spans="1:19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</row>
    <row r="4031" spans="1:19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</row>
    <row r="4032" spans="1:19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</row>
    <row r="4033" spans="1:19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</row>
    <row r="4034" spans="1:19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</row>
    <row r="4035" spans="1:19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</row>
    <row r="4036" spans="1:19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</row>
    <row r="4037" spans="1:19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</row>
    <row r="4038" spans="1:19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</row>
    <row r="4039" spans="1:19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</row>
    <row r="4040" spans="1:19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</row>
    <row r="4041" spans="1:19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</row>
    <row r="4042" spans="1:19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</row>
    <row r="4043" spans="1:19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</row>
    <row r="4044" spans="1:19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</row>
    <row r="4045" spans="1:19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</row>
    <row r="4046" spans="1:19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</row>
    <row r="4047" spans="1:19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</row>
    <row r="4048" spans="1:19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</row>
    <row r="4049" spans="1:19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</row>
    <row r="4050" spans="1:19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</row>
    <row r="4051" spans="1:19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</row>
    <row r="4052" spans="1:19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</row>
    <row r="4053" spans="1:19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</row>
    <row r="4054" spans="1:19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</row>
    <row r="4055" spans="1:19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</row>
    <row r="4056" spans="1:19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</row>
    <row r="4057" spans="1:19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</row>
    <row r="4058" spans="1:19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</row>
    <row r="4059" spans="1:19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</row>
    <row r="4060" spans="1:19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</row>
    <row r="4061" spans="1:19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</row>
    <row r="4062" spans="1:19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</row>
    <row r="4063" spans="1:19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</row>
    <row r="4064" spans="1:19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</row>
    <row r="4065" spans="1:19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</row>
    <row r="4066" spans="1:19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</row>
    <row r="4067" spans="1:19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</row>
    <row r="4068" spans="1:19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</row>
    <row r="4069" spans="1:19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</row>
    <row r="4070" spans="1:19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</row>
    <row r="4071" spans="1:19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</row>
    <row r="4072" spans="1:19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</row>
    <row r="4073" spans="1:19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</row>
    <row r="4074" spans="1:19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</row>
    <row r="4075" spans="1:19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</row>
    <row r="4076" spans="1:19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</row>
    <row r="4077" spans="1:19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</row>
    <row r="4078" spans="1:19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</row>
    <row r="4079" spans="1:19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</row>
    <row r="4080" spans="1:19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</row>
    <row r="4081" spans="1:19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</row>
    <row r="4082" spans="1:19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</row>
    <row r="4083" spans="1:19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</row>
    <row r="4084" spans="1:19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</row>
    <row r="4085" spans="1:19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</row>
    <row r="4086" spans="1:19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</row>
    <row r="4087" spans="1:19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</row>
    <row r="4088" spans="1:19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</row>
    <row r="4089" spans="1:19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</row>
    <row r="4090" spans="1:19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</row>
    <row r="4091" spans="1:19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</row>
    <row r="4092" spans="1:19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</row>
    <row r="4093" spans="1:19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</row>
    <row r="4094" spans="1:19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</row>
    <row r="4095" spans="1:19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</row>
    <row r="4096" spans="1:19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</row>
    <row r="4097" spans="1:19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</row>
    <row r="4098" spans="1:19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</row>
    <row r="4099" spans="1:19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</row>
    <row r="4100" spans="1:19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</row>
    <row r="4101" spans="1:19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</row>
    <row r="4102" spans="1:19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</row>
    <row r="4103" spans="1:19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</row>
    <row r="4104" spans="1:19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</row>
    <row r="4105" spans="1:19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</row>
    <row r="4106" spans="1:19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</row>
    <row r="4107" spans="1:19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</row>
    <row r="4108" spans="1:19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</row>
    <row r="4109" spans="1:19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</row>
    <row r="4110" spans="1:19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</row>
    <row r="4111" spans="1:19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</row>
    <row r="4112" spans="1:19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</row>
    <row r="4113" spans="1:19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</row>
    <row r="4114" spans="1:19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</row>
    <row r="4115" spans="1:19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</row>
    <row r="4116" spans="1:19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</row>
    <row r="4117" spans="1:19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</row>
    <row r="4118" spans="1:19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</row>
    <row r="4119" spans="1:19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</row>
    <row r="4120" spans="1:19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</row>
    <row r="4121" spans="1:19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</row>
    <row r="4122" spans="1:19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</row>
    <row r="4123" spans="1:19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</row>
    <row r="4124" spans="1:19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</row>
    <row r="4125" spans="1:19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</row>
    <row r="4126" spans="1:19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</row>
    <row r="4127" spans="1:19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</row>
    <row r="4128" spans="1:19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</row>
    <row r="4129" spans="1:19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</row>
    <row r="4130" spans="1:19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</row>
    <row r="4131" spans="1:19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</row>
    <row r="4132" spans="1:19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</row>
    <row r="4133" spans="1:19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</row>
    <row r="4134" spans="1:19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</row>
    <row r="4135" spans="1:19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</row>
    <row r="4136" spans="1:19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</row>
    <row r="4137" spans="1:19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</row>
    <row r="4138" spans="1:19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</row>
    <row r="4139" spans="1:19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</row>
    <row r="4140" spans="1:19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</row>
    <row r="4141" spans="1:19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</row>
    <row r="4142" spans="1:19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</row>
    <row r="4143" spans="1:19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</row>
    <row r="4144" spans="1:19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</row>
    <row r="4145" spans="1:19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</row>
    <row r="4146" spans="1:19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</row>
    <row r="4147" spans="1:19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</row>
    <row r="4148" spans="1:19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</row>
    <row r="4149" spans="1:19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</row>
    <row r="4150" spans="1:19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</row>
    <row r="4151" spans="1:19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</row>
    <row r="4152" spans="1:19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</row>
    <row r="4153" spans="1:19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</row>
    <row r="4154" spans="1:19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</row>
    <row r="4155" spans="1:19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</row>
    <row r="4156" spans="1:19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</row>
    <row r="4157" spans="1:19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</row>
    <row r="4158" spans="1:19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</row>
    <row r="4159" spans="1:19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</row>
    <row r="4160" spans="1:19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</row>
    <row r="4161" spans="1:19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</row>
    <row r="4162" spans="1:19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</row>
    <row r="4163" spans="1:19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</row>
    <row r="4164" spans="1:19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</row>
    <row r="4165" spans="1:19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</row>
    <row r="4166" spans="1:19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</row>
    <row r="4167" spans="1:19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</row>
    <row r="4168" spans="1:19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</row>
    <row r="4169" spans="1:19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</row>
    <row r="4170" spans="1:19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</row>
    <row r="4171" spans="1:19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</row>
    <row r="4172" spans="1:19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</row>
    <row r="4173" spans="1:19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</row>
    <row r="4174" spans="1:19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</row>
    <row r="4175" spans="1:19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</row>
    <row r="4176" spans="1:19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</row>
    <row r="4177" spans="1:19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</row>
    <row r="4178" spans="1:19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</row>
    <row r="4179" spans="1:19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</row>
    <row r="4180" spans="1:19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</row>
    <row r="4181" spans="1:19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</row>
    <row r="4182" spans="1:19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</row>
    <row r="4183" spans="1:19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</row>
    <row r="4184" spans="1:19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</row>
    <row r="4185" spans="1:19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</row>
    <row r="4186" spans="1:19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</row>
    <row r="4187" spans="1:19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</row>
    <row r="4188" spans="1:19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</row>
    <row r="4189" spans="1:19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</row>
    <row r="4190" spans="1:19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</row>
    <row r="4191" spans="1:19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</row>
    <row r="4192" spans="1:19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</row>
    <row r="4193" spans="1:19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</row>
    <row r="4194" spans="1:19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</row>
    <row r="4195" spans="1:19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</row>
    <row r="4196" spans="1:19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</row>
    <row r="4197" spans="1:19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</row>
    <row r="4198" spans="1:19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</row>
    <row r="4199" spans="1:19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</row>
    <row r="4200" spans="1:19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</row>
    <row r="4201" spans="1:19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</row>
    <row r="4202" spans="1:19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</row>
    <row r="4203" spans="1:19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</row>
    <row r="4204" spans="1:19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</row>
    <row r="4205" spans="1:19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</row>
    <row r="4206" spans="1:19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</row>
    <row r="4207" spans="1:19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</row>
    <row r="4208" spans="1:19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</row>
    <row r="4209" spans="1:19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</row>
    <row r="4210" spans="1:19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</row>
    <row r="4211" spans="1:19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</row>
    <row r="4212" spans="1:19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</row>
    <row r="4213" spans="1:19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</row>
    <row r="4214" spans="1:19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</row>
    <row r="4215" spans="1:19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</row>
    <row r="4216" spans="1:19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</row>
    <row r="4217" spans="1:19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</row>
    <row r="4218" spans="1:19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</row>
    <row r="4219" spans="1:19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</row>
    <row r="4220" spans="1:19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</row>
    <row r="4221" spans="1:19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</row>
    <row r="4222" spans="1:19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</row>
    <row r="4223" spans="1:19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</row>
    <row r="4224" spans="1:19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</row>
    <row r="4225" spans="1:19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</row>
    <row r="4226" spans="1:19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</row>
    <row r="4227" spans="1:19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</row>
    <row r="4228" spans="1:19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</row>
    <row r="4229" spans="1:19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</row>
    <row r="4230" spans="1:19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</row>
    <row r="4231" spans="1:19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</row>
    <row r="4232" spans="1:19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</row>
    <row r="4233" spans="1:19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</row>
    <row r="4234" spans="1:19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</row>
    <row r="4235" spans="1:19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</row>
    <row r="4236" spans="1:19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</row>
    <row r="4237" spans="1:19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</row>
    <row r="4238" spans="1:19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</row>
    <row r="4239" spans="1:19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</row>
    <row r="4240" spans="1:19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</row>
    <row r="4241" spans="1:19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</row>
    <row r="4242" spans="1:19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</row>
    <row r="4243" spans="1:19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</row>
    <row r="4244" spans="1:19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</row>
    <row r="4245" spans="1:19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</row>
    <row r="4246" spans="1:19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</row>
    <row r="4247" spans="1:19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</row>
    <row r="4248" spans="1:19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</row>
    <row r="4249" spans="1:19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</row>
    <row r="4250" spans="1:19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</row>
    <row r="4251" spans="1:19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</row>
    <row r="4252" spans="1:19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</row>
    <row r="4253" spans="1:19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</row>
  </sheetData>
  <pageMargins left="0" right="0" top="0.7" bottom="0" header="0.25" footer="0"/>
  <pageSetup scale="72" orientation="landscape" horizontalDpi="300" r:id="rId1"/>
  <headerFooter alignWithMargins="0">
    <oddHeader>&amp;RCASE NO. 2015-00343
ATTACHMENT 2
TO STAFF DR NO. 2-27</oddHeader>
    <oddFooter>&amp;CPage &amp;P of &amp;N</oddFooter>
  </headerFooter>
  <rowBreaks count="2" manualBreakCount="2">
    <brk id="58" max="18" man="1"/>
    <brk id="187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3:CM96"/>
  <sheetViews>
    <sheetView zoomScale="115" zoomScaleNormal="115" zoomScaleSheetLayoutView="85" workbookViewId="0">
      <pane xSplit="2" ySplit="11" topLeftCell="C12" activePane="bottomRight" state="frozen"/>
      <selection activeCell="K35" activeCellId="1" sqref="A22 K35"/>
      <selection pane="topRight" activeCell="K35" activeCellId="1" sqref="A22 K35"/>
      <selection pane="bottomLeft" activeCell="K35" activeCellId="1" sqref="A22 K35"/>
      <selection pane="bottomRight" activeCell="C12" sqref="C12"/>
    </sheetView>
  </sheetViews>
  <sheetFormatPr defaultColWidth="9.140625" defaultRowHeight="12.75" x14ac:dyDescent="0.2"/>
  <cols>
    <col min="1" max="1" width="9.140625" style="218"/>
    <col min="2" max="2" width="34.42578125" style="218" bestFit="1" customWidth="1"/>
    <col min="3" max="86" width="11.5703125" style="218" customWidth="1"/>
    <col min="87" max="16384" width="9.140625" style="218"/>
  </cols>
  <sheetData>
    <row r="3" spans="1:91" x14ac:dyDescent="0.2">
      <c r="N3" s="219" t="s">
        <v>162</v>
      </c>
    </row>
    <row r="4" spans="1:91" ht="15.75" x14ac:dyDescent="0.25">
      <c r="A4" s="220" t="s">
        <v>163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2"/>
      <c r="P4" s="222"/>
      <c r="Q4" s="222"/>
      <c r="R4" s="222"/>
      <c r="S4" s="222"/>
      <c r="T4" s="222"/>
      <c r="U4" s="222"/>
      <c r="V4" s="222"/>
      <c r="W4" s="222"/>
      <c r="X4" s="222"/>
    </row>
    <row r="5" spans="1:91" ht="15.75" x14ac:dyDescent="0.25">
      <c r="A5" s="220" t="s">
        <v>164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91" ht="15.75" x14ac:dyDescent="0.25">
      <c r="A6" s="220" t="str">
        <f>'WNA Summary'!I6</f>
        <v>Reference Period - Twelve Months Ending 08/31/2015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2"/>
      <c r="P6" s="222"/>
      <c r="Q6" s="222"/>
      <c r="R6" s="222"/>
      <c r="S6" s="222"/>
      <c r="T6" s="222"/>
      <c r="U6" s="222"/>
      <c r="V6" s="222"/>
      <c r="W6" s="222"/>
      <c r="X6" s="222"/>
    </row>
    <row r="7" spans="1:91" ht="15.75" x14ac:dyDescent="0.25">
      <c r="A7" s="220" t="s">
        <v>165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3"/>
      <c r="P7" s="223"/>
      <c r="Q7" s="222"/>
      <c r="R7" s="222"/>
      <c r="S7" s="222"/>
      <c r="T7" s="222"/>
      <c r="U7" s="222"/>
      <c r="V7" s="222"/>
      <c r="W7" s="222"/>
      <c r="X7" s="222"/>
    </row>
    <row r="8" spans="1:91" ht="15.75" x14ac:dyDescent="0.25">
      <c r="A8" s="222"/>
      <c r="B8" s="222"/>
      <c r="C8" s="222"/>
      <c r="D8" s="222"/>
      <c r="E8" s="222"/>
      <c r="F8" s="222"/>
      <c r="G8" s="222"/>
      <c r="H8" s="222"/>
      <c r="I8" s="222"/>
      <c r="J8" s="222"/>
      <c r="K8" s="224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</row>
    <row r="10" spans="1:91" s="75" customFormat="1" x14ac:dyDescent="0.2">
      <c r="A10" s="225" t="s">
        <v>3</v>
      </c>
      <c r="B10" s="225" t="s">
        <v>166</v>
      </c>
      <c r="C10" s="226">
        <v>41912</v>
      </c>
      <c r="D10" s="227">
        <f>EOMONTH(C10,1)</f>
        <v>41943</v>
      </c>
      <c r="E10" s="227">
        <f t="shared" ref="E10:BP10" si="0">EOMONTH(D10,1)</f>
        <v>41973</v>
      </c>
      <c r="F10" s="227">
        <f t="shared" si="0"/>
        <v>42004</v>
      </c>
      <c r="G10" s="227">
        <f t="shared" si="0"/>
        <v>42035</v>
      </c>
      <c r="H10" s="227">
        <f t="shared" si="0"/>
        <v>42063</v>
      </c>
      <c r="I10" s="227">
        <f t="shared" si="0"/>
        <v>42094</v>
      </c>
      <c r="J10" s="227">
        <f t="shared" si="0"/>
        <v>42124</v>
      </c>
      <c r="K10" s="227">
        <f t="shared" si="0"/>
        <v>42155</v>
      </c>
      <c r="L10" s="227">
        <f t="shared" si="0"/>
        <v>42185</v>
      </c>
      <c r="M10" s="227">
        <f t="shared" si="0"/>
        <v>42216</v>
      </c>
      <c r="N10" s="227">
        <f t="shared" si="0"/>
        <v>42247</v>
      </c>
      <c r="O10" s="227">
        <f t="shared" si="0"/>
        <v>42277</v>
      </c>
      <c r="P10" s="227">
        <f t="shared" si="0"/>
        <v>42308</v>
      </c>
      <c r="Q10" s="227">
        <f t="shared" si="0"/>
        <v>42338</v>
      </c>
      <c r="R10" s="227">
        <f t="shared" si="0"/>
        <v>42369</v>
      </c>
      <c r="S10" s="227">
        <f t="shared" si="0"/>
        <v>42400</v>
      </c>
      <c r="T10" s="227">
        <f t="shared" si="0"/>
        <v>42429</v>
      </c>
      <c r="U10" s="227">
        <f t="shared" si="0"/>
        <v>42460</v>
      </c>
      <c r="V10" s="227">
        <f t="shared" si="0"/>
        <v>42490</v>
      </c>
      <c r="W10" s="227">
        <f t="shared" si="0"/>
        <v>42521</v>
      </c>
      <c r="X10" s="227">
        <f t="shared" si="0"/>
        <v>42551</v>
      </c>
      <c r="Y10" s="227">
        <f t="shared" si="0"/>
        <v>42582</v>
      </c>
      <c r="Z10" s="227">
        <f t="shared" si="0"/>
        <v>42613</v>
      </c>
      <c r="AA10" s="227">
        <f t="shared" si="0"/>
        <v>42643</v>
      </c>
      <c r="AB10" s="227">
        <f t="shared" si="0"/>
        <v>42674</v>
      </c>
      <c r="AC10" s="227">
        <f t="shared" si="0"/>
        <v>42704</v>
      </c>
      <c r="AD10" s="227">
        <f t="shared" si="0"/>
        <v>42735</v>
      </c>
      <c r="AE10" s="227">
        <f t="shared" si="0"/>
        <v>42766</v>
      </c>
      <c r="AF10" s="227">
        <f t="shared" si="0"/>
        <v>42794</v>
      </c>
      <c r="AG10" s="227">
        <f t="shared" si="0"/>
        <v>42825</v>
      </c>
      <c r="AH10" s="227">
        <f t="shared" si="0"/>
        <v>42855</v>
      </c>
      <c r="AI10" s="227">
        <f t="shared" si="0"/>
        <v>42886</v>
      </c>
      <c r="AJ10" s="227">
        <f t="shared" si="0"/>
        <v>42916</v>
      </c>
      <c r="AK10" s="227">
        <f t="shared" si="0"/>
        <v>42947</v>
      </c>
      <c r="AL10" s="227">
        <f t="shared" si="0"/>
        <v>42978</v>
      </c>
      <c r="AM10" s="227">
        <f t="shared" si="0"/>
        <v>43008</v>
      </c>
      <c r="AN10" s="227">
        <f t="shared" si="0"/>
        <v>43039</v>
      </c>
      <c r="AO10" s="227">
        <f t="shared" si="0"/>
        <v>43069</v>
      </c>
      <c r="AP10" s="227">
        <f t="shared" si="0"/>
        <v>43100</v>
      </c>
      <c r="AQ10" s="227">
        <f t="shared" si="0"/>
        <v>43131</v>
      </c>
      <c r="AR10" s="227">
        <f t="shared" si="0"/>
        <v>43159</v>
      </c>
      <c r="AS10" s="227">
        <f t="shared" si="0"/>
        <v>43190</v>
      </c>
      <c r="AT10" s="227">
        <f t="shared" si="0"/>
        <v>43220</v>
      </c>
      <c r="AU10" s="227">
        <f t="shared" si="0"/>
        <v>43251</v>
      </c>
      <c r="AV10" s="227">
        <f t="shared" si="0"/>
        <v>43281</v>
      </c>
      <c r="AW10" s="227">
        <f t="shared" si="0"/>
        <v>43312</v>
      </c>
      <c r="AX10" s="227">
        <f t="shared" si="0"/>
        <v>43343</v>
      </c>
      <c r="AY10" s="227">
        <f t="shared" si="0"/>
        <v>43373</v>
      </c>
      <c r="AZ10" s="227">
        <f t="shared" si="0"/>
        <v>43404</v>
      </c>
      <c r="BA10" s="227">
        <f t="shared" si="0"/>
        <v>43434</v>
      </c>
      <c r="BB10" s="227">
        <f t="shared" si="0"/>
        <v>43465</v>
      </c>
      <c r="BC10" s="227">
        <f t="shared" si="0"/>
        <v>43496</v>
      </c>
      <c r="BD10" s="227">
        <f t="shared" si="0"/>
        <v>43524</v>
      </c>
      <c r="BE10" s="227">
        <f t="shared" si="0"/>
        <v>43555</v>
      </c>
      <c r="BF10" s="227">
        <f t="shared" si="0"/>
        <v>43585</v>
      </c>
      <c r="BG10" s="227">
        <f t="shared" si="0"/>
        <v>43616</v>
      </c>
      <c r="BH10" s="227">
        <f t="shared" si="0"/>
        <v>43646</v>
      </c>
      <c r="BI10" s="227">
        <f t="shared" si="0"/>
        <v>43677</v>
      </c>
      <c r="BJ10" s="227">
        <f t="shared" si="0"/>
        <v>43708</v>
      </c>
      <c r="BK10" s="227">
        <f t="shared" si="0"/>
        <v>43738</v>
      </c>
      <c r="BL10" s="227">
        <f t="shared" si="0"/>
        <v>43769</v>
      </c>
      <c r="BM10" s="227">
        <f t="shared" si="0"/>
        <v>43799</v>
      </c>
      <c r="BN10" s="227">
        <f t="shared" si="0"/>
        <v>43830</v>
      </c>
      <c r="BO10" s="227">
        <f t="shared" si="0"/>
        <v>43861</v>
      </c>
      <c r="BP10" s="227">
        <f t="shared" si="0"/>
        <v>43890</v>
      </c>
      <c r="BQ10" s="227">
        <f t="shared" ref="BQ10:CH10" si="1">EOMONTH(BP10,1)</f>
        <v>43921</v>
      </c>
      <c r="BR10" s="227">
        <f t="shared" si="1"/>
        <v>43951</v>
      </c>
      <c r="BS10" s="227">
        <f t="shared" si="1"/>
        <v>43982</v>
      </c>
      <c r="BT10" s="227">
        <f t="shared" si="1"/>
        <v>44012</v>
      </c>
      <c r="BU10" s="227">
        <f t="shared" si="1"/>
        <v>44043</v>
      </c>
      <c r="BV10" s="227">
        <f t="shared" si="1"/>
        <v>44074</v>
      </c>
      <c r="BW10" s="227">
        <f t="shared" si="1"/>
        <v>44104</v>
      </c>
      <c r="BX10" s="227">
        <f t="shared" si="1"/>
        <v>44135</v>
      </c>
      <c r="BY10" s="227">
        <f t="shared" si="1"/>
        <v>44165</v>
      </c>
      <c r="BZ10" s="227">
        <f t="shared" si="1"/>
        <v>44196</v>
      </c>
      <c r="CA10" s="227">
        <f t="shared" si="1"/>
        <v>44227</v>
      </c>
      <c r="CB10" s="227">
        <f t="shared" si="1"/>
        <v>44255</v>
      </c>
      <c r="CC10" s="227">
        <f t="shared" si="1"/>
        <v>44286</v>
      </c>
      <c r="CD10" s="227">
        <f t="shared" si="1"/>
        <v>44316</v>
      </c>
      <c r="CE10" s="227">
        <f t="shared" si="1"/>
        <v>44347</v>
      </c>
      <c r="CF10" s="227">
        <f t="shared" si="1"/>
        <v>44377</v>
      </c>
      <c r="CG10" s="227">
        <f t="shared" si="1"/>
        <v>44408</v>
      </c>
      <c r="CH10" s="227">
        <f t="shared" si="1"/>
        <v>44439</v>
      </c>
      <c r="CI10" s="228"/>
      <c r="CJ10" s="228"/>
      <c r="CK10" s="228"/>
      <c r="CL10" s="228"/>
      <c r="CM10" s="228"/>
    </row>
    <row r="11" spans="1:91" s="75" customFormat="1" x14ac:dyDescent="0.2">
      <c r="A11" s="218"/>
      <c r="B11" s="229"/>
      <c r="C11" s="229" t="s">
        <v>12</v>
      </c>
      <c r="D11" s="230" t="s">
        <v>13</v>
      </c>
      <c r="E11" s="231" t="s">
        <v>14</v>
      </c>
      <c r="F11" s="231" t="s">
        <v>15</v>
      </c>
      <c r="G11" s="231" t="s">
        <v>16</v>
      </c>
      <c r="H11" s="231" t="s">
        <v>17</v>
      </c>
      <c r="I11" s="231" t="s">
        <v>18</v>
      </c>
      <c r="J11" s="231" t="s">
        <v>19</v>
      </c>
      <c r="K11" s="231" t="s">
        <v>20</v>
      </c>
      <c r="L11" s="231" t="s">
        <v>21</v>
      </c>
      <c r="M11" s="231" t="s">
        <v>22</v>
      </c>
      <c r="N11" s="231" t="s">
        <v>23</v>
      </c>
      <c r="O11" s="231" t="s">
        <v>24</v>
      </c>
      <c r="P11" s="231" t="s">
        <v>25</v>
      </c>
      <c r="Q11" s="231" t="s">
        <v>26</v>
      </c>
      <c r="R11" s="231" t="s">
        <v>27</v>
      </c>
      <c r="S11" s="231" t="s">
        <v>167</v>
      </c>
      <c r="T11" s="231" t="s">
        <v>168</v>
      </c>
      <c r="U11" s="231" t="s">
        <v>169</v>
      </c>
      <c r="V11" s="231" t="s">
        <v>170</v>
      </c>
      <c r="W11" s="231" t="s">
        <v>171</v>
      </c>
      <c r="X11" s="231" t="s">
        <v>172</v>
      </c>
      <c r="Y11" s="231" t="s">
        <v>173</v>
      </c>
      <c r="Z11" s="231" t="s">
        <v>174</v>
      </c>
      <c r="AA11" s="231" t="s">
        <v>175</v>
      </c>
      <c r="AB11" s="231" t="s">
        <v>176</v>
      </c>
      <c r="AC11" s="231" t="s">
        <v>177</v>
      </c>
      <c r="AD11" s="231" t="s">
        <v>178</v>
      </c>
      <c r="AE11" s="231" t="s">
        <v>179</v>
      </c>
      <c r="AF11" s="231" t="s">
        <v>180</v>
      </c>
      <c r="AG11" s="231" t="s">
        <v>181</v>
      </c>
      <c r="AH11" s="231" t="s">
        <v>182</v>
      </c>
      <c r="AI11" s="231" t="s">
        <v>183</v>
      </c>
      <c r="AJ11" s="231" t="s">
        <v>184</v>
      </c>
      <c r="AK11" s="231" t="s">
        <v>185</v>
      </c>
      <c r="AL11" s="231" t="s">
        <v>186</v>
      </c>
      <c r="AM11" s="231" t="s">
        <v>187</v>
      </c>
      <c r="AN11" s="231" t="s">
        <v>188</v>
      </c>
      <c r="AO11" s="231" t="s">
        <v>189</v>
      </c>
      <c r="AP11" s="231" t="s">
        <v>190</v>
      </c>
      <c r="AQ11" s="231" t="s">
        <v>191</v>
      </c>
      <c r="AR11" s="231" t="s">
        <v>192</v>
      </c>
      <c r="AS11" s="231" t="s">
        <v>193</v>
      </c>
      <c r="AT11" s="231" t="s">
        <v>194</v>
      </c>
      <c r="AU11" s="231" t="s">
        <v>195</v>
      </c>
      <c r="AV11" s="231" t="s">
        <v>196</v>
      </c>
      <c r="AW11" s="231" t="s">
        <v>197</v>
      </c>
      <c r="AX11" s="231" t="s">
        <v>198</v>
      </c>
      <c r="AY11" s="231" t="s">
        <v>199</v>
      </c>
      <c r="AZ11" s="231" t="s">
        <v>200</v>
      </c>
      <c r="BA11" s="231" t="s">
        <v>201</v>
      </c>
      <c r="BB11" s="231" t="s">
        <v>202</v>
      </c>
      <c r="BC11" s="231" t="s">
        <v>203</v>
      </c>
      <c r="BD11" s="231" t="s">
        <v>204</v>
      </c>
      <c r="BE11" s="231" t="s">
        <v>205</v>
      </c>
      <c r="BF11" s="231" t="s">
        <v>206</v>
      </c>
      <c r="BG11" s="231" t="s">
        <v>207</v>
      </c>
      <c r="BH11" s="231" t="s">
        <v>208</v>
      </c>
      <c r="BI11" s="231" t="s">
        <v>209</v>
      </c>
      <c r="BJ11" s="231" t="s">
        <v>210</v>
      </c>
      <c r="BK11" s="231" t="s">
        <v>211</v>
      </c>
      <c r="BL11" s="231" t="s">
        <v>212</v>
      </c>
      <c r="BM11" s="231" t="s">
        <v>213</v>
      </c>
      <c r="BN11" s="231" t="s">
        <v>214</v>
      </c>
      <c r="BO11" s="231" t="s">
        <v>215</v>
      </c>
      <c r="BP11" s="231" t="s">
        <v>216</v>
      </c>
      <c r="BQ11" s="231" t="s">
        <v>217</v>
      </c>
      <c r="BR11" s="231" t="s">
        <v>218</v>
      </c>
      <c r="BS11" s="231" t="s">
        <v>219</v>
      </c>
      <c r="BT11" s="231" t="s">
        <v>220</v>
      </c>
      <c r="BU11" s="231" t="s">
        <v>221</v>
      </c>
      <c r="BV11" s="231" t="s">
        <v>222</v>
      </c>
      <c r="BW11" s="231" t="s">
        <v>223</v>
      </c>
      <c r="BX11" s="231" t="s">
        <v>224</v>
      </c>
      <c r="BY11" s="231" t="s">
        <v>225</v>
      </c>
      <c r="BZ11" s="231" t="s">
        <v>226</v>
      </c>
      <c r="CA11" s="231" t="s">
        <v>227</v>
      </c>
      <c r="CB11" s="231" t="s">
        <v>228</v>
      </c>
      <c r="CC11" s="231" t="s">
        <v>229</v>
      </c>
      <c r="CD11" s="231" t="s">
        <v>230</v>
      </c>
      <c r="CE11" s="231" t="s">
        <v>231</v>
      </c>
      <c r="CF11" s="231" t="s">
        <v>232</v>
      </c>
      <c r="CG11" s="231" t="s">
        <v>233</v>
      </c>
      <c r="CH11" s="231" t="s">
        <v>234</v>
      </c>
      <c r="CI11" s="232"/>
      <c r="CJ11" s="228"/>
      <c r="CK11" s="228"/>
      <c r="CL11" s="228"/>
      <c r="CM11" s="228"/>
    </row>
    <row r="12" spans="1:91" s="75" customFormat="1" x14ac:dyDescent="0.2">
      <c r="A12" s="218"/>
      <c r="B12" s="218"/>
      <c r="C12" s="233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18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28"/>
      <c r="CJ12" s="228"/>
      <c r="CK12" s="228"/>
      <c r="CL12" s="228"/>
      <c r="CM12" s="228"/>
    </row>
    <row r="13" spans="1:91" x14ac:dyDescent="0.2">
      <c r="A13" s="229">
        <v>1</v>
      </c>
      <c r="B13" s="218" t="s">
        <v>235</v>
      </c>
      <c r="C13" s="235">
        <v>8</v>
      </c>
      <c r="D13" s="235">
        <v>75</v>
      </c>
      <c r="E13" s="235">
        <v>456</v>
      </c>
      <c r="F13" s="235">
        <v>723</v>
      </c>
      <c r="G13" s="235">
        <v>936</v>
      </c>
      <c r="H13" s="235">
        <v>877</v>
      </c>
      <c r="I13" s="235">
        <v>902</v>
      </c>
      <c r="J13" s="235">
        <v>307</v>
      </c>
      <c r="K13" s="235">
        <v>123</v>
      </c>
      <c r="L13" s="235">
        <v>31</v>
      </c>
      <c r="M13" s="235">
        <v>0</v>
      </c>
      <c r="N13" s="235">
        <v>0</v>
      </c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</row>
    <row r="14" spans="1:91" x14ac:dyDescent="0.2">
      <c r="A14" s="229">
        <v>2</v>
      </c>
      <c r="B14" s="218" t="s">
        <v>236</v>
      </c>
      <c r="C14" s="235">
        <v>3</v>
      </c>
      <c r="D14" s="235">
        <v>96</v>
      </c>
      <c r="E14" s="235">
        <v>382</v>
      </c>
      <c r="F14" s="235">
        <v>678</v>
      </c>
      <c r="G14" s="235">
        <v>877</v>
      </c>
      <c r="H14" s="235">
        <v>909</v>
      </c>
      <c r="I14" s="235">
        <v>620</v>
      </c>
      <c r="J14" s="235">
        <v>376</v>
      </c>
      <c r="K14" s="235">
        <v>136</v>
      </c>
      <c r="L14" s="235">
        <v>25</v>
      </c>
      <c r="M14" s="235">
        <v>0</v>
      </c>
      <c r="N14" s="235">
        <v>0</v>
      </c>
      <c r="O14" s="235">
        <f>C14</f>
        <v>3</v>
      </c>
      <c r="P14" s="235">
        <f t="shared" ref="P14:AE15" si="2">D14</f>
        <v>96</v>
      </c>
      <c r="Q14" s="235">
        <f t="shared" si="2"/>
        <v>382</v>
      </c>
      <c r="R14" s="235">
        <f t="shared" si="2"/>
        <v>678</v>
      </c>
      <c r="S14" s="235">
        <f t="shared" si="2"/>
        <v>877</v>
      </c>
      <c r="T14" s="235">
        <f t="shared" si="2"/>
        <v>909</v>
      </c>
      <c r="U14" s="235">
        <f t="shared" si="2"/>
        <v>620</v>
      </c>
      <c r="V14" s="235">
        <f t="shared" si="2"/>
        <v>376</v>
      </c>
      <c r="W14" s="235">
        <f t="shared" si="2"/>
        <v>136</v>
      </c>
      <c r="X14" s="235">
        <f t="shared" si="2"/>
        <v>25</v>
      </c>
      <c r="Y14" s="235">
        <f t="shared" si="2"/>
        <v>0</v>
      </c>
      <c r="Z14" s="235">
        <f t="shared" si="2"/>
        <v>0</v>
      </c>
      <c r="AA14" s="235">
        <f t="shared" si="2"/>
        <v>3</v>
      </c>
      <c r="AB14" s="235">
        <f t="shared" si="2"/>
        <v>96</v>
      </c>
      <c r="AC14" s="235">
        <f t="shared" si="2"/>
        <v>382</v>
      </c>
      <c r="AD14" s="235">
        <f t="shared" si="2"/>
        <v>678</v>
      </c>
      <c r="AE14" s="235">
        <f t="shared" si="2"/>
        <v>877</v>
      </c>
      <c r="AF14" s="235">
        <f t="shared" ref="AF14:AU15" si="3">T14</f>
        <v>909</v>
      </c>
      <c r="AG14" s="235">
        <f t="shared" si="3"/>
        <v>620</v>
      </c>
      <c r="AH14" s="235">
        <f t="shared" si="3"/>
        <v>376</v>
      </c>
      <c r="AI14" s="235">
        <f t="shared" si="3"/>
        <v>136</v>
      </c>
      <c r="AJ14" s="235">
        <f t="shared" si="3"/>
        <v>25</v>
      </c>
      <c r="AK14" s="235">
        <f t="shared" si="3"/>
        <v>0</v>
      </c>
      <c r="AL14" s="235">
        <f t="shared" si="3"/>
        <v>0</v>
      </c>
      <c r="AM14" s="235">
        <f t="shared" si="3"/>
        <v>3</v>
      </c>
      <c r="AN14" s="235">
        <f t="shared" si="3"/>
        <v>96</v>
      </c>
      <c r="AO14" s="235">
        <f t="shared" si="3"/>
        <v>382</v>
      </c>
      <c r="AP14" s="235">
        <f t="shared" si="3"/>
        <v>678</v>
      </c>
      <c r="AQ14" s="235">
        <f t="shared" si="3"/>
        <v>877</v>
      </c>
      <c r="AR14" s="235">
        <f t="shared" si="3"/>
        <v>909</v>
      </c>
      <c r="AS14" s="235">
        <f t="shared" si="3"/>
        <v>620</v>
      </c>
      <c r="AT14" s="235">
        <f t="shared" si="3"/>
        <v>376</v>
      </c>
      <c r="AU14" s="235">
        <f t="shared" si="3"/>
        <v>136</v>
      </c>
      <c r="AV14" s="235">
        <f t="shared" ref="AV14:BK15" si="4">AJ14</f>
        <v>25</v>
      </c>
      <c r="AW14" s="235">
        <f t="shared" si="4"/>
        <v>0</v>
      </c>
      <c r="AX14" s="235">
        <f t="shared" si="4"/>
        <v>0</v>
      </c>
      <c r="AY14" s="235">
        <f t="shared" si="4"/>
        <v>3</v>
      </c>
      <c r="AZ14" s="235">
        <f t="shared" si="4"/>
        <v>96</v>
      </c>
      <c r="BA14" s="235">
        <f t="shared" si="4"/>
        <v>382</v>
      </c>
      <c r="BB14" s="235">
        <f t="shared" si="4"/>
        <v>678</v>
      </c>
      <c r="BC14" s="235">
        <f t="shared" si="4"/>
        <v>877</v>
      </c>
      <c r="BD14" s="235">
        <f t="shared" si="4"/>
        <v>909</v>
      </c>
      <c r="BE14" s="235">
        <f t="shared" si="4"/>
        <v>620</v>
      </c>
      <c r="BF14" s="235">
        <f t="shared" si="4"/>
        <v>376</v>
      </c>
      <c r="BG14" s="235">
        <f t="shared" si="4"/>
        <v>136</v>
      </c>
      <c r="BH14" s="235">
        <f t="shared" si="4"/>
        <v>25</v>
      </c>
      <c r="BI14" s="235">
        <f t="shared" si="4"/>
        <v>0</v>
      </c>
      <c r="BJ14" s="235">
        <f t="shared" si="4"/>
        <v>0</v>
      </c>
      <c r="BK14" s="235">
        <f t="shared" si="4"/>
        <v>3</v>
      </c>
      <c r="BL14" s="235">
        <f t="shared" ref="BL14:CA15" si="5">AZ14</f>
        <v>96</v>
      </c>
      <c r="BM14" s="235">
        <f t="shared" si="5"/>
        <v>382</v>
      </c>
      <c r="BN14" s="235">
        <f t="shared" si="5"/>
        <v>678</v>
      </c>
      <c r="BO14" s="235">
        <f t="shared" si="5"/>
        <v>877</v>
      </c>
      <c r="BP14" s="235">
        <f t="shared" si="5"/>
        <v>909</v>
      </c>
      <c r="BQ14" s="235">
        <f t="shared" si="5"/>
        <v>620</v>
      </c>
      <c r="BR14" s="235">
        <f t="shared" si="5"/>
        <v>376</v>
      </c>
      <c r="BS14" s="235">
        <f t="shared" si="5"/>
        <v>136</v>
      </c>
      <c r="BT14" s="235">
        <f t="shared" si="5"/>
        <v>25</v>
      </c>
      <c r="BU14" s="235">
        <f t="shared" si="5"/>
        <v>0</v>
      </c>
      <c r="BV14" s="235">
        <f t="shared" si="5"/>
        <v>0</v>
      </c>
      <c r="BW14" s="235">
        <f t="shared" si="5"/>
        <v>3</v>
      </c>
      <c r="BX14" s="235">
        <f t="shared" si="5"/>
        <v>96</v>
      </c>
      <c r="BY14" s="235">
        <f t="shared" si="5"/>
        <v>382</v>
      </c>
      <c r="BZ14" s="235">
        <f t="shared" si="5"/>
        <v>678</v>
      </c>
      <c r="CA14" s="235">
        <f t="shared" si="5"/>
        <v>877</v>
      </c>
      <c r="CB14" s="235">
        <f t="shared" ref="CB14:CH15" si="6">BP14</f>
        <v>909</v>
      </c>
      <c r="CC14" s="235">
        <f t="shared" si="6"/>
        <v>620</v>
      </c>
      <c r="CD14" s="235">
        <f t="shared" si="6"/>
        <v>376</v>
      </c>
      <c r="CE14" s="235">
        <f t="shared" si="6"/>
        <v>136</v>
      </c>
      <c r="CF14" s="235">
        <f t="shared" si="6"/>
        <v>25</v>
      </c>
      <c r="CG14" s="235">
        <f t="shared" si="6"/>
        <v>0</v>
      </c>
      <c r="CH14" s="235">
        <f t="shared" si="6"/>
        <v>0</v>
      </c>
    </row>
    <row r="15" spans="1:91" x14ac:dyDescent="0.2">
      <c r="A15" s="229">
        <v>3</v>
      </c>
      <c r="B15" s="218" t="s">
        <v>237</v>
      </c>
      <c r="C15" s="235">
        <v>28</v>
      </c>
      <c r="D15" s="235">
        <v>222</v>
      </c>
      <c r="E15" s="235">
        <v>532</v>
      </c>
      <c r="F15" s="235">
        <v>821</v>
      </c>
      <c r="G15" s="235">
        <v>917</v>
      </c>
      <c r="H15" s="235">
        <v>742</v>
      </c>
      <c r="I15" s="235">
        <v>537</v>
      </c>
      <c r="J15" s="235">
        <v>235</v>
      </c>
      <c r="K15" s="235">
        <v>65</v>
      </c>
      <c r="L15" s="235">
        <v>3</v>
      </c>
      <c r="M15" s="235">
        <v>0</v>
      </c>
      <c r="N15" s="235">
        <v>0</v>
      </c>
      <c r="O15" s="235">
        <f>C15</f>
        <v>28</v>
      </c>
      <c r="P15" s="235">
        <f t="shared" si="2"/>
        <v>222</v>
      </c>
      <c r="Q15" s="235">
        <f t="shared" si="2"/>
        <v>532</v>
      </c>
      <c r="R15" s="235">
        <f t="shared" si="2"/>
        <v>821</v>
      </c>
      <c r="S15" s="235">
        <f t="shared" si="2"/>
        <v>917</v>
      </c>
      <c r="T15" s="235">
        <f t="shared" si="2"/>
        <v>742</v>
      </c>
      <c r="U15" s="235">
        <f t="shared" si="2"/>
        <v>537</v>
      </c>
      <c r="V15" s="235">
        <f t="shared" si="2"/>
        <v>235</v>
      </c>
      <c r="W15" s="235">
        <f t="shared" si="2"/>
        <v>65</v>
      </c>
      <c r="X15" s="235">
        <f t="shared" si="2"/>
        <v>3</v>
      </c>
      <c r="Y15" s="235">
        <f t="shared" si="2"/>
        <v>0</v>
      </c>
      <c r="Z15" s="235">
        <f t="shared" si="2"/>
        <v>0</v>
      </c>
      <c r="AA15" s="235">
        <f t="shared" si="2"/>
        <v>28</v>
      </c>
      <c r="AB15" s="235">
        <f t="shared" si="2"/>
        <v>222</v>
      </c>
      <c r="AC15" s="235">
        <f t="shared" si="2"/>
        <v>532</v>
      </c>
      <c r="AD15" s="235">
        <f t="shared" si="2"/>
        <v>821</v>
      </c>
      <c r="AE15" s="235">
        <f t="shared" si="2"/>
        <v>917</v>
      </c>
      <c r="AF15" s="235">
        <f t="shared" si="3"/>
        <v>742</v>
      </c>
      <c r="AG15" s="235">
        <f t="shared" si="3"/>
        <v>537</v>
      </c>
      <c r="AH15" s="235">
        <f t="shared" si="3"/>
        <v>235</v>
      </c>
      <c r="AI15" s="235">
        <f t="shared" si="3"/>
        <v>65</v>
      </c>
      <c r="AJ15" s="235">
        <f t="shared" si="3"/>
        <v>3</v>
      </c>
      <c r="AK15" s="235">
        <f t="shared" si="3"/>
        <v>0</v>
      </c>
      <c r="AL15" s="235">
        <f t="shared" si="3"/>
        <v>0</v>
      </c>
      <c r="AM15" s="235">
        <f t="shared" si="3"/>
        <v>28</v>
      </c>
      <c r="AN15" s="235">
        <f t="shared" si="3"/>
        <v>222</v>
      </c>
      <c r="AO15" s="235">
        <f t="shared" si="3"/>
        <v>532</v>
      </c>
      <c r="AP15" s="235">
        <f t="shared" si="3"/>
        <v>821</v>
      </c>
      <c r="AQ15" s="235">
        <f t="shared" si="3"/>
        <v>917</v>
      </c>
      <c r="AR15" s="235">
        <f t="shared" si="3"/>
        <v>742</v>
      </c>
      <c r="AS15" s="235">
        <f t="shared" si="3"/>
        <v>537</v>
      </c>
      <c r="AT15" s="235">
        <f t="shared" si="3"/>
        <v>235</v>
      </c>
      <c r="AU15" s="235">
        <f t="shared" si="3"/>
        <v>65</v>
      </c>
      <c r="AV15" s="235">
        <f t="shared" si="4"/>
        <v>3</v>
      </c>
      <c r="AW15" s="235">
        <f t="shared" si="4"/>
        <v>0</v>
      </c>
      <c r="AX15" s="235">
        <f t="shared" si="4"/>
        <v>0</v>
      </c>
      <c r="AY15" s="235">
        <f t="shared" si="4"/>
        <v>28</v>
      </c>
      <c r="AZ15" s="235">
        <f t="shared" si="4"/>
        <v>222</v>
      </c>
      <c r="BA15" s="235">
        <f t="shared" si="4"/>
        <v>532</v>
      </c>
      <c r="BB15" s="235">
        <f t="shared" si="4"/>
        <v>821</v>
      </c>
      <c r="BC15" s="235">
        <f t="shared" si="4"/>
        <v>917</v>
      </c>
      <c r="BD15" s="235">
        <f t="shared" si="4"/>
        <v>742</v>
      </c>
      <c r="BE15" s="235">
        <f t="shared" si="4"/>
        <v>537</v>
      </c>
      <c r="BF15" s="235">
        <f t="shared" si="4"/>
        <v>235</v>
      </c>
      <c r="BG15" s="235">
        <f t="shared" si="4"/>
        <v>65</v>
      </c>
      <c r="BH15" s="235">
        <f t="shared" si="4"/>
        <v>3</v>
      </c>
      <c r="BI15" s="235">
        <f t="shared" si="4"/>
        <v>0</v>
      </c>
      <c r="BJ15" s="235">
        <f t="shared" si="4"/>
        <v>0</v>
      </c>
      <c r="BK15" s="235">
        <f t="shared" si="4"/>
        <v>28</v>
      </c>
      <c r="BL15" s="235">
        <f t="shared" si="5"/>
        <v>222</v>
      </c>
      <c r="BM15" s="235">
        <f t="shared" si="5"/>
        <v>532</v>
      </c>
      <c r="BN15" s="235">
        <f t="shared" si="5"/>
        <v>821</v>
      </c>
      <c r="BO15" s="235">
        <f t="shared" si="5"/>
        <v>917</v>
      </c>
      <c r="BP15" s="235">
        <f t="shared" si="5"/>
        <v>742</v>
      </c>
      <c r="BQ15" s="235">
        <f t="shared" si="5"/>
        <v>537</v>
      </c>
      <c r="BR15" s="235">
        <f t="shared" si="5"/>
        <v>235</v>
      </c>
      <c r="BS15" s="235">
        <f t="shared" si="5"/>
        <v>65</v>
      </c>
      <c r="BT15" s="235">
        <f t="shared" si="5"/>
        <v>3</v>
      </c>
      <c r="BU15" s="235">
        <f t="shared" si="5"/>
        <v>0</v>
      </c>
      <c r="BV15" s="235">
        <f t="shared" si="5"/>
        <v>0</v>
      </c>
      <c r="BW15" s="235">
        <f t="shared" si="5"/>
        <v>28</v>
      </c>
      <c r="BX15" s="235">
        <f t="shared" si="5"/>
        <v>222</v>
      </c>
      <c r="BY15" s="235">
        <f t="shared" si="5"/>
        <v>532</v>
      </c>
      <c r="BZ15" s="235">
        <f t="shared" si="5"/>
        <v>821</v>
      </c>
      <c r="CA15" s="235">
        <f t="shared" si="5"/>
        <v>917</v>
      </c>
      <c r="CB15" s="235">
        <f t="shared" si="6"/>
        <v>742</v>
      </c>
      <c r="CC15" s="235">
        <f t="shared" si="6"/>
        <v>537</v>
      </c>
      <c r="CD15" s="235">
        <f t="shared" si="6"/>
        <v>235</v>
      </c>
      <c r="CE15" s="235">
        <f t="shared" si="6"/>
        <v>65</v>
      </c>
      <c r="CF15" s="235">
        <f t="shared" si="6"/>
        <v>3</v>
      </c>
      <c r="CG15" s="235">
        <f t="shared" si="6"/>
        <v>0</v>
      </c>
      <c r="CH15" s="235">
        <f t="shared" si="6"/>
        <v>0</v>
      </c>
    </row>
    <row r="16" spans="1:91" x14ac:dyDescent="0.2">
      <c r="A16" s="229">
        <v>4</v>
      </c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</row>
    <row r="17" spans="1:86" x14ac:dyDescent="0.2">
      <c r="A17" s="229">
        <v>5</v>
      </c>
      <c r="B17" s="26" t="s">
        <v>28</v>
      </c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</row>
    <row r="18" spans="1:86" x14ac:dyDescent="0.2">
      <c r="A18" s="229">
        <v>6</v>
      </c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</row>
    <row r="19" spans="1:86" x14ac:dyDescent="0.2">
      <c r="A19" s="229">
        <v>7</v>
      </c>
      <c r="B19" s="218" t="s">
        <v>238</v>
      </c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36">
        <v>400</v>
      </c>
      <c r="P19" s="237">
        <f>O19</f>
        <v>400</v>
      </c>
      <c r="Q19" s="237">
        <f t="shared" ref="Q19:CB21" si="7">P19</f>
        <v>400</v>
      </c>
      <c r="R19" s="237">
        <f t="shared" si="7"/>
        <v>400</v>
      </c>
      <c r="S19" s="237">
        <f t="shared" si="7"/>
        <v>400</v>
      </c>
      <c r="T19" s="237">
        <f t="shared" si="7"/>
        <v>400</v>
      </c>
      <c r="U19" s="237">
        <f t="shared" si="7"/>
        <v>400</v>
      </c>
      <c r="V19" s="237">
        <f t="shared" si="7"/>
        <v>400</v>
      </c>
      <c r="W19" s="237">
        <f t="shared" si="7"/>
        <v>400</v>
      </c>
      <c r="X19" s="237">
        <f t="shared" si="7"/>
        <v>400</v>
      </c>
      <c r="Y19" s="237">
        <f t="shared" si="7"/>
        <v>400</v>
      </c>
      <c r="Z19" s="237">
        <f t="shared" si="7"/>
        <v>400</v>
      </c>
      <c r="AA19" s="237">
        <f t="shared" si="7"/>
        <v>400</v>
      </c>
      <c r="AB19" s="237">
        <f t="shared" si="7"/>
        <v>400</v>
      </c>
      <c r="AC19" s="237">
        <f t="shared" si="7"/>
        <v>400</v>
      </c>
      <c r="AD19" s="237">
        <f t="shared" si="7"/>
        <v>400</v>
      </c>
      <c r="AE19" s="237">
        <f t="shared" si="7"/>
        <v>400</v>
      </c>
      <c r="AF19" s="237">
        <f t="shared" si="7"/>
        <v>400</v>
      </c>
      <c r="AG19" s="237">
        <f t="shared" si="7"/>
        <v>400</v>
      </c>
      <c r="AH19" s="237">
        <f t="shared" si="7"/>
        <v>400</v>
      </c>
      <c r="AI19" s="237">
        <f t="shared" si="7"/>
        <v>400</v>
      </c>
      <c r="AJ19" s="237">
        <f t="shared" si="7"/>
        <v>400</v>
      </c>
      <c r="AK19" s="237">
        <f t="shared" si="7"/>
        <v>400</v>
      </c>
      <c r="AL19" s="237">
        <f t="shared" si="7"/>
        <v>400</v>
      </c>
      <c r="AM19" s="237">
        <f t="shared" si="7"/>
        <v>400</v>
      </c>
      <c r="AN19" s="237">
        <f t="shared" si="7"/>
        <v>400</v>
      </c>
      <c r="AO19" s="237">
        <f t="shared" si="7"/>
        <v>400</v>
      </c>
      <c r="AP19" s="237">
        <f t="shared" si="7"/>
        <v>400</v>
      </c>
      <c r="AQ19" s="237">
        <f t="shared" si="7"/>
        <v>400</v>
      </c>
      <c r="AR19" s="237">
        <f t="shared" si="7"/>
        <v>400</v>
      </c>
      <c r="AS19" s="237">
        <f t="shared" si="7"/>
        <v>400</v>
      </c>
      <c r="AT19" s="237">
        <f t="shared" si="7"/>
        <v>400</v>
      </c>
      <c r="AU19" s="237">
        <f t="shared" si="7"/>
        <v>400</v>
      </c>
      <c r="AV19" s="237">
        <f t="shared" si="7"/>
        <v>400</v>
      </c>
      <c r="AW19" s="237">
        <f t="shared" si="7"/>
        <v>400</v>
      </c>
      <c r="AX19" s="237">
        <f t="shared" si="7"/>
        <v>400</v>
      </c>
      <c r="AY19" s="237">
        <f t="shared" si="7"/>
        <v>400</v>
      </c>
      <c r="AZ19" s="237">
        <f t="shared" si="7"/>
        <v>400</v>
      </c>
      <c r="BA19" s="237">
        <f t="shared" si="7"/>
        <v>400</v>
      </c>
      <c r="BB19" s="237">
        <f t="shared" si="7"/>
        <v>400</v>
      </c>
      <c r="BC19" s="237">
        <f t="shared" si="7"/>
        <v>400</v>
      </c>
      <c r="BD19" s="237">
        <f t="shared" si="7"/>
        <v>400</v>
      </c>
      <c r="BE19" s="237">
        <f t="shared" si="7"/>
        <v>400</v>
      </c>
      <c r="BF19" s="237">
        <f t="shared" si="7"/>
        <v>400</v>
      </c>
      <c r="BG19" s="237">
        <f t="shared" si="7"/>
        <v>400</v>
      </c>
      <c r="BH19" s="237">
        <f t="shared" si="7"/>
        <v>400</v>
      </c>
      <c r="BI19" s="237">
        <f t="shared" si="7"/>
        <v>400</v>
      </c>
      <c r="BJ19" s="237">
        <f t="shared" si="7"/>
        <v>400</v>
      </c>
      <c r="BK19" s="237">
        <f t="shared" si="7"/>
        <v>400</v>
      </c>
      <c r="BL19" s="237">
        <f t="shared" si="7"/>
        <v>400</v>
      </c>
      <c r="BM19" s="237">
        <f t="shared" si="7"/>
        <v>400</v>
      </c>
      <c r="BN19" s="237">
        <f t="shared" si="7"/>
        <v>400</v>
      </c>
      <c r="BO19" s="237">
        <f t="shared" si="7"/>
        <v>400</v>
      </c>
      <c r="BP19" s="237">
        <f t="shared" si="7"/>
        <v>400</v>
      </c>
      <c r="BQ19" s="237">
        <f t="shared" si="7"/>
        <v>400</v>
      </c>
      <c r="BR19" s="237">
        <f t="shared" si="7"/>
        <v>400</v>
      </c>
      <c r="BS19" s="237">
        <f t="shared" si="7"/>
        <v>400</v>
      </c>
      <c r="BT19" s="237">
        <f t="shared" si="7"/>
        <v>400</v>
      </c>
      <c r="BU19" s="237">
        <f t="shared" si="7"/>
        <v>400</v>
      </c>
      <c r="BV19" s="237">
        <f t="shared" si="7"/>
        <v>400</v>
      </c>
      <c r="BW19" s="237">
        <f t="shared" si="7"/>
        <v>400</v>
      </c>
      <c r="BX19" s="237">
        <f t="shared" si="7"/>
        <v>400</v>
      </c>
      <c r="BY19" s="237">
        <f t="shared" si="7"/>
        <v>400</v>
      </c>
      <c r="BZ19" s="237">
        <f t="shared" si="7"/>
        <v>400</v>
      </c>
      <c r="CA19" s="237">
        <f t="shared" si="7"/>
        <v>400</v>
      </c>
      <c r="CB19" s="237">
        <f t="shared" si="7"/>
        <v>400</v>
      </c>
      <c r="CC19" s="237">
        <f t="shared" ref="CC19:CH21" si="8">CB19</f>
        <v>400</v>
      </c>
      <c r="CD19" s="237">
        <f t="shared" si="8"/>
        <v>400</v>
      </c>
      <c r="CE19" s="237">
        <f t="shared" si="8"/>
        <v>400</v>
      </c>
      <c r="CF19" s="237">
        <f t="shared" si="8"/>
        <v>400</v>
      </c>
      <c r="CG19" s="237">
        <f t="shared" si="8"/>
        <v>400</v>
      </c>
      <c r="CH19" s="237">
        <f t="shared" si="8"/>
        <v>400</v>
      </c>
    </row>
    <row r="20" spans="1:86" x14ac:dyDescent="0.2">
      <c r="A20" s="229">
        <v>8</v>
      </c>
      <c r="B20" s="218" t="s">
        <v>239</v>
      </c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36">
        <v>0</v>
      </c>
      <c r="P20" s="237">
        <f t="shared" ref="P20:Z21" si="9">O20</f>
        <v>0</v>
      </c>
      <c r="Q20" s="237">
        <f t="shared" si="9"/>
        <v>0</v>
      </c>
      <c r="R20" s="237">
        <f t="shared" si="9"/>
        <v>0</v>
      </c>
      <c r="S20" s="237">
        <f t="shared" si="9"/>
        <v>0</v>
      </c>
      <c r="T20" s="237">
        <f t="shared" si="9"/>
        <v>0</v>
      </c>
      <c r="U20" s="237">
        <f t="shared" si="9"/>
        <v>0</v>
      </c>
      <c r="V20" s="237">
        <f t="shared" si="9"/>
        <v>0</v>
      </c>
      <c r="W20" s="237">
        <f t="shared" si="9"/>
        <v>0</v>
      </c>
      <c r="X20" s="237">
        <f t="shared" si="9"/>
        <v>0</v>
      </c>
      <c r="Y20" s="237">
        <f t="shared" si="9"/>
        <v>0</v>
      </c>
      <c r="Z20" s="237">
        <f t="shared" si="9"/>
        <v>0</v>
      </c>
      <c r="AA20" s="237">
        <f t="shared" si="7"/>
        <v>0</v>
      </c>
      <c r="AB20" s="237">
        <f t="shared" si="7"/>
        <v>0</v>
      </c>
      <c r="AC20" s="237">
        <f t="shared" si="7"/>
        <v>0</v>
      </c>
      <c r="AD20" s="237">
        <f t="shared" si="7"/>
        <v>0</v>
      </c>
      <c r="AE20" s="237">
        <f t="shared" si="7"/>
        <v>0</v>
      </c>
      <c r="AF20" s="237">
        <f t="shared" si="7"/>
        <v>0</v>
      </c>
      <c r="AG20" s="237">
        <f t="shared" si="7"/>
        <v>0</v>
      </c>
      <c r="AH20" s="237">
        <f t="shared" si="7"/>
        <v>0</v>
      </c>
      <c r="AI20" s="237">
        <f t="shared" si="7"/>
        <v>0</v>
      </c>
      <c r="AJ20" s="237">
        <f t="shared" si="7"/>
        <v>0</v>
      </c>
      <c r="AK20" s="237">
        <f t="shared" si="7"/>
        <v>0</v>
      </c>
      <c r="AL20" s="237">
        <f t="shared" si="7"/>
        <v>0</v>
      </c>
      <c r="AM20" s="237">
        <f t="shared" si="7"/>
        <v>0</v>
      </c>
      <c r="AN20" s="237">
        <f t="shared" si="7"/>
        <v>0</v>
      </c>
      <c r="AO20" s="237">
        <f t="shared" si="7"/>
        <v>0</v>
      </c>
      <c r="AP20" s="237">
        <f t="shared" si="7"/>
        <v>0</v>
      </c>
      <c r="AQ20" s="237">
        <f t="shared" si="7"/>
        <v>0</v>
      </c>
      <c r="AR20" s="237">
        <f t="shared" si="7"/>
        <v>0</v>
      </c>
      <c r="AS20" s="237">
        <f t="shared" si="7"/>
        <v>0</v>
      </c>
      <c r="AT20" s="237">
        <f t="shared" si="7"/>
        <v>0</v>
      </c>
      <c r="AU20" s="237">
        <f t="shared" si="7"/>
        <v>0</v>
      </c>
      <c r="AV20" s="237">
        <f t="shared" si="7"/>
        <v>0</v>
      </c>
      <c r="AW20" s="237">
        <f t="shared" si="7"/>
        <v>0</v>
      </c>
      <c r="AX20" s="237">
        <f t="shared" si="7"/>
        <v>0</v>
      </c>
      <c r="AY20" s="237">
        <f t="shared" si="7"/>
        <v>0</v>
      </c>
      <c r="AZ20" s="237">
        <f t="shared" si="7"/>
        <v>0</v>
      </c>
      <c r="BA20" s="237">
        <f t="shared" si="7"/>
        <v>0</v>
      </c>
      <c r="BB20" s="237">
        <f t="shared" si="7"/>
        <v>0</v>
      </c>
      <c r="BC20" s="237">
        <f t="shared" si="7"/>
        <v>0</v>
      </c>
      <c r="BD20" s="237">
        <f t="shared" si="7"/>
        <v>0</v>
      </c>
      <c r="BE20" s="237">
        <f t="shared" si="7"/>
        <v>0</v>
      </c>
      <c r="BF20" s="237">
        <f t="shared" si="7"/>
        <v>0</v>
      </c>
      <c r="BG20" s="237">
        <f t="shared" si="7"/>
        <v>0</v>
      </c>
      <c r="BH20" s="237">
        <f t="shared" si="7"/>
        <v>0</v>
      </c>
      <c r="BI20" s="237">
        <f t="shared" si="7"/>
        <v>0</v>
      </c>
      <c r="BJ20" s="237">
        <f t="shared" si="7"/>
        <v>0</v>
      </c>
      <c r="BK20" s="237">
        <f t="shared" si="7"/>
        <v>0</v>
      </c>
      <c r="BL20" s="237">
        <f t="shared" si="7"/>
        <v>0</v>
      </c>
      <c r="BM20" s="237">
        <f t="shared" si="7"/>
        <v>0</v>
      </c>
      <c r="BN20" s="237">
        <f t="shared" si="7"/>
        <v>0</v>
      </c>
      <c r="BO20" s="237">
        <f t="shared" si="7"/>
        <v>0</v>
      </c>
      <c r="BP20" s="237">
        <f t="shared" si="7"/>
        <v>0</v>
      </c>
      <c r="BQ20" s="237">
        <f t="shared" si="7"/>
        <v>0</v>
      </c>
      <c r="BR20" s="237">
        <f t="shared" si="7"/>
        <v>0</v>
      </c>
      <c r="BS20" s="237">
        <f t="shared" si="7"/>
        <v>0</v>
      </c>
      <c r="BT20" s="237">
        <f t="shared" si="7"/>
        <v>0</v>
      </c>
      <c r="BU20" s="237">
        <f t="shared" si="7"/>
        <v>0</v>
      </c>
      <c r="BV20" s="237">
        <f t="shared" si="7"/>
        <v>0</v>
      </c>
      <c r="BW20" s="237">
        <f t="shared" si="7"/>
        <v>0</v>
      </c>
      <c r="BX20" s="237">
        <f t="shared" si="7"/>
        <v>0</v>
      </c>
      <c r="BY20" s="237">
        <f t="shared" si="7"/>
        <v>0</v>
      </c>
      <c r="BZ20" s="237">
        <f t="shared" si="7"/>
        <v>0</v>
      </c>
      <c r="CA20" s="237">
        <f t="shared" si="7"/>
        <v>0</v>
      </c>
      <c r="CB20" s="237">
        <f t="shared" si="7"/>
        <v>0</v>
      </c>
      <c r="CC20" s="237">
        <f t="shared" si="8"/>
        <v>0</v>
      </c>
      <c r="CD20" s="237">
        <f t="shared" si="8"/>
        <v>0</v>
      </c>
      <c r="CE20" s="237">
        <f t="shared" si="8"/>
        <v>0</v>
      </c>
      <c r="CF20" s="237">
        <f t="shared" si="8"/>
        <v>0</v>
      </c>
      <c r="CG20" s="237">
        <f t="shared" si="8"/>
        <v>0</v>
      </c>
      <c r="CH20" s="237">
        <f t="shared" si="8"/>
        <v>0</v>
      </c>
    </row>
    <row r="21" spans="1:86" x14ac:dyDescent="0.2">
      <c r="A21" s="229">
        <v>9</v>
      </c>
      <c r="B21" s="218" t="s">
        <v>240</v>
      </c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36">
        <v>0</v>
      </c>
      <c r="P21" s="237">
        <f t="shared" si="9"/>
        <v>0</v>
      </c>
      <c r="Q21" s="237">
        <f t="shared" si="9"/>
        <v>0</v>
      </c>
      <c r="R21" s="237">
        <f t="shared" si="9"/>
        <v>0</v>
      </c>
      <c r="S21" s="237">
        <f t="shared" si="9"/>
        <v>0</v>
      </c>
      <c r="T21" s="237">
        <f t="shared" si="9"/>
        <v>0</v>
      </c>
      <c r="U21" s="237">
        <f t="shared" si="9"/>
        <v>0</v>
      </c>
      <c r="V21" s="237">
        <f t="shared" si="9"/>
        <v>0</v>
      </c>
      <c r="W21" s="237">
        <f t="shared" si="9"/>
        <v>0</v>
      </c>
      <c r="X21" s="237">
        <f t="shared" si="9"/>
        <v>0</v>
      </c>
      <c r="Y21" s="237">
        <f t="shared" si="9"/>
        <v>0</v>
      </c>
      <c r="Z21" s="237">
        <f t="shared" si="9"/>
        <v>0</v>
      </c>
      <c r="AA21" s="237">
        <f t="shared" si="7"/>
        <v>0</v>
      </c>
      <c r="AB21" s="237">
        <f t="shared" si="7"/>
        <v>0</v>
      </c>
      <c r="AC21" s="237">
        <f t="shared" si="7"/>
        <v>0</v>
      </c>
      <c r="AD21" s="237">
        <f t="shared" si="7"/>
        <v>0</v>
      </c>
      <c r="AE21" s="237">
        <f t="shared" si="7"/>
        <v>0</v>
      </c>
      <c r="AF21" s="237">
        <f t="shared" si="7"/>
        <v>0</v>
      </c>
      <c r="AG21" s="237">
        <f t="shared" si="7"/>
        <v>0</v>
      </c>
      <c r="AH21" s="237">
        <f t="shared" si="7"/>
        <v>0</v>
      </c>
      <c r="AI21" s="237">
        <f t="shared" si="7"/>
        <v>0</v>
      </c>
      <c r="AJ21" s="237">
        <f t="shared" si="7"/>
        <v>0</v>
      </c>
      <c r="AK21" s="237">
        <f t="shared" si="7"/>
        <v>0</v>
      </c>
      <c r="AL21" s="237">
        <f t="shared" si="7"/>
        <v>0</v>
      </c>
      <c r="AM21" s="237">
        <f t="shared" si="7"/>
        <v>0</v>
      </c>
      <c r="AN21" s="237">
        <f t="shared" si="7"/>
        <v>0</v>
      </c>
      <c r="AO21" s="237">
        <f t="shared" si="7"/>
        <v>0</v>
      </c>
      <c r="AP21" s="237">
        <f t="shared" si="7"/>
        <v>0</v>
      </c>
      <c r="AQ21" s="237">
        <f t="shared" si="7"/>
        <v>0</v>
      </c>
      <c r="AR21" s="237">
        <f t="shared" si="7"/>
        <v>0</v>
      </c>
      <c r="AS21" s="237">
        <f t="shared" si="7"/>
        <v>0</v>
      </c>
      <c r="AT21" s="237">
        <f t="shared" si="7"/>
        <v>0</v>
      </c>
      <c r="AU21" s="237">
        <f t="shared" si="7"/>
        <v>0</v>
      </c>
      <c r="AV21" s="237">
        <f t="shared" si="7"/>
        <v>0</v>
      </c>
      <c r="AW21" s="237">
        <f t="shared" si="7"/>
        <v>0</v>
      </c>
      <c r="AX21" s="237">
        <f t="shared" si="7"/>
        <v>0</v>
      </c>
      <c r="AY21" s="237">
        <f t="shared" si="7"/>
        <v>0</v>
      </c>
      <c r="AZ21" s="237">
        <f t="shared" si="7"/>
        <v>0</v>
      </c>
      <c r="BA21" s="237">
        <f t="shared" si="7"/>
        <v>0</v>
      </c>
      <c r="BB21" s="237">
        <f t="shared" si="7"/>
        <v>0</v>
      </c>
      <c r="BC21" s="237">
        <f t="shared" si="7"/>
        <v>0</v>
      </c>
      <c r="BD21" s="237">
        <f t="shared" si="7"/>
        <v>0</v>
      </c>
      <c r="BE21" s="237">
        <f t="shared" si="7"/>
        <v>0</v>
      </c>
      <c r="BF21" s="237">
        <f t="shared" si="7"/>
        <v>0</v>
      </c>
      <c r="BG21" s="237">
        <f t="shared" si="7"/>
        <v>0</v>
      </c>
      <c r="BH21" s="237">
        <f t="shared" si="7"/>
        <v>0</v>
      </c>
      <c r="BI21" s="237">
        <f t="shared" si="7"/>
        <v>0</v>
      </c>
      <c r="BJ21" s="237">
        <f t="shared" si="7"/>
        <v>0</v>
      </c>
      <c r="BK21" s="237">
        <f t="shared" si="7"/>
        <v>0</v>
      </c>
      <c r="BL21" s="237">
        <f t="shared" si="7"/>
        <v>0</v>
      </c>
      <c r="BM21" s="237">
        <f t="shared" si="7"/>
        <v>0</v>
      </c>
      <c r="BN21" s="237">
        <f t="shared" si="7"/>
        <v>0</v>
      </c>
      <c r="BO21" s="237">
        <f t="shared" si="7"/>
        <v>0</v>
      </c>
      <c r="BP21" s="237">
        <f t="shared" si="7"/>
        <v>0</v>
      </c>
      <c r="BQ21" s="237">
        <f t="shared" si="7"/>
        <v>0</v>
      </c>
      <c r="BR21" s="237">
        <f t="shared" si="7"/>
        <v>0</v>
      </c>
      <c r="BS21" s="237">
        <f t="shared" si="7"/>
        <v>0</v>
      </c>
      <c r="BT21" s="237">
        <f t="shared" si="7"/>
        <v>0</v>
      </c>
      <c r="BU21" s="237">
        <f t="shared" si="7"/>
        <v>0</v>
      </c>
      <c r="BV21" s="237">
        <f t="shared" si="7"/>
        <v>0</v>
      </c>
      <c r="BW21" s="237">
        <f t="shared" si="7"/>
        <v>0</v>
      </c>
      <c r="BX21" s="237">
        <f t="shared" si="7"/>
        <v>0</v>
      </c>
      <c r="BY21" s="237">
        <f t="shared" si="7"/>
        <v>0</v>
      </c>
      <c r="BZ21" s="237">
        <f t="shared" si="7"/>
        <v>0</v>
      </c>
      <c r="CA21" s="237">
        <f t="shared" si="7"/>
        <v>0</v>
      </c>
      <c r="CB21" s="237">
        <f t="shared" si="7"/>
        <v>0</v>
      </c>
      <c r="CC21" s="237">
        <f t="shared" si="8"/>
        <v>0</v>
      </c>
      <c r="CD21" s="237">
        <f t="shared" si="8"/>
        <v>0</v>
      </c>
      <c r="CE21" s="237">
        <f t="shared" si="8"/>
        <v>0</v>
      </c>
      <c r="CF21" s="237">
        <f t="shared" si="8"/>
        <v>0</v>
      </c>
      <c r="CG21" s="237">
        <f t="shared" si="8"/>
        <v>0</v>
      </c>
      <c r="CH21" s="237">
        <f t="shared" si="8"/>
        <v>0</v>
      </c>
    </row>
    <row r="22" spans="1:86" x14ac:dyDescent="0.2">
      <c r="A22" s="229">
        <v>10</v>
      </c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</row>
    <row r="23" spans="1:86" x14ac:dyDescent="0.2">
      <c r="A23" s="229">
        <v>11</v>
      </c>
      <c r="B23" s="218" t="s">
        <v>241</v>
      </c>
      <c r="C23" s="43">
        <f t="shared" ref="C23:BN23" si="10">C28*C30</f>
        <v>164347.94767077951</v>
      </c>
      <c r="D23" s="43">
        <f t="shared" si="10"/>
        <v>165988.03161867682</v>
      </c>
      <c r="E23" s="43">
        <f t="shared" si="10"/>
        <v>165851.99280415315</v>
      </c>
      <c r="F23" s="43">
        <f t="shared" si="10"/>
        <v>171865.99671661525</v>
      </c>
      <c r="G23" s="43">
        <f t="shared" si="10"/>
        <v>171814.84612235436</v>
      </c>
      <c r="H23" s="43">
        <f t="shared" si="10"/>
        <v>153648.76698612244</v>
      </c>
      <c r="I23" s="43">
        <f t="shared" si="10"/>
        <v>190855.92691360245</v>
      </c>
      <c r="J23" s="43">
        <f t="shared" si="10"/>
        <v>172213.16777127964</v>
      </c>
      <c r="K23" s="43">
        <f t="shared" si="10"/>
        <v>170548.05268150999</v>
      </c>
      <c r="L23" s="43">
        <f t="shared" si="10"/>
        <v>170095.31550677525</v>
      </c>
      <c r="M23" s="43">
        <f t="shared" si="10"/>
        <v>167918.69447439665</v>
      </c>
      <c r="N23" s="43">
        <f t="shared" si="10"/>
        <v>165243.62722560333</v>
      </c>
      <c r="O23" s="43">
        <f t="shared" si="10"/>
        <v>164783.27187725523</v>
      </c>
      <c r="P23" s="43">
        <f t="shared" si="10"/>
        <v>166423.35582515254</v>
      </c>
      <c r="Q23" s="43">
        <f t="shared" si="10"/>
        <v>166287.31701062887</v>
      </c>
      <c r="R23" s="43">
        <f t="shared" si="10"/>
        <v>172301.32092309097</v>
      </c>
      <c r="S23" s="43">
        <f t="shared" si="10"/>
        <v>172250.17032883008</v>
      </c>
      <c r="T23" s="43">
        <f t="shared" si="10"/>
        <v>154084.09119259816</v>
      </c>
      <c r="U23" s="43">
        <f t="shared" si="10"/>
        <v>191291.25112007817</v>
      </c>
      <c r="V23" s="43">
        <f t="shared" si="10"/>
        <v>172648.49197775536</v>
      </c>
      <c r="W23" s="43">
        <f t="shared" si="10"/>
        <v>170983.37688798571</v>
      </c>
      <c r="X23" s="43">
        <f t="shared" si="10"/>
        <v>170530.63971325097</v>
      </c>
      <c r="Y23" s="43">
        <f t="shared" si="10"/>
        <v>168354.01868087237</v>
      </c>
      <c r="Z23" s="43">
        <f t="shared" si="10"/>
        <v>165678.95143207905</v>
      </c>
      <c r="AA23" s="43">
        <f t="shared" si="10"/>
        <v>165218.59608373095</v>
      </c>
      <c r="AB23" s="43">
        <f t="shared" si="10"/>
        <v>166858.68003162826</v>
      </c>
      <c r="AC23" s="43">
        <f t="shared" si="10"/>
        <v>166722.6412171046</v>
      </c>
      <c r="AD23" s="43">
        <f t="shared" si="10"/>
        <v>172736.64512956669</v>
      </c>
      <c r="AE23" s="43">
        <f t="shared" si="10"/>
        <v>172685.4945353058</v>
      </c>
      <c r="AF23" s="43">
        <f t="shared" si="10"/>
        <v>154519.41539907389</v>
      </c>
      <c r="AG23" s="43">
        <f t="shared" si="10"/>
        <v>191726.5753265539</v>
      </c>
      <c r="AH23" s="43">
        <f t="shared" si="10"/>
        <v>173083.81618423108</v>
      </c>
      <c r="AI23" s="43">
        <f t="shared" si="10"/>
        <v>171418.70109446146</v>
      </c>
      <c r="AJ23" s="43">
        <f t="shared" si="10"/>
        <v>170965.9639197267</v>
      </c>
      <c r="AK23" s="43">
        <f t="shared" si="10"/>
        <v>168789.34288734809</v>
      </c>
      <c r="AL23" s="43">
        <f t="shared" si="10"/>
        <v>166114.27563855477</v>
      </c>
      <c r="AM23" s="43">
        <f t="shared" si="10"/>
        <v>165653.9202902067</v>
      </c>
      <c r="AN23" s="43">
        <f t="shared" si="10"/>
        <v>167294.00423810398</v>
      </c>
      <c r="AO23" s="43">
        <f t="shared" si="10"/>
        <v>167157.96542358032</v>
      </c>
      <c r="AP23" s="43">
        <f t="shared" si="10"/>
        <v>173171.96933604241</v>
      </c>
      <c r="AQ23" s="43">
        <f t="shared" si="10"/>
        <v>173120.81874178152</v>
      </c>
      <c r="AR23" s="43">
        <f t="shared" si="10"/>
        <v>154954.73960554961</v>
      </c>
      <c r="AS23" s="43">
        <f t="shared" si="10"/>
        <v>192161.89953302962</v>
      </c>
      <c r="AT23" s="43">
        <f t="shared" si="10"/>
        <v>173519.1403907068</v>
      </c>
      <c r="AU23" s="43">
        <f t="shared" si="10"/>
        <v>171854.02530093718</v>
      </c>
      <c r="AV23" s="43">
        <f t="shared" si="10"/>
        <v>171401.28812620242</v>
      </c>
      <c r="AW23" s="43">
        <f t="shared" si="10"/>
        <v>169224.66709382381</v>
      </c>
      <c r="AX23" s="43">
        <f t="shared" si="10"/>
        <v>166549.59984503049</v>
      </c>
      <c r="AY23" s="43">
        <f t="shared" si="10"/>
        <v>166089.24449668243</v>
      </c>
      <c r="AZ23" s="43">
        <f t="shared" si="10"/>
        <v>167729.3284445797</v>
      </c>
      <c r="BA23" s="43">
        <f t="shared" si="10"/>
        <v>167593.28963005604</v>
      </c>
      <c r="BB23" s="43">
        <f t="shared" si="10"/>
        <v>173607.29354251813</v>
      </c>
      <c r="BC23" s="43">
        <f t="shared" si="10"/>
        <v>173556.14294825724</v>
      </c>
      <c r="BD23" s="43">
        <f t="shared" si="10"/>
        <v>155390.06381202536</v>
      </c>
      <c r="BE23" s="43">
        <f t="shared" si="10"/>
        <v>192597.22373950534</v>
      </c>
      <c r="BF23" s="43">
        <f t="shared" si="10"/>
        <v>173954.46459718252</v>
      </c>
      <c r="BG23" s="43">
        <f t="shared" si="10"/>
        <v>172289.3495074129</v>
      </c>
      <c r="BH23" s="43">
        <f t="shared" si="10"/>
        <v>171836.61233267814</v>
      </c>
      <c r="BI23" s="43">
        <f t="shared" si="10"/>
        <v>169659.99130029953</v>
      </c>
      <c r="BJ23" s="43">
        <f t="shared" si="10"/>
        <v>166984.92405150621</v>
      </c>
      <c r="BK23" s="43">
        <f t="shared" si="10"/>
        <v>166524.56870315815</v>
      </c>
      <c r="BL23" s="43">
        <f t="shared" si="10"/>
        <v>168164.65265105542</v>
      </c>
      <c r="BM23" s="43">
        <f t="shared" si="10"/>
        <v>168028.61383653176</v>
      </c>
      <c r="BN23" s="43">
        <f t="shared" si="10"/>
        <v>174042.61774899386</v>
      </c>
      <c r="BO23" s="43">
        <f t="shared" ref="BO23:CH23" si="11">BO28*BO30</f>
        <v>173991.46715473296</v>
      </c>
      <c r="BP23" s="43">
        <f t="shared" si="11"/>
        <v>155825.38801850108</v>
      </c>
      <c r="BQ23" s="43">
        <f t="shared" si="11"/>
        <v>193032.54794598106</v>
      </c>
      <c r="BR23" s="43">
        <f t="shared" si="11"/>
        <v>174389.78880365824</v>
      </c>
      <c r="BS23" s="43">
        <f t="shared" si="11"/>
        <v>172724.67371388862</v>
      </c>
      <c r="BT23" s="43">
        <f t="shared" si="11"/>
        <v>172271.93653915386</v>
      </c>
      <c r="BU23" s="43">
        <f t="shared" si="11"/>
        <v>170095.31550677525</v>
      </c>
      <c r="BV23" s="43">
        <f t="shared" si="11"/>
        <v>167420.24825798193</v>
      </c>
      <c r="BW23" s="43">
        <f t="shared" si="11"/>
        <v>166959.89290963387</v>
      </c>
      <c r="BX23" s="43">
        <f t="shared" si="11"/>
        <v>168599.97685753115</v>
      </c>
      <c r="BY23" s="43">
        <f t="shared" si="11"/>
        <v>168463.93804300748</v>
      </c>
      <c r="BZ23" s="43">
        <f t="shared" si="11"/>
        <v>174477.94195546958</v>
      </c>
      <c r="CA23" s="43">
        <f t="shared" si="11"/>
        <v>174426.79136120868</v>
      </c>
      <c r="CB23" s="43">
        <f t="shared" si="11"/>
        <v>156260.7122249768</v>
      </c>
      <c r="CC23" s="43">
        <f t="shared" si="11"/>
        <v>193467.87215245678</v>
      </c>
      <c r="CD23" s="43">
        <f t="shared" si="11"/>
        <v>174825.11301013397</v>
      </c>
      <c r="CE23" s="43">
        <f t="shared" si="11"/>
        <v>173159.99792036435</v>
      </c>
      <c r="CF23" s="43">
        <f t="shared" si="11"/>
        <v>172707.26074562958</v>
      </c>
      <c r="CG23" s="43">
        <f t="shared" si="11"/>
        <v>170530.63971325097</v>
      </c>
      <c r="CH23" s="43">
        <f t="shared" si="11"/>
        <v>167855.57246445765</v>
      </c>
    </row>
    <row r="24" spans="1:86" x14ac:dyDescent="0.2">
      <c r="A24" s="229">
        <v>12</v>
      </c>
      <c r="B24" s="218" t="s">
        <v>242</v>
      </c>
      <c r="C24" s="43">
        <f t="shared" ref="C24:N24" si="12">C32-C23</f>
        <v>8656.1429292204848</v>
      </c>
      <c r="D24" s="43">
        <f t="shared" si="12"/>
        <v>72503.670981323172</v>
      </c>
      <c r="E24" s="43">
        <f t="shared" si="12"/>
        <v>706790.25259584689</v>
      </c>
      <c r="F24" s="43">
        <f t="shared" si="12"/>
        <v>1460602.3713833848</v>
      </c>
      <c r="G24" s="43">
        <f t="shared" si="12"/>
        <v>2041896.8023776459</v>
      </c>
      <c r="H24" s="43">
        <f t="shared" si="12"/>
        <v>1663855.5365138776</v>
      </c>
      <c r="I24" s="43">
        <f t="shared" si="12"/>
        <v>2218911.5874863979</v>
      </c>
      <c r="J24" s="43">
        <f t="shared" si="12"/>
        <v>668690.88292872044</v>
      </c>
      <c r="K24" s="43">
        <f t="shared" si="12"/>
        <v>158527.89091849001</v>
      </c>
      <c r="L24" s="43">
        <f t="shared" si="12"/>
        <v>26421.625093224749</v>
      </c>
      <c r="M24" s="43">
        <f t="shared" si="12"/>
        <v>-9735.405574396631</v>
      </c>
      <c r="N24" s="43">
        <f t="shared" si="12"/>
        <v>9735.4055743966601</v>
      </c>
      <c r="O24" s="184">
        <f>O26*O30*O$14</f>
        <v>5854.4735125650241</v>
      </c>
      <c r="P24" s="184">
        <f t="shared" ref="P24:Z24" si="13">P26*P30*P$14</f>
        <v>189207.77429908986</v>
      </c>
      <c r="Q24" s="184">
        <f t="shared" si="13"/>
        <v>752273.83713691693</v>
      </c>
      <c r="R24" s="184">
        <f t="shared" si="13"/>
        <v>1383476.4464580123</v>
      </c>
      <c r="S24" s="184">
        <f t="shared" si="13"/>
        <v>1789009.8112983934</v>
      </c>
      <c r="T24" s="184">
        <f t="shared" si="13"/>
        <v>1658727.9142861071</v>
      </c>
      <c r="U24" s="184">
        <f t="shared" si="13"/>
        <v>1404559.9027699828</v>
      </c>
      <c r="V24" s="184">
        <f t="shared" si="13"/>
        <v>768783.58751504915</v>
      </c>
      <c r="W24" s="184">
        <f t="shared" si="13"/>
        <v>275388.79603474552</v>
      </c>
      <c r="X24" s="184">
        <f t="shared" si="13"/>
        <v>50488.898838068279</v>
      </c>
      <c r="Y24" s="184">
        <f t="shared" si="13"/>
        <v>0</v>
      </c>
      <c r="Z24" s="184">
        <f t="shared" si="13"/>
        <v>0</v>
      </c>
      <c r="AA24" s="184">
        <f>AA26*AA30*AA$14</f>
        <v>5870.0164788395141</v>
      </c>
      <c r="AB24" s="184">
        <f t="shared" ref="AB24:AL24" si="14">AB26*AB30*AB$14</f>
        <v>189705.17356081377</v>
      </c>
      <c r="AC24" s="184">
        <f t="shared" si="14"/>
        <v>754253.06366529677</v>
      </c>
      <c r="AD24" s="184">
        <f t="shared" si="14"/>
        <v>1386989.9448517782</v>
      </c>
      <c r="AE24" s="184">
        <f t="shared" si="14"/>
        <v>1793554.5508107252</v>
      </c>
      <c r="AF24" s="184">
        <f t="shared" si="14"/>
        <v>1663435.9295291563</v>
      </c>
      <c r="AG24" s="184">
        <f t="shared" si="14"/>
        <v>1407774.6565875791</v>
      </c>
      <c r="AH24" s="184">
        <f t="shared" si="14"/>
        <v>770732.09648026782</v>
      </c>
      <c r="AI24" s="184">
        <f t="shared" si="14"/>
        <v>276093.5408639469</v>
      </c>
      <c r="AJ24" s="184">
        <f t="shared" si="14"/>
        <v>50618.445770115664</v>
      </c>
      <c r="AK24" s="184">
        <f t="shared" si="14"/>
        <v>0</v>
      </c>
      <c r="AL24" s="184">
        <f t="shared" si="14"/>
        <v>0</v>
      </c>
      <c r="AM24" s="184">
        <f>AM26*AM30*AM$14</f>
        <v>5885.5502833543615</v>
      </c>
      <c r="AN24" s="184">
        <f t="shared" ref="AN24:AX24" si="15">AN26*AN30*AN$14</f>
        <v>190202.27661565694</v>
      </c>
      <c r="AO24" s="184">
        <f t="shared" si="15"/>
        <v>756231.11253739172</v>
      </c>
      <c r="AP24" s="184">
        <f t="shared" si="15"/>
        <v>1390501.274575856</v>
      </c>
      <c r="AQ24" s="184">
        <f t="shared" si="15"/>
        <v>1798096.4859898761</v>
      </c>
      <c r="AR24" s="184">
        <f t="shared" si="15"/>
        <v>1668141.3559572573</v>
      </c>
      <c r="AS24" s="184">
        <f t="shared" si="15"/>
        <v>1410987.2006337428</v>
      </c>
      <c r="AT24" s="184">
        <f t="shared" si="15"/>
        <v>772679.40024883894</v>
      </c>
      <c r="AU24" s="184">
        <f t="shared" si="15"/>
        <v>276797.85412979207</v>
      </c>
      <c r="AV24" s="184">
        <f t="shared" si="15"/>
        <v>50747.91358852174</v>
      </c>
      <c r="AW24" s="184">
        <f t="shared" si="15"/>
        <v>0</v>
      </c>
      <c r="AX24" s="184">
        <f t="shared" si="15"/>
        <v>0</v>
      </c>
      <c r="AY24" s="184">
        <f>AY26*AY30*AY$14</f>
        <v>5901.0727431889954</v>
      </c>
      <c r="AZ24" s="184">
        <f t="shared" ref="AZ24:BJ24" si="16">AZ26*AZ30*AZ$14</f>
        <v>190699.01294420776</v>
      </c>
      <c r="BA24" s="184">
        <f t="shared" si="16"/>
        <v>758207.7033645123</v>
      </c>
      <c r="BB24" s="184">
        <f t="shared" si="16"/>
        <v>1394009.9207305645</v>
      </c>
      <c r="BC24" s="184">
        <f t="shared" si="16"/>
        <v>1802634.9509975307</v>
      </c>
      <c r="BD24" s="184">
        <f t="shared" si="16"/>
        <v>1672843.5732813685</v>
      </c>
      <c r="BE24" s="184">
        <f t="shared" si="16"/>
        <v>1414197.0142571495</v>
      </c>
      <c r="BF24" s="184">
        <f t="shared" si="16"/>
        <v>774625.21271955094</v>
      </c>
      <c r="BG24" s="184">
        <f t="shared" si="16"/>
        <v>277501.63330669695</v>
      </c>
      <c r="BH24" s="184">
        <f t="shared" si="16"/>
        <v>50877.283494544994</v>
      </c>
      <c r="BI24" s="184">
        <f t="shared" si="16"/>
        <v>0</v>
      </c>
      <c r="BJ24" s="184">
        <f t="shared" si="16"/>
        <v>0</v>
      </c>
      <c r="BK24" s="184">
        <f>BK26*BK30*BK$14</f>
        <v>5916.5959110037284</v>
      </c>
      <c r="BL24" s="184">
        <f t="shared" ref="BL24:BV24" si="17">BL26*BL30*BL$14</f>
        <v>191195.77205916087</v>
      </c>
      <c r="BM24" s="184">
        <f t="shared" si="17"/>
        <v>760184.384819275</v>
      </c>
      <c r="BN24" s="184">
        <f t="shared" si="17"/>
        <v>1397518.7311310479</v>
      </c>
      <c r="BO24" s="184">
        <f t="shared" si="17"/>
        <v>1807173.6284214561</v>
      </c>
      <c r="BP24" s="184">
        <f t="shared" si="17"/>
        <v>1677545.9970291725</v>
      </c>
      <c r="BQ24" s="184">
        <f t="shared" si="17"/>
        <v>1417406.9878747386</v>
      </c>
      <c r="BR24" s="184">
        <f t="shared" si="17"/>
        <v>776571.11638505652</v>
      </c>
      <c r="BS24" s="184">
        <f t="shared" si="17"/>
        <v>278205.44528048072</v>
      </c>
      <c r="BT24" s="184">
        <f t="shared" si="17"/>
        <v>51006.659419986296</v>
      </c>
      <c r="BU24" s="184">
        <f t="shared" si="17"/>
        <v>0</v>
      </c>
      <c r="BV24" s="184">
        <f t="shared" si="17"/>
        <v>0</v>
      </c>
      <c r="BW24" s="184">
        <f>BW26*BW30*BW$14</f>
        <v>5932.1400751132132</v>
      </c>
      <c r="BX24" s="184">
        <f t="shared" ref="BX24:CH24" si="18">BX26*BX30*BX$14</f>
        <v>191693.20956305141</v>
      </c>
      <c r="BY24" s="184">
        <f t="shared" si="18"/>
        <v>762163.76354883693</v>
      </c>
      <c r="BZ24" s="184">
        <f t="shared" si="18"/>
        <v>1401032.4973686931</v>
      </c>
      <c r="CA24" s="184">
        <f t="shared" si="18"/>
        <v>1811718.7144178415</v>
      </c>
      <c r="CB24" s="184">
        <f t="shared" si="18"/>
        <v>1682254.3806861492</v>
      </c>
      <c r="CC24" s="184">
        <f t="shared" si="18"/>
        <v>1420621.9800014261</v>
      </c>
      <c r="CD24" s="184">
        <f t="shared" si="18"/>
        <v>778519.77381564642</v>
      </c>
      <c r="CE24" s="184">
        <f t="shared" si="18"/>
        <v>278910.24393728783</v>
      </c>
      <c r="CF24" s="184">
        <f t="shared" si="18"/>
        <v>51136.216253179948</v>
      </c>
      <c r="CG24" s="184">
        <f t="shared" si="18"/>
        <v>0</v>
      </c>
      <c r="CH24" s="184">
        <f t="shared" si="18"/>
        <v>0</v>
      </c>
    </row>
    <row r="25" spans="1:86" x14ac:dyDescent="0.2">
      <c r="A25" s="229">
        <v>13</v>
      </c>
      <c r="B25" s="218" t="s">
        <v>243</v>
      </c>
      <c r="C25" s="238">
        <f t="shared" ref="C25:N25" si="19">C24/C30</f>
        <v>5.7320894559508416E-2</v>
      </c>
      <c r="D25" s="238">
        <f t="shared" si="19"/>
        <v>0.47537468106480618</v>
      </c>
      <c r="E25" s="238">
        <f t="shared" si="19"/>
        <v>4.6379139112815917</v>
      </c>
      <c r="F25" s="238">
        <f t="shared" si="19"/>
        <v>9.2490018451328826</v>
      </c>
      <c r="G25" s="238">
        <f t="shared" si="19"/>
        <v>12.933793633982035</v>
      </c>
      <c r="H25" s="238">
        <f t="shared" si="19"/>
        <v>11.785265273045789</v>
      </c>
      <c r="I25" s="238">
        <f t="shared" si="19"/>
        <v>12.6528154205498</v>
      </c>
      <c r="J25" s="238">
        <f t="shared" si="19"/>
        <v>4.2258285437137522</v>
      </c>
      <c r="K25" s="238">
        <f t="shared" si="19"/>
        <v>1.0116068057258358</v>
      </c>
      <c r="L25" s="238">
        <f t="shared" si="19"/>
        <v>0.16905187751994491</v>
      </c>
      <c r="M25" s="238">
        <f t="shared" si="19"/>
        <v>-6.3096871370681956E-2</v>
      </c>
      <c r="N25" s="238">
        <f t="shared" si="19"/>
        <v>6.411832301114144E-2</v>
      </c>
      <c r="O25" s="239">
        <f>O24/O30</f>
        <v>3.8665848892855417E-2</v>
      </c>
      <c r="P25" s="239">
        <f t="shared" ref="P25:Z25" si="20">P24/P30</f>
        <v>1.2373071645713734</v>
      </c>
      <c r="Q25" s="239">
        <f t="shared" si="20"/>
        <v>4.9234514256902555</v>
      </c>
      <c r="R25" s="239">
        <f t="shared" si="20"/>
        <v>8.7384818497853232</v>
      </c>
      <c r="S25" s="239">
        <f t="shared" si="20"/>
        <v>11.303316493011401</v>
      </c>
      <c r="T25" s="239">
        <f t="shared" si="20"/>
        <v>11.715752214535192</v>
      </c>
      <c r="U25" s="239">
        <f t="shared" si="20"/>
        <v>7.9909421045234534</v>
      </c>
      <c r="V25" s="239">
        <f t="shared" si="20"/>
        <v>4.8461197279045454</v>
      </c>
      <c r="W25" s="239">
        <f t="shared" si="20"/>
        <v>1.7528518164761122</v>
      </c>
      <c r="X25" s="239">
        <f t="shared" si="20"/>
        <v>0.32221540744046179</v>
      </c>
      <c r="Y25" s="239">
        <f t="shared" si="20"/>
        <v>0</v>
      </c>
      <c r="Z25" s="239">
        <f t="shared" si="20"/>
        <v>0</v>
      </c>
      <c r="AA25" s="239">
        <f>AA24/AA30</f>
        <v>3.8666353640288739E-2</v>
      </c>
      <c r="AB25" s="239">
        <f t="shared" ref="AB25:AL25" si="21">AB24/AB30</f>
        <v>1.2373233164892399</v>
      </c>
      <c r="AC25" s="239">
        <f t="shared" si="21"/>
        <v>4.9235156968634328</v>
      </c>
      <c r="AD25" s="239">
        <f t="shared" si="21"/>
        <v>8.7385959227052563</v>
      </c>
      <c r="AE25" s="239">
        <f t="shared" si="21"/>
        <v>11.303464047511078</v>
      </c>
      <c r="AF25" s="239">
        <f t="shared" si="21"/>
        <v>11.715905153007489</v>
      </c>
      <c r="AG25" s="239">
        <f t="shared" si="21"/>
        <v>7.9910464189930073</v>
      </c>
      <c r="AH25" s="239">
        <f t="shared" si="21"/>
        <v>4.8461829895828563</v>
      </c>
      <c r="AI25" s="239">
        <f t="shared" si="21"/>
        <v>1.7528746983597565</v>
      </c>
      <c r="AJ25" s="239">
        <f t="shared" si="21"/>
        <v>0.32221961366907287</v>
      </c>
      <c r="AK25" s="239">
        <f t="shared" si="21"/>
        <v>0</v>
      </c>
      <c r="AL25" s="239">
        <f t="shared" si="21"/>
        <v>0</v>
      </c>
      <c r="AM25" s="239">
        <f>AM24/AM30</f>
        <v>3.8666795544072485E-2</v>
      </c>
      <c r="AN25" s="239">
        <f t="shared" ref="AN25:AX25" si="22">AN24/AN30</f>
        <v>1.2373374574103198</v>
      </c>
      <c r="AO25" s="239">
        <f t="shared" si="22"/>
        <v>4.9235719659452304</v>
      </c>
      <c r="AP25" s="239">
        <f t="shared" si="22"/>
        <v>8.7386957929603817</v>
      </c>
      <c r="AQ25" s="239">
        <f t="shared" si="22"/>
        <v>11.303593230717194</v>
      </c>
      <c r="AR25" s="239">
        <f t="shared" si="22"/>
        <v>11.716039049853965</v>
      </c>
      <c r="AS25" s="239">
        <f t="shared" si="22"/>
        <v>7.9911377457749824</v>
      </c>
      <c r="AT25" s="239">
        <f t="shared" si="22"/>
        <v>4.8462383748570863</v>
      </c>
      <c r="AU25" s="239">
        <f t="shared" si="22"/>
        <v>1.7528947313312861</v>
      </c>
      <c r="AV25" s="239">
        <f t="shared" si="22"/>
        <v>0.32222329620060408</v>
      </c>
      <c r="AW25" s="239">
        <f t="shared" si="22"/>
        <v>0</v>
      </c>
      <c r="AX25" s="239">
        <f t="shared" si="22"/>
        <v>0</v>
      </c>
      <c r="AY25" s="239">
        <f>AY24/AY30</f>
        <v>3.8667160794622936E-2</v>
      </c>
      <c r="AZ25" s="239">
        <f t="shared" ref="AZ25:BJ25" si="23">AZ24/AZ30</f>
        <v>1.2373491454279339</v>
      </c>
      <c r="BA25" s="239">
        <f t="shared" si="23"/>
        <v>4.9236184745153206</v>
      </c>
      <c r="BB25" s="239">
        <f t="shared" si="23"/>
        <v>8.7387783395847833</v>
      </c>
      <c r="BC25" s="239">
        <f t="shared" si="23"/>
        <v>11.303700005628105</v>
      </c>
      <c r="BD25" s="239">
        <f t="shared" si="23"/>
        <v>11.716149720770749</v>
      </c>
      <c r="BE25" s="239">
        <f t="shared" si="23"/>
        <v>7.9912132308887402</v>
      </c>
      <c r="BF25" s="239">
        <f t="shared" si="23"/>
        <v>4.8462841529260752</v>
      </c>
      <c r="BG25" s="239">
        <f t="shared" si="23"/>
        <v>1.7529112893562397</v>
      </c>
      <c r="BH25" s="239">
        <f t="shared" si="23"/>
        <v>0.32222633995519112</v>
      </c>
      <c r="BI25" s="239">
        <f t="shared" si="23"/>
        <v>0</v>
      </c>
      <c r="BJ25" s="239">
        <f t="shared" si="23"/>
        <v>0</v>
      </c>
      <c r="BK25" s="239">
        <f>BK24/BK30</f>
        <v>3.8667528762474368E-2</v>
      </c>
      <c r="BL25" s="239">
        <f t="shared" ref="BL25:BV25" si="24">BL24/BL30</f>
        <v>1.2373609203991798</v>
      </c>
      <c r="BM25" s="239">
        <f t="shared" si="24"/>
        <v>4.9236653290884034</v>
      </c>
      <c r="BN25" s="239">
        <f t="shared" si="24"/>
        <v>8.7388615003192101</v>
      </c>
      <c r="BO25" s="239">
        <f t="shared" si="24"/>
        <v>11.303807574896675</v>
      </c>
      <c r="BP25" s="239">
        <f t="shared" si="24"/>
        <v>11.716261215029736</v>
      </c>
      <c r="BQ25" s="239">
        <f t="shared" si="24"/>
        <v>7.9912892775780362</v>
      </c>
      <c r="BR25" s="239">
        <f t="shared" si="24"/>
        <v>4.8463302715634553</v>
      </c>
      <c r="BS25" s="239">
        <f t="shared" si="24"/>
        <v>1.752927970565505</v>
      </c>
      <c r="BT25" s="239">
        <f t="shared" si="24"/>
        <v>0.32222940635395309</v>
      </c>
      <c r="BU25" s="239">
        <f t="shared" si="24"/>
        <v>0</v>
      </c>
      <c r="BV25" s="239">
        <f t="shared" si="24"/>
        <v>0</v>
      </c>
      <c r="BW25" s="239">
        <f>BW24/BW30</f>
        <v>3.866803167361884E-2</v>
      </c>
      <c r="BX25" s="239">
        <f t="shared" ref="BX25:CH25" si="25">BX24/BX30</f>
        <v>1.2373770135558029</v>
      </c>
      <c r="BY25" s="239">
        <f t="shared" si="25"/>
        <v>4.9237293664407984</v>
      </c>
      <c r="BZ25" s="239">
        <f t="shared" si="25"/>
        <v>8.7389751582378565</v>
      </c>
      <c r="CA25" s="239">
        <f t="shared" si="25"/>
        <v>11.303954592587907</v>
      </c>
      <c r="CB25" s="239">
        <f t="shared" si="25"/>
        <v>11.716413597106506</v>
      </c>
      <c r="CC25" s="239">
        <f t="shared" si="25"/>
        <v>7.9913932125478908</v>
      </c>
      <c r="CD25" s="239">
        <f t="shared" si="25"/>
        <v>4.84639330309356</v>
      </c>
      <c r="CE25" s="239">
        <f t="shared" si="25"/>
        <v>1.752950769204054</v>
      </c>
      <c r="CF25" s="239">
        <f t="shared" si="25"/>
        <v>0.32223359728015694</v>
      </c>
      <c r="CG25" s="239">
        <f t="shared" si="25"/>
        <v>0</v>
      </c>
      <c r="CH25" s="239">
        <f t="shared" si="25"/>
        <v>0</v>
      </c>
    </row>
    <row r="26" spans="1:86" x14ac:dyDescent="0.2">
      <c r="A26" s="229">
        <v>14</v>
      </c>
      <c r="B26" s="218" t="s">
        <v>244</v>
      </c>
      <c r="C26" s="240">
        <f>SUM(C25:N25)/SUM(C$13:N$13)</f>
        <v>1.2888461995992882E-2</v>
      </c>
      <c r="D26" s="240">
        <f>C26</f>
        <v>1.2888461995992882E-2</v>
      </c>
      <c r="E26" s="240">
        <f t="shared" ref="E26:N26" si="26">D26</f>
        <v>1.2888461995992882E-2</v>
      </c>
      <c r="F26" s="240">
        <f t="shared" si="26"/>
        <v>1.2888461995992882E-2</v>
      </c>
      <c r="G26" s="240">
        <f t="shared" si="26"/>
        <v>1.2888461995992882E-2</v>
      </c>
      <c r="H26" s="240">
        <f t="shared" si="26"/>
        <v>1.2888461995992882E-2</v>
      </c>
      <c r="I26" s="240">
        <f t="shared" si="26"/>
        <v>1.2888461995992882E-2</v>
      </c>
      <c r="J26" s="240">
        <f t="shared" si="26"/>
        <v>1.2888461995992882E-2</v>
      </c>
      <c r="K26" s="240">
        <f t="shared" si="26"/>
        <v>1.2888461995992882E-2</v>
      </c>
      <c r="L26" s="240">
        <f t="shared" si="26"/>
        <v>1.2888461995992882E-2</v>
      </c>
      <c r="M26" s="240">
        <f t="shared" si="26"/>
        <v>1.2888461995992882E-2</v>
      </c>
      <c r="N26" s="240">
        <f t="shared" si="26"/>
        <v>1.2888461995992882E-2</v>
      </c>
      <c r="O26" s="241">
        <f>((SUM(C31:N31)/AVERAGE(C30:N30)+O21)*AVERAGE(O30:Z30)-SUM(O23:Z23))/(O30*O$14+P30*P$14+Q30*Q$14+R30*R$14+S30*S$14+T30*T$14+U30*U$14+V30*V$14+W30*W$14+X30*X$14+Y30*Y$14+Z30*Z$14)</f>
        <v>1.2888616297618472E-2</v>
      </c>
      <c r="P26" s="242">
        <f>O26</f>
        <v>1.2888616297618472E-2</v>
      </c>
      <c r="Q26" s="242">
        <f t="shared" ref="Q26:Z26" si="27">P26</f>
        <v>1.2888616297618472E-2</v>
      </c>
      <c r="R26" s="242">
        <f t="shared" si="27"/>
        <v>1.2888616297618472E-2</v>
      </c>
      <c r="S26" s="242">
        <f t="shared" si="27"/>
        <v>1.2888616297618472E-2</v>
      </c>
      <c r="T26" s="242">
        <f t="shared" si="27"/>
        <v>1.2888616297618472E-2</v>
      </c>
      <c r="U26" s="242">
        <f t="shared" si="27"/>
        <v>1.2888616297618472E-2</v>
      </c>
      <c r="V26" s="242">
        <f t="shared" si="27"/>
        <v>1.2888616297618472E-2</v>
      </c>
      <c r="W26" s="242">
        <f t="shared" si="27"/>
        <v>1.2888616297618472E-2</v>
      </c>
      <c r="X26" s="242">
        <f t="shared" si="27"/>
        <v>1.2888616297618472E-2</v>
      </c>
      <c r="Y26" s="242">
        <f t="shared" si="27"/>
        <v>1.2888616297618472E-2</v>
      </c>
      <c r="Z26" s="242">
        <f t="shared" si="27"/>
        <v>1.2888616297618472E-2</v>
      </c>
      <c r="AA26" s="241">
        <f>((SUM(O31:Z31)/AVERAGE(O30:Z30)+AA21)*AVERAGE(AA30:AL30)-SUM(AA23:AL23))/(AA30*AA$14+AB30*AB$14+AC30*AC$14+AD30*AD$14+AE30*AE$14+AF30*AF$14+AG30*AG$14+AH30*AH$14+AI30*AI$14+AJ30*AJ$14+AK30*AK$14+AL30*AL$14)</f>
        <v>1.2888784546762915E-2</v>
      </c>
      <c r="AB26" s="242">
        <f>AA26</f>
        <v>1.2888784546762915E-2</v>
      </c>
      <c r="AC26" s="242">
        <f t="shared" ref="AC26:AL26" si="28">AB26</f>
        <v>1.2888784546762915E-2</v>
      </c>
      <c r="AD26" s="242">
        <f t="shared" si="28"/>
        <v>1.2888784546762915E-2</v>
      </c>
      <c r="AE26" s="242">
        <f t="shared" si="28"/>
        <v>1.2888784546762915E-2</v>
      </c>
      <c r="AF26" s="242">
        <f t="shared" si="28"/>
        <v>1.2888784546762915E-2</v>
      </c>
      <c r="AG26" s="242">
        <f t="shared" si="28"/>
        <v>1.2888784546762915E-2</v>
      </c>
      <c r="AH26" s="242">
        <f t="shared" si="28"/>
        <v>1.2888784546762915E-2</v>
      </c>
      <c r="AI26" s="242">
        <f t="shared" si="28"/>
        <v>1.2888784546762915E-2</v>
      </c>
      <c r="AJ26" s="242">
        <f t="shared" si="28"/>
        <v>1.2888784546762915E-2</v>
      </c>
      <c r="AK26" s="242">
        <f t="shared" si="28"/>
        <v>1.2888784546762915E-2</v>
      </c>
      <c r="AL26" s="242">
        <f t="shared" si="28"/>
        <v>1.2888784546762915E-2</v>
      </c>
      <c r="AM26" s="241">
        <f>((SUM(AA31:AL31)/AVERAGE(AA30:AL30)+AM21)*AVERAGE(AM30:AX30)-SUM(AM23:AX23))/(AM30*AM$14+AN30*AN$14+AO30*AO$14+AP30*AP$14+AQ30*AQ$14+AR30*AR$14+AS30*AS$14+AT30*AT$14+AU30*AU$14+AV30*AV$14+AW30*AW$14+AX30*AX$14)</f>
        <v>1.2888931848024164E-2</v>
      </c>
      <c r="AN26" s="242">
        <f>AM26</f>
        <v>1.2888931848024164E-2</v>
      </c>
      <c r="AO26" s="242">
        <f t="shared" ref="AO26:AX26" si="29">AN26</f>
        <v>1.2888931848024164E-2</v>
      </c>
      <c r="AP26" s="242">
        <f t="shared" si="29"/>
        <v>1.2888931848024164E-2</v>
      </c>
      <c r="AQ26" s="242">
        <f t="shared" si="29"/>
        <v>1.2888931848024164E-2</v>
      </c>
      <c r="AR26" s="242">
        <f t="shared" si="29"/>
        <v>1.2888931848024164E-2</v>
      </c>
      <c r="AS26" s="242">
        <f t="shared" si="29"/>
        <v>1.2888931848024164E-2</v>
      </c>
      <c r="AT26" s="242">
        <f t="shared" si="29"/>
        <v>1.2888931848024164E-2</v>
      </c>
      <c r="AU26" s="242">
        <f t="shared" si="29"/>
        <v>1.2888931848024164E-2</v>
      </c>
      <c r="AV26" s="242">
        <f t="shared" si="29"/>
        <v>1.2888931848024164E-2</v>
      </c>
      <c r="AW26" s="242">
        <f t="shared" si="29"/>
        <v>1.2888931848024164E-2</v>
      </c>
      <c r="AX26" s="242">
        <f t="shared" si="29"/>
        <v>1.2888931848024164E-2</v>
      </c>
      <c r="AY26" s="241">
        <f>((SUM(AM31:AX31)/AVERAGE(AM30:AX30)+AY21)*AVERAGE(AY30:BJ30)-SUM(AY23:BJ23))/(AY30*AY$14+AZ30*AZ$14+BA30*BA$14+BB30*BB$14+BC30*BC$14+BD30*BD$14+BE30*BE$14+BF30*BF$14+BG30*BG$14+BH30*BH$14+BI30*BI$14+BJ30*BJ$14)</f>
        <v>1.2889053598207646E-2</v>
      </c>
      <c r="AZ26" s="242">
        <f>AY26</f>
        <v>1.2889053598207646E-2</v>
      </c>
      <c r="BA26" s="242">
        <f t="shared" ref="BA26:BJ26" si="30">AZ26</f>
        <v>1.2889053598207646E-2</v>
      </c>
      <c r="BB26" s="242">
        <f t="shared" si="30"/>
        <v>1.2889053598207646E-2</v>
      </c>
      <c r="BC26" s="242">
        <f t="shared" si="30"/>
        <v>1.2889053598207646E-2</v>
      </c>
      <c r="BD26" s="242">
        <f t="shared" si="30"/>
        <v>1.2889053598207646E-2</v>
      </c>
      <c r="BE26" s="242">
        <f t="shared" si="30"/>
        <v>1.2889053598207646E-2</v>
      </c>
      <c r="BF26" s="242">
        <f t="shared" si="30"/>
        <v>1.2889053598207646E-2</v>
      </c>
      <c r="BG26" s="242">
        <f t="shared" si="30"/>
        <v>1.2889053598207646E-2</v>
      </c>
      <c r="BH26" s="242">
        <f t="shared" si="30"/>
        <v>1.2889053598207646E-2</v>
      </c>
      <c r="BI26" s="242">
        <f t="shared" si="30"/>
        <v>1.2889053598207646E-2</v>
      </c>
      <c r="BJ26" s="242">
        <f t="shared" si="30"/>
        <v>1.2889053598207646E-2</v>
      </c>
      <c r="BK26" s="241">
        <f>((SUM(AY31:BJ31)/AVERAGE(AY30:BJ30)+BK21)*AVERAGE(BK30:BV30)-SUM(BK23:BV23))/(BK30*BK$14+BL30*BL$14+BM30*BM$14+BN30*BN$14+BO30*BO$14+BP30*BP$14+BQ30*BQ$14+BR30*BR$14+BS30*BS$14+BT30*BT$14+BU30*BU$14+BV30*BV$14)</f>
        <v>1.2889176254158124E-2</v>
      </c>
      <c r="BL26" s="242">
        <f>BK26</f>
        <v>1.2889176254158124E-2</v>
      </c>
      <c r="BM26" s="242">
        <f t="shared" ref="BM26:BV26" si="31">BL26</f>
        <v>1.2889176254158124E-2</v>
      </c>
      <c r="BN26" s="242">
        <f t="shared" si="31"/>
        <v>1.2889176254158124E-2</v>
      </c>
      <c r="BO26" s="242">
        <f t="shared" si="31"/>
        <v>1.2889176254158124E-2</v>
      </c>
      <c r="BP26" s="242">
        <f t="shared" si="31"/>
        <v>1.2889176254158124E-2</v>
      </c>
      <c r="BQ26" s="242">
        <f t="shared" si="31"/>
        <v>1.2889176254158124E-2</v>
      </c>
      <c r="BR26" s="242">
        <f t="shared" si="31"/>
        <v>1.2889176254158124E-2</v>
      </c>
      <c r="BS26" s="242">
        <f t="shared" si="31"/>
        <v>1.2889176254158124E-2</v>
      </c>
      <c r="BT26" s="242">
        <f t="shared" si="31"/>
        <v>1.2889176254158124E-2</v>
      </c>
      <c r="BU26" s="242">
        <f t="shared" si="31"/>
        <v>1.2889176254158124E-2</v>
      </c>
      <c r="BV26" s="242">
        <f t="shared" si="31"/>
        <v>1.2889176254158124E-2</v>
      </c>
      <c r="BW26" s="241">
        <f>((SUM(BK31:BV31)/AVERAGE(BK30:BV30)+BW21)*AVERAGE(BW30:CH30)-SUM(BW23:CH23))/(BW30*BW$14+BX30*BX$14+BY30*BY$14+BZ30*BZ$14+CA30*CA$14+CB30*CB$14+CC30*CC$14+CD30*CD$14+CE30*CE$14+CF30*CF$14+CG30*CG$14+CH30*CH$14)</f>
        <v>1.2889343891206278E-2</v>
      </c>
      <c r="BX26" s="242">
        <f>BW26</f>
        <v>1.2889343891206278E-2</v>
      </c>
      <c r="BY26" s="242">
        <f t="shared" ref="BY26:CH26" si="32">BX26</f>
        <v>1.2889343891206278E-2</v>
      </c>
      <c r="BZ26" s="242">
        <f t="shared" si="32"/>
        <v>1.2889343891206278E-2</v>
      </c>
      <c r="CA26" s="242">
        <f t="shared" si="32"/>
        <v>1.2889343891206278E-2</v>
      </c>
      <c r="CB26" s="242">
        <f t="shared" si="32"/>
        <v>1.2889343891206278E-2</v>
      </c>
      <c r="CC26" s="242">
        <f t="shared" si="32"/>
        <v>1.2889343891206278E-2</v>
      </c>
      <c r="CD26" s="242">
        <f t="shared" si="32"/>
        <v>1.2889343891206278E-2</v>
      </c>
      <c r="CE26" s="242">
        <f t="shared" si="32"/>
        <v>1.2889343891206278E-2</v>
      </c>
      <c r="CF26" s="242">
        <f t="shared" si="32"/>
        <v>1.2889343891206278E-2</v>
      </c>
      <c r="CG26" s="242">
        <f t="shared" si="32"/>
        <v>1.2889343891206278E-2</v>
      </c>
      <c r="CH26" s="242">
        <f t="shared" si="32"/>
        <v>1.2889343891206278E-2</v>
      </c>
    </row>
    <row r="27" spans="1:86" x14ac:dyDescent="0.2">
      <c r="A27" s="229">
        <v>15</v>
      </c>
      <c r="B27" s="218" t="s">
        <v>245</v>
      </c>
      <c r="C27" s="75">
        <f>ROUND(C26*C$14,4)</f>
        <v>3.8699999999999998E-2</v>
      </c>
      <c r="D27" s="75">
        <f t="shared" ref="D27:BO27" si="33">ROUND(D26*D$14,4)</f>
        <v>1.2373000000000001</v>
      </c>
      <c r="E27" s="75">
        <f t="shared" si="33"/>
        <v>4.9234</v>
      </c>
      <c r="F27" s="75">
        <f t="shared" si="33"/>
        <v>8.7384000000000004</v>
      </c>
      <c r="G27" s="75">
        <f t="shared" si="33"/>
        <v>11.3032</v>
      </c>
      <c r="H27" s="75">
        <f t="shared" si="33"/>
        <v>11.7156</v>
      </c>
      <c r="I27" s="75">
        <f t="shared" si="33"/>
        <v>7.9908000000000001</v>
      </c>
      <c r="J27" s="75">
        <f t="shared" si="33"/>
        <v>4.8460999999999999</v>
      </c>
      <c r="K27" s="75">
        <f t="shared" si="33"/>
        <v>1.7527999999999999</v>
      </c>
      <c r="L27" s="75">
        <f t="shared" si="33"/>
        <v>0.32219999999999999</v>
      </c>
      <c r="M27" s="75">
        <f t="shared" si="33"/>
        <v>0</v>
      </c>
      <c r="N27" s="75">
        <f t="shared" si="33"/>
        <v>0</v>
      </c>
      <c r="O27" s="75">
        <f t="shared" si="33"/>
        <v>3.8699999999999998E-2</v>
      </c>
      <c r="P27" s="75">
        <f t="shared" si="33"/>
        <v>1.2373000000000001</v>
      </c>
      <c r="Q27" s="75">
        <f t="shared" si="33"/>
        <v>4.9234999999999998</v>
      </c>
      <c r="R27" s="75">
        <f t="shared" si="33"/>
        <v>8.7385000000000002</v>
      </c>
      <c r="S27" s="75">
        <f t="shared" si="33"/>
        <v>11.3033</v>
      </c>
      <c r="T27" s="75">
        <f t="shared" si="33"/>
        <v>11.7158</v>
      </c>
      <c r="U27" s="75">
        <f t="shared" si="33"/>
        <v>7.9908999999999999</v>
      </c>
      <c r="V27" s="75">
        <f t="shared" si="33"/>
        <v>4.8460999999999999</v>
      </c>
      <c r="W27" s="75">
        <f t="shared" si="33"/>
        <v>1.7528999999999999</v>
      </c>
      <c r="X27" s="75">
        <f t="shared" si="33"/>
        <v>0.32219999999999999</v>
      </c>
      <c r="Y27" s="75">
        <f t="shared" si="33"/>
        <v>0</v>
      </c>
      <c r="Z27" s="75">
        <f t="shared" si="33"/>
        <v>0</v>
      </c>
      <c r="AA27" s="75">
        <f t="shared" si="33"/>
        <v>3.8699999999999998E-2</v>
      </c>
      <c r="AB27" s="75">
        <f t="shared" si="33"/>
        <v>1.2373000000000001</v>
      </c>
      <c r="AC27" s="75">
        <f t="shared" si="33"/>
        <v>4.9234999999999998</v>
      </c>
      <c r="AD27" s="75">
        <f t="shared" si="33"/>
        <v>8.7385999999999999</v>
      </c>
      <c r="AE27" s="75">
        <f t="shared" si="33"/>
        <v>11.3035</v>
      </c>
      <c r="AF27" s="75">
        <f t="shared" si="33"/>
        <v>11.7159</v>
      </c>
      <c r="AG27" s="75">
        <f t="shared" si="33"/>
        <v>7.9909999999999997</v>
      </c>
      <c r="AH27" s="75">
        <f t="shared" si="33"/>
        <v>4.8461999999999996</v>
      </c>
      <c r="AI27" s="75">
        <f t="shared" si="33"/>
        <v>1.7528999999999999</v>
      </c>
      <c r="AJ27" s="75">
        <f t="shared" si="33"/>
        <v>0.32219999999999999</v>
      </c>
      <c r="AK27" s="75">
        <f t="shared" si="33"/>
        <v>0</v>
      </c>
      <c r="AL27" s="75">
        <f t="shared" si="33"/>
        <v>0</v>
      </c>
      <c r="AM27" s="75">
        <f t="shared" si="33"/>
        <v>3.8699999999999998E-2</v>
      </c>
      <c r="AN27" s="75">
        <f t="shared" si="33"/>
        <v>1.2373000000000001</v>
      </c>
      <c r="AO27" s="75">
        <f t="shared" si="33"/>
        <v>4.9236000000000004</v>
      </c>
      <c r="AP27" s="75">
        <f t="shared" si="33"/>
        <v>8.7386999999999997</v>
      </c>
      <c r="AQ27" s="75">
        <f t="shared" si="33"/>
        <v>11.303599999999999</v>
      </c>
      <c r="AR27" s="75">
        <f t="shared" si="33"/>
        <v>11.715999999999999</v>
      </c>
      <c r="AS27" s="75">
        <f t="shared" si="33"/>
        <v>7.9911000000000003</v>
      </c>
      <c r="AT27" s="75">
        <f t="shared" si="33"/>
        <v>4.8461999999999996</v>
      </c>
      <c r="AU27" s="75">
        <f t="shared" si="33"/>
        <v>1.7528999999999999</v>
      </c>
      <c r="AV27" s="75">
        <f t="shared" si="33"/>
        <v>0.32219999999999999</v>
      </c>
      <c r="AW27" s="75">
        <f t="shared" si="33"/>
        <v>0</v>
      </c>
      <c r="AX27" s="75">
        <f t="shared" si="33"/>
        <v>0</v>
      </c>
      <c r="AY27" s="75">
        <f t="shared" si="33"/>
        <v>3.8699999999999998E-2</v>
      </c>
      <c r="AZ27" s="75">
        <f t="shared" si="33"/>
        <v>1.2373000000000001</v>
      </c>
      <c r="BA27" s="75">
        <f t="shared" si="33"/>
        <v>4.9236000000000004</v>
      </c>
      <c r="BB27" s="75">
        <f t="shared" si="33"/>
        <v>8.7387999999999995</v>
      </c>
      <c r="BC27" s="75">
        <f t="shared" si="33"/>
        <v>11.303699999999999</v>
      </c>
      <c r="BD27" s="75">
        <f t="shared" si="33"/>
        <v>11.716100000000001</v>
      </c>
      <c r="BE27" s="75">
        <f t="shared" si="33"/>
        <v>7.9912000000000001</v>
      </c>
      <c r="BF27" s="75">
        <f t="shared" si="33"/>
        <v>4.8463000000000003</v>
      </c>
      <c r="BG27" s="75">
        <f t="shared" si="33"/>
        <v>1.7528999999999999</v>
      </c>
      <c r="BH27" s="75">
        <f t="shared" si="33"/>
        <v>0.32219999999999999</v>
      </c>
      <c r="BI27" s="75">
        <f t="shared" si="33"/>
        <v>0</v>
      </c>
      <c r="BJ27" s="75">
        <f t="shared" si="33"/>
        <v>0</v>
      </c>
      <c r="BK27" s="75">
        <f t="shared" si="33"/>
        <v>3.8699999999999998E-2</v>
      </c>
      <c r="BL27" s="75">
        <f t="shared" si="33"/>
        <v>1.2374000000000001</v>
      </c>
      <c r="BM27" s="75">
        <f t="shared" si="33"/>
        <v>4.9237000000000002</v>
      </c>
      <c r="BN27" s="75">
        <f t="shared" si="33"/>
        <v>8.7388999999999992</v>
      </c>
      <c r="BO27" s="75">
        <f t="shared" si="33"/>
        <v>11.303800000000001</v>
      </c>
      <c r="BP27" s="75">
        <f t="shared" ref="BP27:CH27" si="34">ROUND(BP26*BP$14,4)</f>
        <v>11.7163</v>
      </c>
      <c r="BQ27" s="75">
        <f t="shared" si="34"/>
        <v>7.9912999999999998</v>
      </c>
      <c r="BR27" s="75">
        <f t="shared" si="34"/>
        <v>4.8463000000000003</v>
      </c>
      <c r="BS27" s="75">
        <f t="shared" si="34"/>
        <v>1.7528999999999999</v>
      </c>
      <c r="BT27" s="75">
        <f t="shared" si="34"/>
        <v>0.32219999999999999</v>
      </c>
      <c r="BU27" s="75">
        <f t="shared" si="34"/>
        <v>0</v>
      </c>
      <c r="BV27" s="75">
        <f t="shared" si="34"/>
        <v>0</v>
      </c>
      <c r="BW27" s="75">
        <f t="shared" si="34"/>
        <v>3.8699999999999998E-2</v>
      </c>
      <c r="BX27" s="75">
        <f t="shared" si="34"/>
        <v>1.2374000000000001</v>
      </c>
      <c r="BY27" s="75">
        <f t="shared" si="34"/>
        <v>4.9237000000000002</v>
      </c>
      <c r="BZ27" s="75">
        <f t="shared" si="34"/>
        <v>8.7390000000000008</v>
      </c>
      <c r="CA27" s="75">
        <f t="shared" si="34"/>
        <v>11.304</v>
      </c>
      <c r="CB27" s="75">
        <f t="shared" si="34"/>
        <v>11.7164</v>
      </c>
      <c r="CC27" s="75">
        <f t="shared" si="34"/>
        <v>7.9913999999999996</v>
      </c>
      <c r="CD27" s="75">
        <f t="shared" si="34"/>
        <v>4.8464</v>
      </c>
      <c r="CE27" s="75">
        <f t="shared" si="34"/>
        <v>1.7529999999999999</v>
      </c>
      <c r="CF27" s="75">
        <f t="shared" si="34"/>
        <v>0.32219999999999999</v>
      </c>
      <c r="CG27" s="75">
        <f t="shared" si="34"/>
        <v>0</v>
      </c>
      <c r="CH27" s="75">
        <f t="shared" si="34"/>
        <v>0</v>
      </c>
    </row>
    <row r="28" spans="1:86" x14ac:dyDescent="0.2">
      <c r="A28" s="229">
        <v>16</v>
      </c>
      <c r="B28" s="218" t="s">
        <v>246</v>
      </c>
      <c r="C28" s="243">
        <f>(M32+N32)/(M30+N30)</f>
        <v>1.0883105161893063</v>
      </c>
      <c r="D28" s="244">
        <f t="shared" ref="D28:N28" si="35">C28</f>
        <v>1.0883105161893063</v>
      </c>
      <c r="E28" s="244">
        <f t="shared" si="35"/>
        <v>1.0883105161893063</v>
      </c>
      <c r="F28" s="244">
        <f t="shared" si="35"/>
        <v>1.0883105161893063</v>
      </c>
      <c r="G28" s="244">
        <f t="shared" si="35"/>
        <v>1.0883105161893063</v>
      </c>
      <c r="H28" s="244">
        <f t="shared" si="35"/>
        <v>1.0883105161893063</v>
      </c>
      <c r="I28" s="244">
        <f t="shared" si="35"/>
        <v>1.0883105161893063</v>
      </c>
      <c r="J28" s="244">
        <f t="shared" si="35"/>
        <v>1.0883105161893063</v>
      </c>
      <c r="K28" s="244">
        <f t="shared" si="35"/>
        <v>1.0883105161893063</v>
      </c>
      <c r="L28" s="244">
        <f t="shared" si="35"/>
        <v>1.0883105161893063</v>
      </c>
      <c r="M28" s="244">
        <f t="shared" si="35"/>
        <v>1.0883105161893063</v>
      </c>
      <c r="N28" s="244">
        <f t="shared" si="35"/>
        <v>1.0883105161893063</v>
      </c>
      <c r="O28" s="245">
        <f>C28+O20</f>
        <v>1.0883105161893063</v>
      </c>
      <c r="P28" s="245">
        <f t="shared" ref="P28:Z28" si="36">D28+P20</f>
        <v>1.0883105161893063</v>
      </c>
      <c r="Q28" s="245">
        <f t="shared" si="36"/>
        <v>1.0883105161893063</v>
      </c>
      <c r="R28" s="245">
        <f t="shared" si="36"/>
        <v>1.0883105161893063</v>
      </c>
      <c r="S28" s="245">
        <f t="shared" si="36"/>
        <v>1.0883105161893063</v>
      </c>
      <c r="T28" s="245">
        <f t="shared" si="36"/>
        <v>1.0883105161893063</v>
      </c>
      <c r="U28" s="245">
        <f t="shared" si="36"/>
        <v>1.0883105161893063</v>
      </c>
      <c r="V28" s="245">
        <f t="shared" si="36"/>
        <v>1.0883105161893063</v>
      </c>
      <c r="W28" s="245">
        <f t="shared" si="36"/>
        <v>1.0883105161893063</v>
      </c>
      <c r="X28" s="245">
        <f t="shared" si="36"/>
        <v>1.0883105161893063</v>
      </c>
      <c r="Y28" s="245">
        <f t="shared" si="36"/>
        <v>1.0883105161893063</v>
      </c>
      <c r="Z28" s="245">
        <f t="shared" si="36"/>
        <v>1.0883105161893063</v>
      </c>
      <c r="AA28" s="245">
        <f>O28+AA20</f>
        <v>1.0883105161893063</v>
      </c>
      <c r="AB28" s="245">
        <f t="shared" ref="AB28:AL28" si="37">P28+AB20</f>
        <v>1.0883105161893063</v>
      </c>
      <c r="AC28" s="245">
        <f t="shared" si="37"/>
        <v>1.0883105161893063</v>
      </c>
      <c r="AD28" s="245">
        <f t="shared" si="37"/>
        <v>1.0883105161893063</v>
      </c>
      <c r="AE28" s="245">
        <f t="shared" si="37"/>
        <v>1.0883105161893063</v>
      </c>
      <c r="AF28" s="245">
        <f t="shared" si="37"/>
        <v>1.0883105161893063</v>
      </c>
      <c r="AG28" s="245">
        <f t="shared" si="37"/>
        <v>1.0883105161893063</v>
      </c>
      <c r="AH28" s="245">
        <f t="shared" si="37"/>
        <v>1.0883105161893063</v>
      </c>
      <c r="AI28" s="245">
        <f t="shared" si="37"/>
        <v>1.0883105161893063</v>
      </c>
      <c r="AJ28" s="245">
        <f t="shared" si="37"/>
        <v>1.0883105161893063</v>
      </c>
      <c r="AK28" s="245">
        <f t="shared" si="37"/>
        <v>1.0883105161893063</v>
      </c>
      <c r="AL28" s="245">
        <f t="shared" si="37"/>
        <v>1.0883105161893063</v>
      </c>
      <c r="AM28" s="245">
        <f>AA28+AM20</f>
        <v>1.0883105161893063</v>
      </c>
      <c r="AN28" s="245">
        <f t="shared" ref="AN28:AX28" si="38">AB28+AN20</f>
        <v>1.0883105161893063</v>
      </c>
      <c r="AO28" s="245">
        <f t="shared" si="38"/>
        <v>1.0883105161893063</v>
      </c>
      <c r="AP28" s="245">
        <f t="shared" si="38"/>
        <v>1.0883105161893063</v>
      </c>
      <c r="AQ28" s="245">
        <f t="shared" si="38"/>
        <v>1.0883105161893063</v>
      </c>
      <c r="AR28" s="245">
        <f t="shared" si="38"/>
        <v>1.0883105161893063</v>
      </c>
      <c r="AS28" s="245">
        <f t="shared" si="38"/>
        <v>1.0883105161893063</v>
      </c>
      <c r="AT28" s="245">
        <f t="shared" si="38"/>
        <v>1.0883105161893063</v>
      </c>
      <c r="AU28" s="245">
        <f t="shared" si="38"/>
        <v>1.0883105161893063</v>
      </c>
      <c r="AV28" s="245">
        <f t="shared" si="38"/>
        <v>1.0883105161893063</v>
      </c>
      <c r="AW28" s="245">
        <f t="shared" si="38"/>
        <v>1.0883105161893063</v>
      </c>
      <c r="AX28" s="245">
        <f t="shared" si="38"/>
        <v>1.0883105161893063</v>
      </c>
      <c r="AY28" s="245">
        <f>AM28+AY20</f>
        <v>1.0883105161893063</v>
      </c>
      <c r="AZ28" s="245">
        <f t="shared" ref="AZ28:BJ28" si="39">AN28+AZ20</f>
        <v>1.0883105161893063</v>
      </c>
      <c r="BA28" s="245">
        <f t="shared" si="39"/>
        <v>1.0883105161893063</v>
      </c>
      <c r="BB28" s="245">
        <f t="shared" si="39"/>
        <v>1.0883105161893063</v>
      </c>
      <c r="BC28" s="245">
        <f t="shared" si="39"/>
        <v>1.0883105161893063</v>
      </c>
      <c r="BD28" s="245">
        <f t="shared" si="39"/>
        <v>1.0883105161893063</v>
      </c>
      <c r="BE28" s="245">
        <f t="shared" si="39"/>
        <v>1.0883105161893063</v>
      </c>
      <c r="BF28" s="245">
        <f t="shared" si="39"/>
        <v>1.0883105161893063</v>
      </c>
      <c r="BG28" s="245">
        <f t="shared" si="39"/>
        <v>1.0883105161893063</v>
      </c>
      <c r="BH28" s="245">
        <f t="shared" si="39"/>
        <v>1.0883105161893063</v>
      </c>
      <c r="BI28" s="245">
        <f t="shared" si="39"/>
        <v>1.0883105161893063</v>
      </c>
      <c r="BJ28" s="245">
        <f t="shared" si="39"/>
        <v>1.0883105161893063</v>
      </c>
      <c r="BK28" s="245">
        <f>AY28+BK20</f>
        <v>1.0883105161893063</v>
      </c>
      <c r="BL28" s="245">
        <f t="shared" ref="BL28:BV28" si="40">AZ28+BL20</f>
        <v>1.0883105161893063</v>
      </c>
      <c r="BM28" s="245">
        <f t="shared" si="40"/>
        <v>1.0883105161893063</v>
      </c>
      <c r="BN28" s="245">
        <f t="shared" si="40"/>
        <v>1.0883105161893063</v>
      </c>
      <c r="BO28" s="245">
        <f t="shared" si="40"/>
        <v>1.0883105161893063</v>
      </c>
      <c r="BP28" s="245">
        <f t="shared" si="40"/>
        <v>1.0883105161893063</v>
      </c>
      <c r="BQ28" s="245">
        <f t="shared" si="40"/>
        <v>1.0883105161893063</v>
      </c>
      <c r="BR28" s="245">
        <f t="shared" si="40"/>
        <v>1.0883105161893063</v>
      </c>
      <c r="BS28" s="245">
        <f t="shared" si="40"/>
        <v>1.0883105161893063</v>
      </c>
      <c r="BT28" s="245">
        <f t="shared" si="40"/>
        <v>1.0883105161893063</v>
      </c>
      <c r="BU28" s="245">
        <f t="shared" si="40"/>
        <v>1.0883105161893063</v>
      </c>
      <c r="BV28" s="245">
        <f t="shared" si="40"/>
        <v>1.0883105161893063</v>
      </c>
      <c r="BW28" s="245">
        <f>BK28+BW20</f>
        <v>1.0883105161893063</v>
      </c>
      <c r="BX28" s="245">
        <f t="shared" ref="BX28:CH28" si="41">BL28+BX20</f>
        <v>1.0883105161893063</v>
      </c>
      <c r="BY28" s="245">
        <f t="shared" si="41"/>
        <v>1.0883105161893063</v>
      </c>
      <c r="BZ28" s="245">
        <f t="shared" si="41"/>
        <v>1.0883105161893063</v>
      </c>
      <c r="CA28" s="245">
        <f t="shared" si="41"/>
        <v>1.0883105161893063</v>
      </c>
      <c r="CB28" s="245">
        <f t="shared" si="41"/>
        <v>1.0883105161893063</v>
      </c>
      <c r="CC28" s="245">
        <f t="shared" si="41"/>
        <v>1.0883105161893063</v>
      </c>
      <c r="CD28" s="245">
        <f t="shared" si="41"/>
        <v>1.0883105161893063</v>
      </c>
      <c r="CE28" s="245">
        <f t="shared" si="41"/>
        <v>1.0883105161893063</v>
      </c>
      <c r="CF28" s="245">
        <f t="shared" si="41"/>
        <v>1.0883105161893063</v>
      </c>
      <c r="CG28" s="245">
        <f t="shared" si="41"/>
        <v>1.0883105161893063</v>
      </c>
      <c r="CH28" s="245">
        <f t="shared" si="41"/>
        <v>1.0883105161893063</v>
      </c>
    </row>
    <row r="29" spans="1:86" x14ac:dyDescent="0.2">
      <c r="A29" s="229">
        <v>17</v>
      </c>
      <c r="B29" s="218" t="s">
        <v>247</v>
      </c>
      <c r="C29" s="244">
        <f t="shared" ref="C29:BN29" si="42">C28+C27</f>
        <v>1.1270105161893063</v>
      </c>
      <c r="D29" s="244">
        <f t="shared" si="42"/>
        <v>2.3256105161893066</v>
      </c>
      <c r="E29" s="244">
        <f t="shared" si="42"/>
        <v>6.0117105161893063</v>
      </c>
      <c r="F29" s="244">
        <f t="shared" si="42"/>
        <v>9.8267105161893067</v>
      </c>
      <c r="G29" s="244">
        <f t="shared" si="42"/>
        <v>12.391510516189307</v>
      </c>
      <c r="H29" s="244">
        <f t="shared" si="42"/>
        <v>12.803910516189307</v>
      </c>
      <c r="I29" s="244">
        <f t="shared" si="42"/>
        <v>9.0791105161893064</v>
      </c>
      <c r="J29" s="244">
        <f t="shared" si="42"/>
        <v>5.9344105161893062</v>
      </c>
      <c r="K29" s="244">
        <f t="shared" si="42"/>
        <v>2.841110516189306</v>
      </c>
      <c r="L29" s="244">
        <f t="shared" si="42"/>
        <v>1.4105105161893063</v>
      </c>
      <c r="M29" s="244">
        <f t="shared" si="42"/>
        <v>1.0883105161893063</v>
      </c>
      <c r="N29" s="244">
        <f t="shared" si="42"/>
        <v>1.0883105161893063</v>
      </c>
      <c r="O29" s="244">
        <f t="shared" si="42"/>
        <v>1.1270105161893063</v>
      </c>
      <c r="P29" s="244">
        <f t="shared" si="42"/>
        <v>2.3256105161893066</v>
      </c>
      <c r="Q29" s="244">
        <f t="shared" si="42"/>
        <v>6.0118105161893061</v>
      </c>
      <c r="R29" s="244">
        <f t="shared" si="42"/>
        <v>9.8268105161893065</v>
      </c>
      <c r="S29" s="244">
        <f t="shared" si="42"/>
        <v>12.391610516189306</v>
      </c>
      <c r="T29" s="244">
        <f t="shared" si="42"/>
        <v>12.804110516189306</v>
      </c>
      <c r="U29" s="244">
        <f t="shared" si="42"/>
        <v>9.0792105161893062</v>
      </c>
      <c r="V29" s="244">
        <f t="shared" si="42"/>
        <v>5.9344105161893062</v>
      </c>
      <c r="W29" s="244">
        <f t="shared" si="42"/>
        <v>2.8412105161893062</v>
      </c>
      <c r="X29" s="244">
        <f t="shared" si="42"/>
        <v>1.4105105161893063</v>
      </c>
      <c r="Y29" s="244">
        <f t="shared" si="42"/>
        <v>1.0883105161893063</v>
      </c>
      <c r="Z29" s="244">
        <f t="shared" si="42"/>
        <v>1.0883105161893063</v>
      </c>
      <c r="AA29" s="244">
        <f t="shared" si="42"/>
        <v>1.1270105161893063</v>
      </c>
      <c r="AB29" s="244">
        <f t="shared" si="42"/>
        <v>2.3256105161893066</v>
      </c>
      <c r="AC29" s="244">
        <f t="shared" si="42"/>
        <v>6.0118105161893061</v>
      </c>
      <c r="AD29" s="244">
        <f t="shared" si="42"/>
        <v>9.8269105161893062</v>
      </c>
      <c r="AE29" s="244">
        <f t="shared" si="42"/>
        <v>12.391810516189306</v>
      </c>
      <c r="AF29" s="244">
        <f t="shared" si="42"/>
        <v>12.804210516189306</v>
      </c>
      <c r="AG29" s="244">
        <f t="shared" si="42"/>
        <v>9.079310516189306</v>
      </c>
      <c r="AH29" s="244">
        <f t="shared" si="42"/>
        <v>5.9345105161893059</v>
      </c>
      <c r="AI29" s="244">
        <f t="shared" si="42"/>
        <v>2.8412105161893062</v>
      </c>
      <c r="AJ29" s="244">
        <f t="shared" si="42"/>
        <v>1.4105105161893063</v>
      </c>
      <c r="AK29" s="244">
        <f t="shared" si="42"/>
        <v>1.0883105161893063</v>
      </c>
      <c r="AL29" s="244">
        <f t="shared" si="42"/>
        <v>1.0883105161893063</v>
      </c>
      <c r="AM29" s="244">
        <f t="shared" si="42"/>
        <v>1.1270105161893063</v>
      </c>
      <c r="AN29" s="244">
        <f t="shared" si="42"/>
        <v>2.3256105161893066</v>
      </c>
      <c r="AO29" s="244">
        <f t="shared" si="42"/>
        <v>6.0119105161893067</v>
      </c>
      <c r="AP29" s="244">
        <f t="shared" si="42"/>
        <v>9.827010516189306</v>
      </c>
      <c r="AQ29" s="244">
        <f t="shared" si="42"/>
        <v>12.391910516189306</v>
      </c>
      <c r="AR29" s="244">
        <f t="shared" si="42"/>
        <v>12.804310516189306</v>
      </c>
      <c r="AS29" s="244">
        <f t="shared" si="42"/>
        <v>9.0794105161893057</v>
      </c>
      <c r="AT29" s="244">
        <f t="shared" si="42"/>
        <v>5.9345105161893059</v>
      </c>
      <c r="AU29" s="244">
        <f t="shared" si="42"/>
        <v>2.8412105161893062</v>
      </c>
      <c r="AV29" s="244">
        <f t="shared" si="42"/>
        <v>1.4105105161893063</v>
      </c>
      <c r="AW29" s="244">
        <f t="shared" si="42"/>
        <v>1.0883105161893063</v>
      </c>
      <c r="AX29" s="244">
        <f t="shared" si="42"/>
        <v>1.0883105161893063</v>
      </c>
      <c r="AY29" s="244">
        <f t="shared" si="42"/>
        <v>1.1270105161893063</v>
      </c>
      <c r="AZ29" s="244">
        <f t="shared" si="42"/>
        <v>2.3256105161893066</v>
      </c>
      <c r="BA29" s="244">
        <f t="shared" si="42"/>
        <v>6.0119105161893067</v>
      </c>
      <c r="BB29" s="244">
        <f t="shared" si="42"/>
        <v>9.8271105161893058</v>
      </c>
      <c r="BC29" s="244">
        <f t="shared" si="42"/>
        <v>12.392010516189305</v>
      </c>
      <c r="BD29" s="244">
        <f t="shared" si="42"/>
        <v>12.804410516189307</v>
      </c>
      <c r="BE29" s="244">
        <f t="shared" si="42"/>
        <v>9.0795105161893055</v>
      </c>
      <c r="BF29" s="244">
        <f t="shared" si="42"/>
        <v>5.9346105161893066</v>
      </c>
      <c r="BG29" s="244">
        <f t="shared" si="42"/>
        <v>2.8412105161893062</v>
      </c>
      <c r="BH29" s="244">
        <f t="shared" si="42"/>
        <v>1.4105105161893063</v>
      </c>
      <c r="BI29" s="244">
        <f t="shared" si="42"/>
        <v>1.0883105161893063</v>
      </c>
      <c r="BJ29" s="244">
        <f t="shared" si="42"/>
        <v>1.0883105161893063</v>
      </c>
      <c r="BK29" s="244">
        <f t="shared" si="42"/>
        <v>1.1270105161893063</v>
      </c>
      <c r="BL29" s="244">
        <f t="shared" si="42"/>
        <v>2.3257105161893064</v>
      </c>
      <c r="BM29" s="244">
        <f t="shared" si="42"/>
        <v>6.0120105161893065</v>
      </c>
      <c r="BN29" s="244">
        <f t="shared" si="42"/>
        <v>9.8272105161893055</v>
      </c>
      <c r="BO29" s="244">
        <f t="shared" ref="BO29:CH29" si="43">BO28+BO27</f>
        <v>12.392110516189307</v>
      </c>
      <c r="BP29" s="244">
        <f t="shared" si="43"/>
        <v>12.804610516189307</v>
      </c>
      <c r="BQ29" s="244">
        <f t="shared" si="43"/>
        <v>9.0796105161893053</v>
      </c>
      <c r="BR29" s="244">
        <f t="shared" si="43"/>
        <v>5.9346105161893066</v>
      </c>
      <c r="BS29" s="244">
        <f t="shared" si="43"/>
        <v>2.8412105161893062</v>
      </c>
      <c r="BT29" s="244">
        <f t="shared" si="43"/>
        <v>1.4105105161893063</v>
      </c>
      <c r="BU29" s="244">
        <f t="shared" si="43"/>
        <v>1.0883105161893063</v>
      </c>
      <c r="BV29" s="244">
        <f t="shared" si="43"/>
        <v>1.0883105161893063</v>
      </c>
      <c r="BW29" s="244">
        <f t="shared" si="43"/>
        <v>1.1270105161893063</v>
      </c>
      <c r="BX29" s="244">
        <f t="shared" si="43"/>
        <v>2.3257105161893064</v>
      </c>
      <c r="BY29" s="244">
        <f t="shared" si="43"/>
        <v>6.0120105161893065</v>
      </c>
      <c r="BZ29" s="244">
        <f t="shared" si="43"/>
        <v>9.8273105161893071</v>
      </c>
      <c r="CA29" s="244">
        <f t="shared" si="43"/>
        <v>12.392310516189307</v>
      </c>
      <c r="CB29" s="244">
        <f t="shared" si="43"/>
        <v>12.804710516189306</v>
      </c>
      <c r="CC29" s="244">
        <f t="shared" si="43"/>
        <v>9.079710516189305</v>
      </c>
      <c r="CD29" s="244">
        <f t="shared" si="43"/>
        <v>5.9347105161893063</v>
      </c>
      <c r="CE29" s="244">
        <f t="shared" si="43"/>
        <v>2.8413105161893064</v>
      </c>
      <c r="CF29" s="244">
        <f t="shared" si="43"/>
        <v>1.4105105161893063</v>
      </c>
      <c r="CG29" s="244">
        <f t="shared" si="43"/>
        <v>1.0883105161893063</v>
      </c>
      <c r="CH29" s="244">
        <f t="shared" si="43"/>
        <v>1.0883105161893063</v>
      </c>
    </row>
    <row r="30" spans="1:86" x14ac:dyDescent="0.2">
      <c r="A30" s="229">
        <v>18</v>
      </c>
      <c r="B30" s="218" t="s">
        <v>248</v>
      </c>
      <c r="C30" s="246">
        <f>'Bill Frequency'!C$13</f>
        <v>151012</v>
      </c>
      <c r="D30" s="247">
        <f>'Bill Frequency'!D$13</f>
        <v>152519</v>
      </c>
      <c r="E30" s="247">
        <f>'Bill Frequency'!E$13</f>
        <v>152394</v>
      </c>
      <c r="F30" s="247">
        <f>'Bill Frequency'!F$13</f>
        <v>157920</v>
      </c>
      <c r="G30" s="247">
        <f>'Bill Frequency'!G$13</f>
        <v>157873</v>
      </c>
      <c r="H30" s="247">
        <f>'Bill Frequency'!H$13</f>
        <v>141181</v>
      </c>
      <c r="I30" s="247">
        <f>'Bill Frequency'!I$13</f>
        <v>175369</v>
      </c>
      <c r="J30" s="247">
        <f>'Bill Frequency'!J$13</f>
        <v>158239</v>
      </c>
      <c r="K30" s="247">
        <f>'Bill Frequency'!K$13</f>
        <v>156709</v>
      </c>
      <c r="L30" s="247">
        <f>'Bill Frequency'!L$13</f>
        <v>156293</v>
      </c>
      <c r="M30" s="247">
        <f>'Bill Frequency'!M$13</f>
        <v>154293</v>
      </c>
      <c r="N30" s="248">
        <f>'Bill Frequency'!N$13</f>
        <v>151835</v>
      </c>
      <c r="O30" s="249">
        <f>C30+O19</f>
        <v>151412</v>
      </c>
      <c r="P30" s="249">
        <f t="shared" ref="P30:Z30" si="44">D30+P19</f>
        <v>152919</v>
      </c>
      <c r="Q30" s="249">
        <f t="shared" si="44"/>
        <v>152794</v>
      </c>
      <c r="R30" s="249">
        <f t="shared" si="44"/>
        <v>158320</v>
      </c>
      <c r="S30" s="249">
        <f t="shared" si="44"/>
        <v>158273</v>
      </c>
      <c r="T30" s="249">
        <f t="shared" si="44"/>
        <v>141581</v>
      </c>
      <c r="U30" s="249">
        <f t="shared" si="44"/>
        <v>175769</v>
      </c>
      <c r="V30" s="249">
        <f t="shared" si="44"/>
        <v>158639</v>
      </c>
      <c r="W30" s="249">
        <f t="shared" si="44"/>
        <v>157109</v>
      </c>
      <c r="X30" s="249">
        <f t="shared" si="44"/>
        <v>156693</v>
      </c>
      <c r="Y30" s="249">
        <f t="shared" si="44"/>
        <v>154693</v>
      </c>
      <c r="Z30" s="249">
        <f t="shared" si="44"/>
        <v>152235</v>
      </c>
      <c r="AA30" s="249">
        <f>O30+AA19</f>
        <v>151812</v>
      </c>
      <c r="AB30" s="249">
        <f t="shared" ref="AB30:AL30" si="45">P30+AB19</f>
        <v>153319</v>
      </c>
      <c r="AC30" s="249">
        <f t="shared" si="45"/>
        <v>153194</v>
      </c>
      <c r="AD30" s="249">
        <f t="shared" si="45"/>
        <v>158720</v>
      </c>
      <c r="AE30" s="249">
        <f t="shared" si="45"/>
        <v>158673</v>
      </c>
      <c r="AF30" s="249">
        <f t="shared" si="45"/>
        <v>141981</v>
      </c>
      <c r="AG30" s="249">
        <f t="shared" si="45"/>
        <v>176169</v>
      </c>
      <c r="AH30" s="249">
        <f t="shared" si="45"/>
        <v>159039</v>
      </c>
      <c r="AI30" s="249">
        <f t="shared" si="45"/>
        <v>157509</v>
      </c>
      <c r="AJ30" s="249">
        <f t="shared" si="45"/>
        <v>157093</v>
      </c>
      <c r="AK30" s="249">
        <f t="shared" si="45"/>
        <v>155093</v>
      </c>
      <c r="AL30" s="249">
        <f t="shared" si="45"/>
        <v>152635</v>
      </c>
      <c r="AM30" s="249">
        <f>AA30+AM19</f>
        <v>152212</v>
      </c>
      <c r="AN30" s="249">
        <f t="shared" ref="AN30:AX30" si="46">AB30+AN19</f>
        <v>153719</v>
      </c>
      <c r="AO30" s="249">
        <f t="shared" si="46"/>
        <v>153594</v>
      </c>
      <c r="AP30" s="249">
        <f t="shared" si="46"/>
        <v>159120</v>
      </c>
      <c r="AQ30" s="249">
        <f t="shared" si="46"/>
        <v>159073</v>
      </c>
      <c r="AR30" s="249">
        <f t="shared" si="46"/>
        <v>142381</v>
      </c>
      <c r="AS30" s="249">
        <f t="shared" si="46"/>
        <v>176569</v>
      </c>
      <c r="AT30" s="249">
        <f t="shared" si="46"/>
        <v>159439</v>
      </c>
      <c r="AU30" s="249">
        <f t="shared" si="46"/>
        <v>157909</v>
      </c>
      <c r="AV30" s="249">
        <f t="shared" si="46"/>
        <v>157493</v>
      </c>
      <c r="AW30" s="249">
        <f t="shared" si="46"/>
        <v>155493</v>
      </c>
      <c r="AX30" s="249">
        <f t="shared" si="46"/>
        <v>153035</v>
      </c>
      <c r="AY30" s="249">
        <f>AM30+AY19</f>
        <v>152612</v>
      </c>
      <c r="AZ30" s="249">
        <f t="shared" ref="AZ30:BJ30" si="47">AN30+AZ19</f>
        <v>154119</v>
      </c>
      <c r="BA30" s="249">
        <f t="shared" si="47"/>
        <v>153994</v>
      </c>
      <c r="BB30" s="249">
        <f t="shared" si="47"/>
        <v>159520</v>
      </c>
      <c r="BC30" s="249">
        <f t="shared" si="47"/>
        <v>159473</v>
      </c>
      <c r="BD30" s="249">
        <f t="shared" si="47"/>
        <v>142781</v>
      </c>
      <c r="BE30" s="249">
        <f t="shared" si="47"/>
        <v>176969</v>
      </c>
      <c r="BF30" s="249">
        <f t="shared" si="47"/>
        <v>159839</v>
      </c>
      <c r="BG30" s="249">
        <f t="shared" si="47"/>
        <v>158309</v>
      </c>
      <c r="BH30" s="249">
        <f t="shared" si="47"/>
        <v>157893</v>
      </c>
      <c r="BI30" s="249">
        <f t="shared" si="47"/>
        <v>155893</v>
      </c>
      <c r="BJ30" s="249">
        <f t="shared" si="47"/>
        <v>153435</v>
      </c>
      <c r="BK30" s="249">
        <f>AY30+BK19</f>
        <v>153012</v>
      </c>
      <c r="BL30" s="249">
        <f t="shared" ref="BL30:BV30" si="48">AZ30+BL19</f>
        <v>154519</v>
      </c>
      <c r="BM30" s="249">
        <f t="shared" si="48"/>
        <v>154394</v>
      </c>
      <c r="BN30" s="249">
        <f t="shared" si="48"/>
        <v>159920</v>
      </c>
      <c r="BO30" s="249">
        <f t="shared" si="48"/>
        <v>159873</v>
      </c>
      <c r="BP30" s="249">
        <f t="shared" si="48"/>
        <v>143181</v>
      </c>
      <c r="BQ30" s="249">
        <f t="shared" si="48"/>
        <v>177369</v>
      </c>
      <c r="BR30" s="249">
        <f t="shared" si="48"/>
        <v>160239</v>
      </c>
      <c r="BS30" s="249">
        <f t="shared" si="48"/>
        <v>158709</v>
      </c>
      <c r="BT30" s="249">
        <f t="shared" si="48"/>
        <v>158293</v>
      </c>
      <c r="BU30" s="249">
        <f t="shared" si="48"/>
        <v>156293</v>
      </c>
      <c r="BV30" s="249">
        <f t="shared" si="48"/>
        <v>153835</v>
      </c>
      <c r="BW30" s="249">
        <f>BK30+BW19</f>
        <v>153412</v>
      </c>
      <c r="BX30" s="249">
        <f t="shared" ref="BX30:CH30" si="49">BL30+BX19</f>
        <v>154919</v>
      </c>
      <c r="BY30" s="249">
        <f t="shared" si="49"/>
        <v>154794</v>
      </c>
      <c r="BZ30" s="249">
        <f t="shared" si="49"/>
        <v>160320</v>
      </c>
      <c r="CA30" s="249">
        <f t="shared" si="49"/>
        <v>160273</v>
      </c>
      <c r="CB30" s="249">
        <f t="shared" si="49"/>
        <v>143581</v>
      </c>
      <c r="CC30" s="249">
        <f t="shared" si="49"/>
        <v>177769</v>
      </c>
      <c r="CD30" s="249">
        <f t="shared" si="49"/>
        <v>160639</v>
      </c>
      <c r="CE30" s="249">
        <f t="shared" si="49"/>
        <v>159109</v>
      </c>
      <c r="CF30" s="249">
        <f t="shared" si="49"/>
        <v>158693</v>
      </c>
      <c r="CG30" s="249">
        <f t="shared" si="49"/>
        <v>156693</v>
      </c>
      <c r="CH30" s="249">
        <f t="shared" si="49"/>
        <v>154235</v>
      </c>
    </row>
    <row r="31" spans="1:86" x14ac:dyDescent="0.2">
      <c r="A31" s="229">
        <v>19</v>
      </c>
      <c r="B31" s="218" t="s">
        <v>249</v>
      </c>
      <c r="C31" s="43">
        <f t="shared" ref="C31:N31" si="50">C30*C29</f>
        <v>170192.11207077952</v>
      </c>
      <c r="D31" s="43">
        <f t="shared" si="50"/>
        <v>354699.79031867685</v>
      </c>
      <c r="E31" s="43">
        <f t="shared" si="50"/>
        <v>916148.6124041531</v>
      </c>
      <c r="F31" s="43">
        <f t="shared" si="50"/>
        <v>1551834.1247166153</v>
      </c>
      <c r="G31" s="43">
        <f t="shared" si="50"/>
        <v>1956284.9397223545</v>
      </c>
      <c r="H31" s="43">
        <f t="shared" si="50"/>
        <v>1807668.8905861224</v>
      </c>
      <c r="I31" s="43">
        <f t="shared" si="50"/>
        <v>1592194.5321136024</v>
      </c>
      <c r="J31" s="43">
        <f t="shared" si="50"/>
        <v>939055.18567127967</v>
      </c>
      <c r="K31" s="43">
        <f t="shared" si="50"/>
        <v>445227.58788150997</v>
      </c>
      <c r="L31" s="43">
        <f t="shared" si="50"/>
        <v>220452.92010677524</v>
      </c>
      <c r="M31" s="43">
        <f t="shared" si="50"/>
        <v>167918.69447439665</v>
      </c>
      <c r="N31" s="43">
        <f t="shared" si="50"/>
        <v>165243.62722560333</v>
      </c>
      <c r="O31" s="250">
        <f>O30*O29</f>
        <v>170642.91627725525</v>
      </c>
      <c r="P31" s="250">
        <f t="shared" ref="P31:Z31" si="51">P30*P29</f>
        <v>355630.03452515259</v>
      </c>
      <c r="Q31" s="250">
        <f t="shared" si="51"/>
        <v>918568.57601062884</v>
      </c>
      <c r="R31" s="250">
        <f t="shared" si="51"/>
        <v>1555780.640923091</v>
      </c>
      <c r="S31" s="250">
        <f t="shared" si="51"/>
        <v>1961257.3712288302</v>
      </c>
      <c r="T31" s="250">
        <f t="shared" si="51"/>
        <v>1812818.770992598</v>
      </c>
      <c r="U31" s="250">
        <f t="shared" si="51"/>
        <v>1595843.7532200781</v>
      </c>
      <c r="V31" s="250">
        <f t="shared" si="51"/>
        <v>941428.94987775537</v>
      </c>
      <c r="W31" s="250">
        <f t="shared" si="51"/>
        <v>446379.74298798572</v>
      </c>
      <c r="X31" s="250">
        <f t="shared" si="51"/>
        <v>221017.12431325097</v>
      </c>
      <c r="Y31" s="250">
        <f t="shared" si="51"/>
        <v>168354.01868087237</v>
      </c>
      <c r="Z31" s="250">
        <f t="shared" si="51"/>
        <v>165678.95143207905</v>
      </c>
      <c r="AA31" s="250">
        <f>AA30*AA29</f>
        <v>171093.72048373095</v>
      </c>
      <c r="AB31" s="250">
        <f t="shared" ref="AB31:AL31" si="52">AB30*AB29</f>
        <v>356560.27873162832</v>
      </c>
      <c r="AC31" s="250">
        <f t="shared" si="52"/>
        <v>920973.30021710461</v>
      </c>
      <c r="AD31" s="250">
        <f t="shared" si="52"/>
        <v>1559727.2371295667</v>
      </c>
      <c r="AE31" s="250">
        <f t="shared" si="52"/>
        <v>1966245.7500353057</v>
      </c>
      <c r="AF31" s="250">
        <f t="shared" si="52"/>
        <v>1817954.6132990739</v>
      </c>
      <c r="AG31" s="250">
        <f t="shared" si="52"/>
        <v>1599493.0543265538</v>
      </c>
      <c r="AH31" s="250">
        <f t="shared" si="52"/>
        <v>943818.61798423098</v>
      </c>
      <c r="AI31" s="250">
        <f t="shared" si="52"/>
        <v>447516.22719446145</v>
      </c>
      <c r="AJ31" s="250">
        <f t="shared" si="52"/>
        <v>221581.3285197267</v>
      </c>
      <c r="AK31" s="250">
        <f t="shared" si="52"/>
        <v>168789.34288734809</v>
      </c>
      <c r="AL31" s="250">
        <f t="shared" si="52"/>
        <v>166114.27563855477</v>
      </c>
      <c r="AM31" s="250">
        <f>AM30*AM29</f>
        <v>171544.52469020669</v>
      </c>
      <c r="AN31" s="250">
        <f t="shared" ref="AN31:AX31" si="53">AN30*AN29</f>
        <v>357490.522938104</v>
      </c>
      <c r="AO31" s="250">
        <f t="shared" si="53"/>
        <v>923393.38382358034</v>
      </c>
      <c r="AP31" s="250">
        <f t="shared" si="53"/>
        <v>1563673.9133360423</v>
      </c>
      <c r="AQ31" s="250">
        <f t="shared" si="53"/>
        <v>1971218.3815417814</v>
      </c>
      <c r="AR31" s="250">
        <f t="shared" si="53"/>
        <v>1823090.5356055496</v>
      </c>
      <c r="AS31" s="250">
        <f t="shared" si="53"/>
        <v>1603142.4354330294</v>
      </c>
      <c r="AT31" s="250">
        <f t="shared" si="53"/>
        <v>946192.42219070671</v>
      </c>
      <c r="AU31" s="250">
        <f t="shared" si="53"/>
        <v>448652.71140093717</v>
      </c>
      <c r="AV31" s="250">
        <f t="shared" si="53"/>
        <v>222145.53272620242</v>
      </c>
      <c r="AW31" s="250">
        <f t="shared" si="53"/>
        <v>169224.66709382381</v>
      </c>
      <c r="AX31" s="250">
        <f t="shared" si="53"/>
        <v>166549.59984503049</v>
      </c>
      <c r="AY31" s="250">
        <f>AY30*AY29</f>
        <v>171995.32889668242</v>
      </c>
      <c r="AZ31" s="250">
        <f t="shared" ref="AZ31:BJ31" si="54">AZ30*AZ29</f>
        <v>358420.76714457973</v>
      </c>
      <c r="BA31" s="250">
        <f t="shared" si="54"/>
        <v>925798.14803005615</v>
      </c>
      <c r="BB31" s="250">
        <f t="shared" si="54"/>
        <v>1567620.669542518</v>
      </c>
      <c r="BC31" s="250">
        <f t="shared" si="54"/>
        <v>1976191.0930482571</v>
      </c>
      <c r="BD31" s="250">
        <f t="shared" si="54"/>
        <v>1828226.5379120253</v>
      </c>
      <c r="BE31" s="250">
        <f t="shared" si="54"/>
        <v>1606791.8965395051</v>
      </c>
      <c r="BF31" s="250">
        <f t="shared" si="54"/>
        <v>948582.21029718255</v>
      </c>
      <c r="BG31" s="250">
        <f t="shared" si="54"/>
        <v>449789.1956074129</v>
      </c>
      <c r="BH31" s="250">
        <f t="shared" si="54"/>
        <v>222709.73693267815</v>
      </c>
      <c r="BI31" s="250">
        <f t="shared" si="54"/>
        <v>169659.99130029953</v>
      </c>
      <c r="BJ31" s="250">
        <f t="shared" si="54"/>
        <v>166984.92405150621</v>
      </c>
      <c r="BK31" s="250">
        <f>BK30*BK29</f>
        <v>172446.13310315812</v>
      </c>
      <c r="BL31" s="250">
        <f t="shared" ref="BL31:BV31" si="55">BL30*BL29</f>
        <v>359366.46325105545</v>
      </c>
      <c r="BM31" s="250">
        <f t="shared" si="55"/>
        <v>928218.35163653176</v>
      </c>
      <c r="BN31" s="250">
        <f t="shared" si="55"/>
        <v>1571567.5057489937</v>
      </c>
      <c r="BO31" s="250">
        <f t="shared" si="55"/>
        <v>1981163.8845547331</v>
      </c>
      <c r="BP31" s="250">
        <f t="shared" si="55"/>
        <v>1833376.9383185012</v>
      </c>
      <c r="BQ31" s="250">
        <f t="shared" si="55"/>
        <v>1610441.4376459809</v>
      </c>
      <c r="BR31" s="250">
        <f t="shared" si="55"/>
        <v>950956.05450365832</v>
      </c>
      <c r="BS31" s="250">
        <f t="shared" si="55"/>
        <v>450925.67981388862</v>
      </c>
      <c r="BT31" s="250">
        <f t="shared" si="55"/>
        <v>223273.94113915387</v>
      </c>
      <c r="BU31" s="250">
        <f t="shared" si="55"/>
        <v>170095.31550677525</v>
      </c>
      <c r="BV31" s="250">
        <f t="shared" si="55"/>
        <v>167420.24825798193</v>
      </c>
      <c r="BW31" s="250">
        <f>BW30*BW29</f>
        <v>172896.93730963385</v>
      </c>
      <c r="BX31" s="250">
        <f t="shared" ref="BX31:CH31" si="56">BX30*BX29</f>
        <v>360296.74745753116</v>
      </c>
      <c r="BY31" s="250">
        <f t="shared" si="56"/>
        <v>930623.15584300749</v>
      </c>
      <c r="BZ31" s="250">
        <f t="shared" si="56"/>
        <v>1575514.4219554698</v>
      </c>
      <c r="CA31" s="250">
        <f t="shared" si="56"/>
        <v>1986152.7833612086</v>
      </c>
      <c r="CB31" s="250">
        <f t="shared" si="56"/>
        <v>1838513.1406249767</v>
      </c>
      <c r="CC31" s="250">
        <f t="shared" si="56"/>
        <v>1614091.0587524567</v>
      </c>
      <c r="CD31" s="250">
        <f t="shared" si="56"/>
        <v>953345.96261013392</v>
      </c>
      <c r="CE31" s="250">
        <f t="shared" si="56"/>
        <v>452078.07492036436</v>
      </c>
      <c r="CF31" s="250">
        <f t="shared" si="56"/>
        <v>223838.1453456296</v>
      </c>
      <c r="CG31" s="250">
        <f t="shared" si="56"/>
        <v>170530.63971325097</v>
      </c>
      <c r="CH31" s="250">
        <f t="shared" si="56"/>
        <v>167855.57246445765</v>
      </c>
    </row>
    <row r="32" spans="1:86" x14ac:dyDescent="0.2">
      <c r="A32" s="229">
        <v>20</v>
      </c>
      <c r="B32" s="218" t="s">
        <v>250</v>
      </c>
      <c r="C32" s="251">
        <f>'Bill Frequency'!C$17</f>
        <v>173004.0906</v>
      </c>
      <c r="D32" s="252">
        <f>'Bill Frequency'!D$17</f>
        <v>238491.70259999999</v>
      </c>
      <c r="E32" s="252">
        <f>'Bill Frequency'!E$17</f>
        <v>872642.24540000001</v>
      </c>
      <c r="F32" s="252">
        <f>'Bill Frequency'!F$17</f>
        <v>1632468.3681000001</v>
      </c>
      <c r="G32" s="252">
        <f>'Bill Frequency'!G$17</f>
        <v>2213711.6485000001</v>
      </c>
      <c r="H32" s="252">
        <f>'Bill Frequency'!H$17</f>
        <v>1817504.3034999999</v>
      </c>
      <c r="I32" s="252">
        <f>'Bill Frequency'!I$17</f>
        <v>2409767.5144000002</v>
      </c>
      <c r="J32" s="252">
        <f>'Bill Frequency'!J$17</f>
        <v>840904.05070000002</v>
      </c>
      <c r="K32" s="252">
        <f>'Bill Frequency'!K$17</f>
        <v>329075.9436</v>
      </c>
      <c r="L32" s="252">
        <f>'Bill Frequency'!L$17</f>
        <v>196516.9406</v>
      </c>
      <c r="M32" s="252">
        <f>'Bill Frequency'!M$17</f>
        <v>158183.28890000001</v>
      </c>
      <c r="N32" s="253">
        <f>'Bill Frequency'!N$17</f>
        <v>174979.03279999999</v>
      </c>
      <c r="O32" s="219" t="s">
        <v>251</v>
      </c>
      <c r="P32" s="219" t="s">
        <v>251</v>
      </c>
      <c r="Q32" s="219" t="s">
        <v>251</v>
      </c>
      <c r="R32" s="219" t="s">
        <v>251</v>
      </c>
      <c r="S32" s="219" t="s">
        <v>251</v>
      </c>
      <c r="T32" s="219" t="s">
        <v>251</v>
      </c>
      <c r="U32" s="219" t="s">
        <v>251</v>
      </c>
      <c r="V32" s="219" t="s">
        <v>251</v>
      </c>
      <c r="W32" s="219" t="s">
        <v>251</v>
      </c>
      <c r="X32" s="219" t="s">
        <v>251</v>
      </c>
      <c r="Y32" s="219" t="s">
        <v>251</v>
      </c>
      <c r="Z32" s="219" t="s">
        <v>251</v>
      </c>
      <c r="AA32" s="219" t="s">
        <v>251</v>
      </c>
      <c r="AB32" s="219" t="s">
        <v>251</v>
      </c>
      <c r="AC32" s="219" t="s">
        <v>251</v>
      </c>
      <c r="AD32" s="219" t="s">
        <v>251</v>
      </c>
      <c r="AE32" s="219" t="s">
        <v>251</v>
      </c>
      <c r="AF32" s="219" t="s">
        <v>251</v>
      </c>
      <c r="AG32" s="219" t="s">
        <v>251</v>
      </c>
      <c r="AH32" s="219" t="s">
        <v>251</v>
      </c>
      <c r="AI32" s="219" t="s">
        <v>251</v>
      </c>
      <c r="AJ32" s="219" t="s">
        <v>251</v>
      </c>
      <c r="AK32" s="219" t="s">
        <v>251</v>
      </c>
      <c r="AL32" s="219" t="s">
        <v>251</v>
      </c>
      <c r="AM32" s="219" t="s">
        <v>251</v>
      </c>
      <c r="AN32" s="219" t="s">
        <v>251</v>
      </c>
      <c r="AO32" s="219" t="s">
        <v>251</v>
      </c>
      <c r="AP32" s="219" t="s">
        <v>251</v>
      </c>
      <c r="AQ32" s="219" t="s">
        <v>251</v>
      </c>
      <c r="AR32" s="219" t="s">
        <v>251</v>
      </c>
      <c r="AS32" s="219" t="s">
        <v>251</v>
      </c>
      <c r="AT32" s="219" t="s">
        <v>251</v>
      </c>
      <c r="AU32" s="219" t="s">
        <v>251</v>
      </c>
      <c r="AV32" s="219" t="s">
        <v>251</v>
      </c>
      <c r="AW32" s="219" t="s">
        <v>251</v>
      </c>
      <c r="AX32" s="219" t="s">
        <v>251</v>
      </c>
      <c r="AY32" s="219" t="s">
        <v>251</v>
      </c>
      <c r="AZ32" s="219" t="s">
        <v>251</v>
      </c>
      <c r="BA32" s="219" t="s">
        <v>251</v>
      </c>
      <c r="BB32" s="219" t="s">
        <v>251</v>
      </c>
      <c r="BC32" s="219" t="s">
        <v>251</v>
      </c>
      <c r="BD32" s="219" t="s">
        <v>251</v>
      </c>
      <c r="BE32" s="219" t="s">
        <v>251</v>
      </c>
      <c r="BF32" s="219" t="s">
        <v>251</v>
      </c>
      <c r="BG32" s="219" t="s">
        <v>251</v>
      </c>
      <c r="BH32" s="219" t="s">
        <v>251</v>
      </c>
      <c r="BI32" s="219" t="s">
        <v>251</v>
      </c>
      <c r="BJ32" s="219" t="s">
        <v>251</v>
      </c>
      <c r="BK32" s="219" t="s">
        <v>251</v>
      </c>
      <c r="BL32" s="219" t="s">
        <v>251</v>
      </c>
      <c r="BM32" s="219" t="s">
        <v>251</v>
      </c>
      <c r="BN32" s="219" t="s">
        <v>251</v>
      </c>
      <c r="BO32" s="219" t="s">
        <v>251</v>
      </c>
      <c r="BP32" s="219" t="s">
        <v>251</v>
      </c>
      <c r="BQ32" s="219" t="s">
        <v>251</v>
      </c>
      <c r="BR32" s="219" t="s">
        <v>251</v>
      </c>
      <c r="BS32" s="219" t="s">
        <v>251</v>
      </c>
      <c r="BT32" s="219" t="s">
        <v>251</v>
      </c>
      <c r="BU32" s="219" t="s">
        <v>251</v>
      </c>
      <c r="BV32" s="219" t="s">
        <v>251</v>
      </c>
      <c r="BW32" s="219" t="s">
        <v>251</v>
      </c>
      <c r="BX32" s="219" t="s">
        <v>251</v>
      </c>
      <c r="BY32" s="219" t="s">
        <v>251</v>
      </c>
      <c r="BZ32" s="219" t="s">
        <v>251</v>
      </c>
      <c r="CA32" s="219" t="s">
        <v>251</v>
      </c>
      <c r="CB32" s="219" t="s">
        <v>251</v>
      </c>
      <c r="CC32" s="219" t="s">
        <v>251</v>
      </c>
      <c r="CD32" s="219" t="s">
        <v>251</v>
      </c>
      <c r="CE32" s="219" t="s">
        <v>251</v>
      </c>
      <c r="CF32" s="219" t="s">
        <v>251</v>
      </c>
      <c r="CG32" s="219" t="s">
        <v>251</v>
      </c>
      <c r="CH32" s="219" t="s">
        <v>251</v>
      </c>
    </row>
    <row r="33" spans="1:86" x14ac:dyDescent="0.2">
      <c r="A33" s="229">
        <v>21</v>
      </c>
      <c r="B33" s="218" t="s">
        <v>252</v>
      </c>
      <c r="C33" s="184">
        <f>C30*(C26*C$15+C28)</f>
        <v>218844.69551306809</v>
      </c>
      <c r="D33" s="184">
        <f t="shared" ref="D33:BO33" si="57">D30*(D26*D$15+D28)</f>
        <v>602381.27602571493</v>
      </c>
      <c r="E33" s="184">
        <f t="shared" si="57"/>
        <v>1210766.1083901776</v>
      </c>
      <c r="F33" s="184">
        <f t="shared" si="57"/>
        <v>1842884.9957289232</v>
      </c>
      <c r="G33" s="184">
        <f t="shared" si="57"/>
        <v>2037671.5734781879</v>
      </c>
      <c r="H33" s="184">
        <f t="shared" si="57"/>
        <v>1503796.3841538758</v>
      </c>
      <c r="I33" s="184">
        <f t="shared" si="57"/>
        <v>1404603.0303969258</v>
      </c>
      <c r="J33" s="184">
        <f t="shared" si="57"/>
        <v>651485.64215050032</v>
      </c>
      <c r="K33" s="184">
        <f t="shared" si="57"/>
        <v>301831.02209196315</v>
      </c>
      <c r="L33" s="184">
        <f t="shared" si="57"/>
        <v>176138.44467899439</v>
      </c>
      <c r="M33" s="184">
        <f t="shared" si="57"/>
        <v>167918.69447439665</v>
      </c>
      <c r="N33" s="184">
        <f t="shared" si="57"/>
        <v>165243.62722560333</v>
      </c>
      <c r="O33" s="184">
        <f t="shared" si="57"/>
        <v>219425.02466119546</v>
      </c>
      <c r="P33" s="184">
        <f t="shared" si="57"/>
        <v>603966.33389179781</v>
      </c>
      <c r="Q33" s="184">
        <f t="shared" si="57"/>
        <v>1213956.6399342935</v>
      </c>
      <c r="R33" s="184">
        <f t="shared" si="57"/>
        <v>1847572.9470912742</v>
      </c>
      <c r="S33" s="184">
        <f t="shared" si="57"/>
        <v>2042856.7803181419</v>
      </c>
      <c r="T33" s="184">
        <f t="shared" si="57"/>
        <v>1508073.2137451738</v>
      </c>
      <c r="U33" s="184">
        <f t="shared" si="57"/>
        <v>1407821.3604547246</v>
      </c>
      <c r="V33" s="184">
        <f t="shared" si="57"/>
        <v>653138.23417466111</v>
      </c>
      <c r="W33" s="184">
        <f t="shared" si="57"/>
        <v>302603.02205165086</v>
      </c>
      <c r="X33" s="184">
        <f t="shared" si="57"/>
        <v>176589.30757381918</v>
      </c>
      <c r="Y33" s="184">
        <f t="shared" si="57"/>
        <v>168354.01868087237</v>
      </c>
      <c r="Z33" s="184">
        <f t="shared" si="57"/>
        <v>165678.95143207905</v>
      </c>
      <c r="AA33" s="184">
        <f t="shared" si="57"/>
        <v>220005.41655289978</v>
      </c>
      <c r="AB33" s="184">
        <f t="shared" si="57"/>
        <v>605551.89389101008</v>
      </c>
      <c r="AC33" s="184">
        <f t="shared" si="57"/>
        <v>1217148.373860921</v>
      </c>
      <c r="AD33" s="184">
        <f t="shared" si="57"/>
        <v>1852262.8172878411</v>
      </c>
      <c r="AE33" s="184">
        <f t="shared" si="57"/>
        <v>2048044.1297615713</v>
      </c>
      <c r="AF33" s="184">
        <f t="shared" si="57"/>
        <v>1512351.6042996615</v>
      </c>
      <c r="AG33" s="184">
        <f t="shared" si="57"/>
        <v>1411041.0762741829</v>
      </c>
      <c r="AH33" s="184">
        <f t="shared" si="57"/>
        <v>654791.3764843985</v>
      </c>
      <c r="AI33" s="184">
        <f t="shared" si="57"/>
        <v>303375.17283090664</v>
      </c>
      <c r="AJ33" s="184">
        <f t="shared" si="57"/>
        <v>177040.17741214056</v>
      </c>
      <c r="AK33" s="184">
        <f t="shared" si="57"/>
        <v>168789.34288734809</v>
      </c>
      <c r="AL33" s="184">
        <f t="shared" si="57"/>
        <v>166114.27563855477</v>
      </c>
      <c r="AM33" s="184">
        <f t="shared" si="57"/>
        <v>220585.72293484741</v>
      </c>
      <c r="AN33" s="184">
        <f t="shared" si="57"/>
        <v>607136.76891181059</v>
      </c>
      <c r="AO33" s="184">
        <f t="shared" si="57"/>
        <v>1220338.4677007857</v>
      </c>
      <c r="AP33" s="184">
        <f t="shared" si="57"/>
        <v>1856950.0614109361</v>
      </c>
      <c r="AQ33" s="184">
        <f t="shared" si="57"/>
        <v>2053228.5469660875</v>
      </c>
      <c r="AR33" s="184">
        <f t="shared" si="57"/>
        <v>1516627.8816520679</v>
      </c>
      <c r="AS33" s="184">
        <f t="shared" si="57"/>
        <v>1414258.8781464489</v>
      </c>
      <c r="AT33" s="184">
        <f t="shared" si="57"/>
        <v>656443.76554623106</v>
      </c>
      <c r="AU33" s="184">
        <f t="shared" si="57"/>
        <v>304147.11734826432</v>
      </c>
      <c r="AV33" s="184">
        <f t="shared" si="57"/>
        <v>177491.03775682501</v>
      </c>
      <c r="AW33" s="184">
        <f t="shared" si="57"/>
        <v>169224.66709382381</v>
      </c>
      <c r="AX33" s="184">
        <f t="shared" si="57"/>
        <v>166549.59984503049</v>
      </c>
      <c r="AY33" s="184">
        <f t="shared" si="57"/>
        <v>221165.92343311303</v>
      </c>
      <c r="AZ33" s="184">
        <f t="shared" si="57"/>
        <v>608720.79587806016</v>
      </c>
      <c r="BA33" s="184">
        <f t="shared" si="57"/>
        <v>1223526.5309649266</v>
      </c>
      <c r="BB33" s="184">
        <f t="shared" si="57"/>
        <v>1861634.0559610929</v>
      </c>
      <c r="BC33" s="184">
        <f t="shared" si="57"/>
        <v>2058409.3357244669</v>
      </c>
      <c r="BD33" s="184">
        <f t="shared" si="57"/>
        <v>1520901.5394718444</v>
      </c>
      <c r="BE33" s="184">
        <f t="shared" si="57"/>
        <v>1417474.3151202945</v>
      </c>
      <c r="BF33" s="184">
        <f t="shared" si="57"/>
        <v>658095.22254690179</v>
      </c>
      <c r="BG33" s="184">
        <f t="shared" si="57"/>
        <v>304918.80660252541</v>
      </c>
      <c r="BH33" s="184">
        <f t="shared" si="57"/>
        <v>177941.88635202355</v>
      </c>
      <c r="BI33" s="184">
        <f t="shared" si="57"/>
        <v>169659.99130029953</v>
      </c>
      <c r="BJ33" s="184">
        <f t="shared" si="57"/>
        <v>166984.92405150621</v>
      </c>
      <c r="BK33" s="184">
        <f t="shared" si="57"/>
        <v>221746.13053919293</v>
      </c>
      <c r="BL33" s="184">
        <f t="shared" si="57"/>
        <v>610304.87553786498</v>
      </c>
      <c r="BM33" s="184">
        <f t="shared" si="57"/>
        <v>1226714.7204434802</v>
      </c>
      <c r="BN33" s="184">
        <f t="shared" si="57"/>
        <v>1866318.249398832</v>
      </c>
      <c r="BO33" s="184">
        <f t="shared" si="57"/>
        <v>2063590.34658743</v>
      </c>
      <c r="BP33" s="184">
        <f t="shared" ref="BP33:CH33" si="58">BP30*(BP26*BP$15+BP28)</f>
        <v>1525175.3657914889</v>
      </c>
      <c r="BQ33" s="184">
        <f t="shared" si="58"/>
        <v>1420689.8906697468</v>
      </c>
      <c r="BR33" s="184">
        <f t="shared" si="58"/>
        <v>659746.7365443185</v>
      </c>
      <c r="BS33" s="184">
        <f t="shared" si="58"/>
        <v>305690.5115317654</v>
      </c>
      <c r="BT33" s="184">
        <f t="shared" si="58"/>
        <v>178392.73566955223</v>
      </c>
      <c r="BU33" s="184">
        <f t="shared" si="58"/>
        <v>170095.31550677525</v>
      </c>
      <c r="BV33" s="184">
        <f t="shared" si="58"/>
        <v>167420.24825798193</v>
      </c>
      <c r="BW33" s="184">
        <f t="shared" si="58"/>
        <v>222326.53361069053</v>
      </c>
      <c r="BX33" s="184">
        <f t="shared" si="58"/>
        <v>611890.52397208754</v>
      </c>
      <c r="BY33" s="184">
        <f t="shared" si="58"/>
        <v>1229906.666336152</v>
      </c>
      <c r="BZ33" s="184">
        <f t="shared" si="58"/>
        <v>1871008.4439314241</v>
      </c>
      <c r="CA33" s="184">
        <f t="shared" si="58"/>
        <v>2068778.0583180622</v>
      </c>
      <c r="CB33" s="184">
        <f t="shared" si="58"/>
        <v>1529454.057075497</v>
      </c>
      <c r="CC33" s="184">
        <f t="shared" si="58"/>
        <v>1423909.8128956277</v>
      </c>
      <c r="CD33" s="184">
        <f t="shared" si="58"/>
        <v>661399.97164491308</v>
      </c>
      <c r="CE33" s="184">
        <f t="shared" si="58"/>
        <v>306462.68803745043</v>
      </c>
      <c r="CF33" s="184">
        <f t="shared" si="58"/>
        <v>178843.60669601118</v>
      </c>
      <c r="CG33" s="184">
        <f t="shared" si="58"/>
        <v>170530.63971325097</v>
      </c>
      <c r="CH33" s="184">
        <f t="shared" si="58"/>
        <v>167855.57246445765</v>
      </c>
    </row>
    <row r="34" spans="1:86" x14ac:dyDescent="0.2">
      <c r="A34" s="229">
        <v>22</v>
      </c>
      <c r="B34" s="218" t="s">
        <v>253</v>
      </c>
      <c r="C34" s="184">
        <f>C33/SUM(C33:N33)*SUM(C31:N31)</f>
        <v>218916.10444278471</v>
      </c>
      <c r="D34" s="184">
        <f>D33/SUM(C33:N33)*SUM(C31:N31)</f>
        <v>602577.83277616068</v>
      </c>
      <c r="E34" s="184">
        <f>E33/SUM(C33:N33)*SUM(C31:N31)</f>
        <v>1211161.1808489121</v>
      </c>
      <c r="F34" s="184">
        <f>F33/SUM(C33:N33)*SUM(C31:N31)</f>
        <v>1843486.3283078433</v>
      </c>
      <c r="G34" s="184">
        <f>G33/SUM(C33:N33)*SUM(C31:N31)</f>
        <v>2038336.4648333793</v>
      </c>
      <c r="H34" s="184">
        <f>H33/SUM(C33:N33)*SUM(C31:N31)</f>
        <v>1504287.0722651524</v>
      </c>
      <c r="I34" s="184">
        <f>I33/SUM(C33:N33)*SUM(C31:N31)</f>
        <v>1405061.3517596722</v>
      </c>
      <c r="J34" s="184">
        <f>J33/SUM(C33:N33)*SUM(C31:N31)</f>
        <v>651698.22163442452</v>
      </c>
      <c r="K34" s="184">
        <f>K33/SUM(C33:N33)*SUM(C31:N31)</f>
        <v>301929.50942423474</v>
      </c>
      <c r="L34" s="184">
        <f>L33/SUM(C33:N33)*SUM(C31:N31)</f>
        <v>176195.91857749119</v>
      </c>
      <c r="M34" s="184">
        <f>M33/SUM(C33:N33)*SUM(C31:N31)</f>
        <v>167973.48627194844</v>
      </c>
      <c r="N34" s="184">
        <f>N33/SUM(C33:N33)*SUM(C31:N31)</f>
        <v>165297.54614986607</v>
      </c>
      <c r="O34" s="184">
        <f>O33/SUM(O33:Z33)*SUM(O31:Z31)</f>
        <v>219496.64117461836</v>
      </c>
      <c r="P34" s="184">
        <f>P33/SUM(O33:Z33)*SUM(O31:Z31)</f>
        <v>604163.45800343878</v>
      </c>
      <c r="Q34" s="184">
        <f>Q33/SUM(O33:Z33)*SUM(O31:Z31)</f>
        <v>1214352.854277361</v>
      </c>
      <c r="R34" s="184">
        <f>R33/SUM(O33:Z33)*SUM(O31:Z31)</f>
        <v>1848175.9627818018</v>
      </c>
      <c r="S34" s="184">
        <f>S33/SUM(O33:Z33)*SUM(O31:Z31)</f>
        <v>2043523.5332568947</v>
      </c>
      <c r="T34" s="184">
        <f>T33/SUM(O33:Z33)*SUM(O31:Z31)</f>
        <v>1508565.4226248201</v>
      </c>
      <c r="U34" s="184">
        <f>U33/SUM(O33:Z33)*SUM(O31:Z31)</f>
        <v>1408280.8488723005</v>
      </c>
      <c r="V34" s="184">
        <f>V33/SUM(O33:Z33)*SUM(O31:Z31)</f>
        <v>653351.4071397183</v>
      </c>
      <c r="W34" s="184">
        <f>W33/SUM(O33:Z33)*SUM(O31:Z31)</f>
        <v>302701.78641740192</v>
      </c>
      <c r="X34" s="184">
        <f>X33/SUM(O33:Z33)*SUM(O31:Z31)</f>
        <v>176646.94325386858</v>
      </c>
      <c r="Y34" s="184">
        <f>Y33/SUM(O33:Z33)*SUM(O31:Z31)</f>
        <v>168408.96650579467</v>
      </c>
      <c r="Z34" s="184">
        <f>Z33/SUM(O33:Z33)*SUM(O31:Z31)</f>
        <v>165733.02616155648</v>
      </c>
      <c r="AA34" s="184">
        <f>AA33/SUM(AA33:AL33)*SUM(AA31:AL31)</f>
        <v>220076.76339933384</v>
      </c>
      <c r="AB34" s="184">
        <f>AB33/SUM(AA33:AL33)*SUM(AA31:AL31)</f>
        <v>605748.2718650538</v>
      </c>
      <c r="AC34" s="184">
        <f>AC33/SUM(AA33:AL33)*SUM(AA31:AL31)</f>
        <v>1217543.0900432675</v>
      </c>
      <c r="AD34" s="184">
        <f>AD33/SUM(AA33:AL33)*SUM(AA31:AL31)</f>
        <v>1852863.4984567466</v>
      </c>
      <c r="AE34" s="184">
        <f>AE33/SUM(AA33:AL33)*SUM(AA31:AL31)</f>
        <v>2048708.3020001722</v>
      </c>
      <c r="AF34" s="184">
        <f>AF33/SUM(AA33:AL33)*SUM(AA31:AL31)</f>
        <v>1512842.0536683947</v>
      </c>
      <c r="AG34" s="184">
        <f>AG33/SUM(AA33:AL33)*SUM(AA31:AL31)</f>
        <v>1411498.6710577954</v>
      </c>
      <c r="AH34" s="184">
        <f>AH33/SUM(AA33:AL33)*SUM(AA31:AL31)</f>
        <v>655003.72261894529</v>
      </c>
      <c r="AI34" s="184">
        <f>AI33/SUM(AA33:AL33)*SUM(AA31:AL31)</f>
        <v>303473.55614440411</v>
      </c>
      <c r="AJ34" s="184">
        <f>AJ33/SUM(AA33:AL33)*SUM(AA31:AL31)</f>
        <v>177097.59080926684</v>
      </c>
      <c r="AK34" s="184">
        <f>AK33/SUM(AA33:AL33)*SUM(AA31:AL31)</f>
        <v>168844.08057297135</v>
      </c>
      <c r="AL34" s="184">
        <f>AL33/SUM(AA33:AL33)*SUM(AA31:AL31)</f>
        <v>166168.14581093591</v>
      </c>
      <c r="AM34" s="184">
        <f>AM33/SUM(AM33:AX33)*SUM(AM31:AX31)</f>
        <v>220656.73525265916</v>
      </c>
      <c r="AN34" s="184">
        <f>AN33/SUM(AM33:AX33)*SUM(AM31:AX31)</f>
        <v>607332.22212888894</v>
      </c>
      <c r="AO34" s="184">
        <f>AO33/SUM(AM33:AX33)*SUM(AM31:AX31)</f>
        <v>1220731.326594613</v>
      </c>
      <c r="AP34" s="184">
        <f>AP33/SUM(AM33:AX33)*SUM(AM31:AX31)</f>
        <v>1857547.8622394169</v>
      </c>
      <c r="AQ34" s="184">
        <f>AQ33/SUM(AM33:AX33)*SUM(AM31:AX31)</f>
        <v>2053889.5349764512</v>
      </c>
      <c r="AR34" s="184">
        <f>AR33/SUM(AM33:AX33)*SUM(AM31:AX31)</f>
        <v>1517116.1238633096</v>
      </c>
      <c r="AS34" s="184">
        <f>AS33/SUM(AM33:AX33)*SUM(AM31:AX31)</f>
        <v>1414714.1650960611</v>
      </c>
      <c r="AT34" s="184">
        <f>AT33/SUM(AM33:AX33)*SUM(AM31:AX31)</f>
        <v>656655.09197608475</v>
      </c>
      <c r="AU34" s="184">
        <f>AU33/SUM(AM33:AX33)*SUM(AM31:AX31)</f>
        <v>304245.03026606928</v>
      </c>
      <c r="AV34" s="184">
        <f>AV33/SUM(AM33:AX33)*SUM(AM31:AX31)</f>
        <v>177548.17676751997</v>
      </c>
      <c r="AW34" s="184">
        <f>AW33/SUM(AM33:AX33)*SUM(AM31:AX31)</f>
        <v>169279.14494343876</v>
      </c>
      <c r="AX34" s="184">
        <f>AX33/SUM(AM33:AX33)*SUM(AM31:AX31)</f>
        <v>166603.21652048102</v>
      </c>
      <c r="AY34" s="184">
        <f>AY33/SUM(AY33:BJ33)*SUM(AY31:BJ31)</f>
        <v>221236.96375655482</v>
      </c>
      <c r="AZ34" s="184">
        <f>AZ33/SUM(AY33:BJ33)*SUM(AY31:BJ31)</f>
        <v>608916.3220312472</v>
      </c>
      <c r="BA34" s="184">
        <f>BA33/SUM(AY33:BJ33)*SUM(AY31:BJ31)</f>
        <v>1223919.5378040911</v>
      </c>
      <c r="BB34" s="184">
        <f>BB33/SUM(AY33:BJ33)*SUM(AY31:BJ31)</f>
        <v>1862232.0282138381</v>
      </c>
      <c r="BC34" s="184">
        <f>BC33/SUM(AY33:BJ33)*SUM(AY31:BJ31)</f>
        <v>2059070.5138242193</v>
      </c>
      <c r="BD34" s="184">
        <f>BD33/SUM(AY33:BJ33)*SUM(AY31:BJ31)</f>
        <v>1521390.0656227542</v>
      </c>
      <c r="BE34" s="184">
        <f>BE33/SUM(AY33:BJ33)*SUM(AY31:BJ31)</f>
        <v>1417929.6195914962</v>
      </c>
      <c r="BF34" s="184">
        <f>BF33/SUM(AY33:BJ33)*SUM(AY31:BJ31)</f>
        <v>658306.60817421507</v>
      </c>
      <c r="BG34" s="184">
        <f>BG33/SUM(AY33:BJ33)*SUM(AY31:BJ31)</f>
        <v>305016.74904459913</v>
      </c>
      <c r="BH34" s="184">
        <f>BH33/SUM(AY33:BJ33)*SUM(AY31:BJ31)</f>
        <v>177999.04275733256</v>
      </c>
      <c r="BI34" s="184">
        <f>BI33/SUM(AY33:BJ33)*SUM(AY31:BJ31)</f>
        <v>169714.48749243445</v>
      </c>
      <c r="BJ34" s="184">
        <f>BJ33/SUM(AY33:BJ33)*SUM(AY31:BJ31)</f>
        <v>167038.56098992052</v>
      </c>
      <c r="BK34" s="184">
        <f>BK33/SUM(BK33:BV33)*SUM(BK31:BV31)</f>
        <v>221817.80767952421</v>
      </c>
      <c r="BL34" s="184">
        <f>BL33/SUM(BK33:BV33)*SUM(BK31:BV31)</f>
        <v>610502.15026866831</v>
      </c>
      <c r="BM34" s="184">
        <f>BM33/SUM(BK33:BV33)*SUM(BK31:BV31)</f>
        <v>1227111.2432732128</v>
      </c>
      <c r="BN34" s="184">
        <f>BN33/SUM(BK33:BV33)*SUM(BK31:BV31)</f>
        <v>1866921.517445673</v>
      </c>
      <c r="BO34" s="184">
        <f>BO33/SUM(BK33:BV33)*SUM(BK31:BV31)</f>
        <v>2064257.3807967708</v>
      </c>
      <c r="BP34" s="184">
        <f>BP33/SUM(BK33:BV33)*SUM(BK31:BV31)</f>
        <v>1525668.3629340222</v>
      </c>
      <c r="BQ34" s="184">
        <f>BQ33/SUM(BK33:BV33)*SUM(BK31:BV31)</f>
        <v>1421149.1139644808</v>
      </c>
      <c r="BR34" s="184">
        <f>BR33/SUM(BK33:BV33)*SUM(BK31:BV31)</f>
        <v>659959.99284468056</v>
      </c>
      <c r="BS34" s="184">
        <f>BS33/SUM(BK33:BV33)*SUM(BK31:BV31)</f>
        <v>305789.32282393868</v>
      </c>
      <c r="BT34" s="184">
        <f>BT33/SUM(BK33:BV33)*SUM(BK31:BV31)</f>
        <v>178450.39927395232</v>
      </c>
      <c r="BU34" s="184">
        <f>BU33/SUM(BK33:BV33)*SUM(BK31:BV31)</f>
        <v>170150.29705603441</v>
      </c>
      <c r="BV34" s="184">
        <f>BV33/SUM(BK33:BV33)*SUM(BK31:BV31)</f>
        <v>167474.3651194555</v>
      </c>
      <c r="BW34" s="184">
        <f>BW33/SUM(BW33:CH33)*SUM(BW31:CH31)</f>
        <v>222398.28506774039</v>
      </c>
      <c r="BX34" s="184">
        <f>BX33/SUM(BW33:CH33)*SUM(BW31:CH31)</f>
        <v>612087.99944178062</v>
      </c>
      <c r="BY34" s="184">
        <f>BY33/SUM(BW33:CH33)*SUM(BW31:CH31)</f>
        <v>1230303.594196771</v>
      </c>
      <c r="BZ34" s="184">
        <f>BZ33/SUM(BW33:CH33)*SUM(BW31:CH31)</f>
        <v>1871612.2746115702</v>
      </c>
      <c r="CA34" s="184">
        <f>CA33/SUM(BW33:CH33)*SUM(BW31:CH31)</f>
        <v>2069445.7151990759</v>
      </c>
      <c r="CB34" s="184">
        <f>CB33/SUM(BW33:CH33)*SUM(BW31:CH31)</f>
        <v>1529947.6578855475</v>
      </c>
      <c r="CC34" s="184">
        <f>CC33/SUM(BW33:CH33)*SUM(BW31:CH31)</f>
        <v>1424369.3514047007</v>
      </c>
      <c r="CD34" s="184">
        <f>CD33/SUM(BW33:CH33)*SUM(BW31:CH31)</f>
        <v>661613.42530196218</v>
      </c>
      <c r="CE34" s="184">
        <f>CE33/SUM(BW33:CH33)*SUM(BW31:CH31)</f>
        <v>306561.59276124107</v>
      </c>
      <c r="CF34" s="184">
        <f>CF33/SUM(BW33:CH33)*SUM(BW31:CH31)</f>
        <v>178901.324905152</v>
      </c>
      <c r="CG34" s="184">
        <f>CG33/SUM(BW33:CH33)*SUM(BW31:CH31)</f>
        <v>170585.67507800186</v>
      </c>
      <c r="CH34" s="184">
        <f>CH33/SUM(BW33:CH33)*SUM(BW31:CH31)</f>
        <v>167909.74450457658</v>
      </c>
    </row>
    <row r="35" spans="1:86" x14ac:dyDescent="0.2">
      <c r="A35" s="229">
        <v>23</v>
      </c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86" x14ac:dyDescent="0.2">
      <c r="A36" s="229">
        <v>24</v>
      </c>
      <c r="B36" s="75" t="s">
        <v>254</v>
      </c>
      <c r="C36" s="255">
        <f>ROUND(C31-C32,0)</f>
        <v>-2812</v>
      </c>
      <c r="D36" s="255">
        <f t="shared" ref="D36:N36" si="59">ROUND(D31-D32,0)</f>
        <v>116208</v>
      </c>
      <c r="E36" s="255">
        <f t="shared" si="59"/>
        <v>43506</v>
      </c>
      <c r="F36" s="255">
        <f t="shared" si="59"/>
        <v>-80634</v>
      </c>
      <c r="G36" s="255">
        <f t="shared" si="59"/>
        <v>-257427</v>
      </c>
      <c r="H36" s="255">
        <f t="shared" si="59"/>
        <v>-9835</v>
      </c>
      <c r="I36" s="255">
        <f t="shared" si="59"/>
        <v>-817573</v>
      </c>
      <c r="J36" s="255">
        <f t="shared" si="59"/>
        <v>98151</v>
      </c>
      <c r="K36" s="255">
        <f t="shared" si="59"/>
        <v>116152</v>
      </c>
      <c r="L36" s="255">
        <f t="shared" si="59"/>
        <v>23936</v>
      </c>
      <c r="M36" s="255">
        <f t="shared" si="59"/>
        <v>9735</v>
      </c>
      <c r="N36" s="255">
        <f t="shared" si="59"/>
        <v>-9735</v>
      </c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  <c r="CD36" s="255"/>
      <c r="CE36" s="255"/>
      <c r="CF36" s="255"/>
      <c r="CG36" s="255"/>
      <c r="CH36" s="255"/>
    </row>
    <row r="37" spans="1:86" x14ac:dyDescent="0.2">
      <c r="A37" s="229">
        <v>25</v>
      </c>
      <c r="B37" s="7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86" x14ac:dyDescent="0.2">
      <c r="A38" s="229">
        <v>26</v>
      </c>
      <c r="B38" s="75" t="s">
        <v>255</v>
      </c>
      <c r="C38" s="256">
        <f>C36</f>
        <v>-2812</v>
      </c>
      <c r="D38" s="256">
        <f t="shared" ref="D38:Z38" si="60">D36</f>
        <v>116208</v>
      </c>
      <c r="E38" s="256">
        <f t="shared" si="60"/>
        <v>43506</v>
      </c>
      <c r="F38" s="256">
        <f t="shared" si="60"/>
        <v>-80634</v>
      </c>
      <c r="G38" s="256">
        <f t="shared" si="60"/>
        <v>-257427</v>
      </c>
      <c r="H38" s="256">
        <f t="shared" si="60"/>
        <v>-9835</v>
      </c>
      <c r="I38" s="256">
        <f t="shared" si="60"/>
        <v>-817573</v>
      </c>
      <c r="J38" s="256">
        <f t="shared" si="60"/>
        <v>98151</v>
      </c>
      <c r="K38" s="256">
        <f t="shared" si="60"/>
        <v>116152</v>
      </c>
      <c r="L38" s="256">
        <f t="shared" si="60"/>
        <v>23936</v>
      </c>
      <c r="M38" s="256">
        <f t="shared" si="60"/>
        <v>9735</v>
      </c>
      <c r="N38" s="256">
        <f t="shared" si="60"/>
        <v>-9735</v>
      </c>
      <c r="O38" s="256">
        <f>O36</f>
        <v>0</v>
      </c>
      <c r="P38" s="256">
        <f t="shared" si="60"/>
        <v>0</v>
      </c>
      <c r="Q38" s="256">
        <f t="shared" si="60"/>
        <v>0</v>
      </c>
      <c r="R38" s="256">
        <f t="shared" si="60"/>
        <v>0</v>
      </c>
      <c r="S38" s="256">
        <f t="shared" si="60"/>
        <v>0</v>
      </c>
      <c r="T38" s="256">
        <f t="shared" si="60"/>
        <v>0</v>
      </c>
      <c r="U38" s="256">
        <f t="shared" si="60"/>
        <v>0</v>
      </c>
      <c r="V38" s="256">
        <f t="shared" si="60"/>
        <v>0</v>
      </c>
      <c r="W38" s="256">
        <f t="shared" si="60"/>
        <v>0</v>
      </c>
      <c r="X38" s="256">
        <f t="shared" si="60"/>
        <v>0</v>
      </c>
      <c r="Y38" s="256">
        <f t="shared" si="60"/>
        <v>0</v>
      </c>
      <c r="Z38" s="256">
        <f t="shared" si="60"/>
        <v>0</v>
      </c>
      <c r="AA38" s="256">
        <f>AA36</f>
        <v>0</v>
      </c>
      <c r="AB38" s="256">
        <f t="shared" ref="AB38:AL38" si="61">AB36</f>
        <v>0</v>
      </c>
      <c r="AC38" s="256">
        <f t="shared" si="61"/>
        <v>0</v>
      </c>
      <c r="AD38" s="256">
        <f t="shared" si="61"/>
        <v>0</v>
      </c>
      <c r="AE38" s="256">
        <f t="shared" si="61"/>
        <v>0</v>
      </c>
      <c r="AF38" s="256">
        <f t="shared" si="61"/>
        <v>0</v>
      </c>
      <c r="AG38" s="256">
        <f t="shared" si="61"/>
        <v>0</v>
      </c>
      <c r="AH38" s="256">
        <f t="shared" si="61"/>
        <v>0</v>
      </c>
      <c r="AI38" s="256">
        <f t="shared" si="61"/>
        <v>0</v>
      </c>
      <c r="AJ38" s="256">
        <f t="shared" si="61"/>
        <v>0</v>
      </c>
      <c r="AK38" s="256">
        <f t="shared" si="61"/>
        <v>0</v>
      </c>
      <c r="AL38" s="256">
        <f t="shared" si="61"/>
        <v>0</v>
      </c>
      <c r="AM38" s="256">
        <f>AM36</f>
        <v>0</v>
      </c>
      <c r="AN38" s="256">
        <f t="shared" ref="AN38:AX38" si="62">AN36</f>
        <v>0</v>
      </c>
      <c r="AO38" s="256">
        <f t="shared" si="62"/>
        <v>0</v>
      </c>
      <c r="AP38" s="256">
        <f t="shared" si="62"/>
        <v>0</v>
      </c>
      <c r="AQ38" s="256">
        <f t="shared" si="62"/>
        <v>0</v>
      </c>
      <c r="AR38" s="256">
        <f t="shared" si="62"/>
        <v>0</v>
      </c>
      <c r="AS38" s="256">
        <f t="shared" si="62"/>
        <v>0</v>
      </c>
      <c r="AT38" s="256">
        <f t="shared" si="62"/>
        <v>0</v>
      </c>
      <c r="AU38" s="256">
        <f t="shared" si="62"/>
        <v>0</v>
      </c>
      <c r="AV38" s="256">
        <f t="shared" si="62"/>
        <v>0</v>
      </c>
      <c r="AW38" s="256">
        <f t="shared" si="62"/>
        <v>0</v>
      </c>
      <c r="AX38" s="256">
        <f t="shared" si="62"/>
        <v>0</v>
      </c>
      <c r="AY38" s="256">
        <f>AY36</f>
        <v>0</v>
      </c>
      <c r="AZ38" s="256">
        <f t="shared" ref="AZ38:BJ38" si="63">AZ36</f>
        <v>0</v>
      </c>
      <c r="BA38" s="256">
        <f t="shared" si="63"/>
        <v>0</v>
      </c>
      <c r="BB38" s="256">
        <f t="shared" si="63"/>
        <v>0</v>
      </c>
      <c r="BC38" s="256">
        <f t="shared" si="63"/>
        <v>0</v>
      </c>
      <c r="BD38" s="256">
        <f t="shared" si="63"/>
        <v>0</v>
      </c>
      <c r="BE38" s="256">
        <f t="shared" si="63"/>
        <v>0</v>
      </c>
      <c r="BF38" s="256">
        <f t="shared" si="63"/>
        <v>0</v>
      </c>
      <c r="BG38" s="256">
        <f t="shared" si="63"/>
        <v>0</v>
      </c>
      <c r="BH38" s="256">
        <f t="shared" si="63"/>
        <v>0</v>
      </c>
      <c r="BI38" s="256">
        <f t="shared" si="63"/>
        <v>0</v>
      </c>
      <c r="BJ38" s="256">
        <f t="shared" si="63"/>
        <v>0</v>
      </c>
      <c r="BK38" s="256">
        <f>BK36</f>
        <v>0</v>
      </c>
      <c r="BL38" s="256">
        <f t="shared" ref="BL38:BV38" si="64">BL36</f>
        <v>0</v>
      </c>
      <c r="BM38" s="256">
        <f t="shared" si="64"/>
        <v>0</v>
      </c>
      <c r="BN38" s="256">
        <f t="shared" si="64"/>
        <v>0</v>
      </c>
      <c r="BO38" s="256">
        <f t="shared" si="64"/>
        <v>0</v>
      </c>
      <c r="BP38" s="256">
        <f t="shared" si="64"/>
        <v>0</v>
      </c>
      <c r="BQ38" s="256">
        <f t="shared" si="64"/>
        <v>0</v>
      </c>
      <c r="BR38" s="256">
        <f t="shared" si="64"/>
        <v>0</v>
      </c>
      <c r="BS38" s="256">
        <f t="shared" si="64"/>
        <v>0</v>
      </c>
      <c r="BT38" s="256">
        <f t="shared" si="64"/>
        <v>0</v>
      </c>
      <c r="BU38" s="256">
        <f t="shared" si="64"/>
        <v>0</v>
      </c>
      <c r="BV38" s="256">
        <f t="shared" si="64"/>
        <v>0</v>
      </c>
      <c r="BW38" s="256">
        <f>BW36</f>
        <v>0</v>
      </c>
      <c r="BX38" s="256">
        <f t="shared" ref="BX38:CH38" si="65">BX36</f>
        <v>0</v>
      </c>
      <c r="BY38" s="256">
        <f t="shared" si="65"/>
        <v>0</v>
      </c>
      <c r="BZ38" s="256">
        <f t="shared" si="65"/>
        <v>0</v>
      </c>
      <c r="CA38" s="256">
        <f t="shared" si="65"/>
        <v>0</v>
      </c>
      <c r="CB38" s="256">
        <f t="shared" si="65"/>
        <v>0</v>
      </c>
      <c r="CC38" s="256">
        <f t="shared" si="65"/>
        <v>0</v>
      </c>
      <c r="CD38" s="256">
        <f t="shared" si="65"/>
        <v>0</v>
      </c>
      <c r="CE38" s="256">
        <f t="shared" si="65"/>
        <v>0</v>
      </c>
      <c r="CF38" s="256">
        <f t="shared" si="65"/>
        <v>0</v>
      </c>
      <c r="CG38" s="256">
        <f t="shared" si="65"/>
        <v>0</v>
      </c>
      <c r="CH38" s="256">
        <f t="shared" si="65"/>
        <v>0</v>
      </c>
    </row>
    <row r="39" spans="1:86" x14ac:dyDescent="0.2">
      <c r="A39" s="229">
        <v>27</v>
      </c>
      <c r="B39" s="75" t="s">
        <v>256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</row>
    <row r="40" spans="1:86" x14ac:dyDescent="0.2">
      <c r="A40" s="229">
        <v>28</v>
      </c>
      <c r="B40" s="75" t="s">
        <v>257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</row>
    <row r="41" spans="1:86" ht="13.5" thickBot="1" x14ac:dyDescent="0.25">
      <c r="A41" s="229">
        <v>29</v>
      </c>
      <c r="B41" s="75" t="s">
        <v>5</v>
      </c>
      <c r="C41" s="257">
        <f>SUM(C38:C40)</f>
        <v>-2812</v>
      </c>
      <c r="D41" s="257">
        <f t="shared" ref="D41:Z41" si="66">SUM(D38:D40)</f>
        <v>116208</v>
      </c>
      <c r="E41" s="257">
        <f t="shared" si="66"/>
        <v>43506</v>
      </c>
      <c r="F41" s="257">
        <f t="shared" si="66"/>
        <v>-80634</v>
      </c>
      <c r="G41" s="257">
        <f t="shared" si="66"/>
        <v>-257427</v>
      </c>
      <c r="H41" s="257">
        <f t="shared" si="66"/>
        <v>-9835</v>
      </c>
      <c r="I41" s="257">
        <f t="shared" si="66"/>
        <v>-817573</v>
      </c>
      <c r="J41" s="257">
        <f t="shared" si="66"/>
        <v>98151</v>
      </c>
      <c r="K41" s="257">
        <f t="shared" si="66"/>
        <v>116152</v>
      </c>
      <c r="L41" s="257">
        <f t="shared" si="66"/>
        <v>23936</v>
      </c>
      <c r="M41" s="257">
        <f t="shared" si="66"/>
        <v>9735</v>
      </c>
      <c r="N41" s="257">
        <f t="shared" si="66"/>
        <v>-9735</v>
      </c>
      <c r="O41" s="257">
        <f>SUM(O38:O40)</f>
        <v>0</v>
      </c>
      <c r="P41" s="257">
        <f t="shared" si="66"/>
        <v>0</v>
      </c>
      <c r="Q41" s="257">
        <f t="shared" si="66"/>
        <v>0</v>
      </c>
      <c r="R41" s="257">
        <f t="shared" si="66"/>
        <v>0</v>
      </c>
      <c r="S41" s="257">
        <f t="shared" si="66"/>
        <v>0</v>
      </c>
      <c r="T41" s="257">
        <f t="shared" si="66"/>
        <v>0</v>
      </c>
      <c r="U41" s="257">
        <f t="shared" si="66"/>
        <v>0</v>
      </c>
      <c r="V41" s="257">
        <f t="shared" si="66"/>
        <v>0</v>
      </c>
      <c r="W41" s="257">
        <f t="shared" si="66"/>
        <v>0</v>
      </c>
      <c r="X41" s="257">
        <f t="shared" si="66"/>
        <v>0</v>
      </c>
      <c r="Y41" s="257">
        <f t="shared" si="66"/>
        <v>0</v>
      </c>
      <c r="Z41" s="257">
        <f t="shared" si="66"/>
        <v>0</v>
      </c>
      <c r="AA41" s="257">
        <f>SUM(AA38:AA40)</f>
        <v>0</v>
      </c>
      <c r="AB41" s="257">
        <f t="shared" ref="AB41:AL41" si="67">SUM(AB38:AB40)</f>
        <v>0</v>
      </c>
      <c r="AC41" s="257">
        <f t="shared" si="67"/>
        <v>0</v>
      </c>
      <c r="AD41" s="257">
        <f t="shared" si="67"/>
        <v>0</v>
      </c>
      <c r="AE41" s="257">
        <f t="shared" si="67"/>
        <v>0</v>
      </c>
      <c r="AF41" s="257">
        <f t="shared" si="67"/>
        <v>0</v>
      </c>
      <c r="AG41" s="257">
        <f t="shared" si="67"/>
        <v>0</v>
      </c>
      <c r="AH41" s="257">
        <f t="shared" si="67"/>
        <v>0</v>
      </c>
      <c r="AI41" s="257">
        <f t="shared" si="67"/>
        <v>0</v>
      </c>
      <c r="AJ41" s="257">
        <f t="shared" si="67"/>
        <v>0</v>
      </c>
      <c r="AK41" s="257">
        <f t="shared" si="67"/>
        <v>0</v>
      </c>
      <c r="AL41" s="257">
        <f t="shared" si="67"/>
        <v>0</v>
      </c>
      <c r="AM41" s="257">
        <f>SUM(AM38:AM40)</f>
        <v>0</v>
      </c>
      <c r="AN41" s="257">
        <f t="shared" ref="AN41:AX41" si="68">SUM(AN38:AN40)</f>
        <v>0</v>
      </c>
      <c r="AO41" s="257">
        <f t="shared" si="68"/>
        <v>0</v>
      </c>
      <c r="AP41" s="257">
        <f t="shared" si="68"/>
        <v>0</v>
      </c>
      <c r="AQ41" s="257">
        <f t="shared" si="68"/>
        <v>0</v>
      </c>
      <c r="AR41" s="257">
        <f t="shared" si="68"/>
        <v>0</v>
      </c>
      <c r="AS41" s="257">
        <f t="shared" si="68"/>
        <v>0</v>
      </c>
      <c r="AT41" s="257">
        <f t="shared" si="68"/>
        <v>0</v>
      </c>
      <c r="AU41" s="257">
        <f t="shared" si="68"/>
        <v>0</v>
      </c>
      <c r="AV41" s="257">
        <f t="shared" si="68"/>
        <v>0</v>
      </c>
      <c r="AW41" s="257">
        <f t="shared" si="68"/>
        <v>0</v>
      </c>
      <c r="AX41" s="257">
        <f t="shared" si="68"/>
        <v>0</v>
      </c>
      <c r="AY41" s="257">
        <f>SUM(AY38:AY40)</f>
        <v>0</v>
      </c>
      <c r="AZ41" s="257">
        <f t="shared" ref="AZ41:BJ41" si="69">SUM(AZ38:AZ40)</f>
        <v>0</v>
      </c>
      <c r="BA41" s="257">
        <f t="shared" si="69"/>
        <v>0</v>
      </c>
      <c r="BB41" s="257">
        <f t="shared" si="69"/>
        <v>0</v>
      </c>
      <c r="BC41" s="257">
        <f t="shared" si="69"/>
        <v>0</v>
      </c>
      <c r="BD41" s="257">
        <f t="shared" si="69"/>
        <v>0</v>
      </c>
      <c r="BE41" s="257">
        <f t="shared" si="69"/>
        <v>0</v>
      </c>
      <c r="BF41" s="257">
        <f t="shared" si="69"/>
        <v>0</v>
      </c>
      <c r="BG41" s="257">
        <f t="shared" si="69"/>
        <v>0</v>
      </c>
      <c r="BH41" s="257">
        <f t="shared" si="69"/>
        <v>0</v>
      </c>
      <c r="BI41" s="257">
        <f t="shared" si="69"/>
        <v>0</v>
      </c>
      <c r="BJ41" s="257">
        <f t="shared" si="69"/>
        <v>0</v>
      </c>
      <c r="BK41" s="257">
        <f>SUM(BK38:BK40)</f>
        <v>0</v>
      </c>
      <c r="BL41" s="257">
        <f t="shared" ref="BL41:BV41" si="70">SUM(BL38:BL40)</f>
        <v>0</v>
      </c>
      <c r="BM41" s="257">
        <f t="shared" si="70"/>
        <v>0</v>
      </c>
      <c r="BN41" s="257">
        <f t="shared" si="70"/>
        <v>0</v>
      </c>
      <c r="BO41" s="257">
        <f t="shared" si="70"/>
        <v>0</v>
      </c>
      <c r="BP41" s="257">
        <f t="shared" si="70"/>
        <v>0</v>
      </c>
      <c r="BQ41" s="257">
        <f t="shared" si="70"/>
        <v>0</v>
      </c>
      <c r="BR41" s="257">
        <f t="shared" si="70"/>
        <v>0</v>
      </c>
      <c r="BS41" s="257">
        <f t="shared" si="70"/>
        <v>0</v>
      </c>
      <c r="BT41" s="257">
        <f t="shared" si="70"/>
        <v>0</v>
      </c>
      <c r="BU41" s="257">
        <f t="shared" si="70"/>
        <v>0</v>
      </c>
      <c r="BV41" s="257">
        <f t="shared" si="70"/>
        <v>0</v>
      </c>
      <c r="BW41" s="257">
        <f>SUM(BW38:BW40)</f>
        <v>0</v>
      </c>
      <c r="BX41" s="257">
        <f t="shared" ref="BX41:CH41" si="71">SUM(BX38:BX40)</f>
        <v>0</v>
      </c>
      <c r="BY41" s="257">
        <f t="shared" si="71"/>
        <v>0</v>
      </c>
      <c r="BZ41" s="257">
        <f t="shared" si="71"/>
        <v>0</v>
      </c>
      <c r="CA41" s="257">
        <f t="shared" si="71"/>
        <v>0</v>
      </c>
      <c r="CB41" s="257">
        <f t="shared" si="71"/>
        <v>0</v>
      </c>
      <c r="CC41" s="257">
        <f t="shared" si="71"/>
        <v>0</v>
      </c>
      <c r="CD41" s="257">
        <f t="shared" si="71"/>
        <v>0</v>
      </c>
      <c r="CE41" s="257">
        <f t="shared" si="71"/>
        <v>0</v>
      </c>
      <c r="CF41" s="257">
        <f t="shared" si="71"/>
        <v>0</v>
      </c>
      <c r="CG41" s="257">
        <f t="shared" si="71"/>
        <v>0</v>
      </c>
      <c r="CH41" s="257">
        <f t="shared" si="71"/>
        <v>0</v>
      </c>
    </row>
    <row r="42" spans="1:86" ht="13.5" thickTop="1" x14ac:dyDescent="0.2">
      <c r="A42" s="229">
        <v>30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1:86" x14ac:dyDescent="0.2">
      <c r="A43" s="229">
        <v>31</v>
      </c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35"/>
      <c r="Z43" s="258"/>
      <c r="AA43" s="259"/>
    </row>
    <row r="44" spans="1:86" x14ac:dyDescent="0.2">
      <c r="A44" s="229">
        <v>32</v>
      </c>
      <c r="B44" s="26" t="s">
        <v>34</v>
      </c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258"/>
      <c r="AA44" s="250"/>
    </row>
    <row r="45" spans="1:86" x14ac:dyDescent="0.2">
      <c r="A45" s="229">
        <v>33</v>
      </c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184"/>
    </row>
    <row r="46" spans="1:86" x14ac:dyDescent="0.2">
      <c r="A46" s="229">
        <v>34</v>
      </c>
      <c r="B46" s="218" t="s">
        <v>238</v>
      </c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36">
        <v>0</v>
      </c>
      <c r="P46" s="237">
        <f>O46</f>
        <v>0</v>
      </c>
      <c r="Q46" s="237">
        <f t="shared" ref="Q46:AF48" si="72">P46</f>
        <v>0</v>
      </c>
      <c r="R46" s="237">
        <f t="shared" si="72"/>
        <v>0</v>
      </c>
      <c r="S46" s="237">
        <f t="shared" si="72"/>
        <v>0</v>
      </c>
      <c r="T46" s="237">
        <f t="shared" si="72"/>
        <v>0</v>
      </c>
      <c r="U46" s="237">
        <f t="shared" si="72"/>
        <v>0</v>
      </c>
      <c r="V46" s="237">
        <f t="shared" si="72"/>
        <v>0</v>
      </c>
      <c r="W46" s="237">
        <f t="shared" si="72"/>
        <v>0</v>
      </c>
      <c r="X46" s="237">
        <f t="shared" si="72"/>
        <v>0</v>
      </c>
      <c r="Y46" s="237">
        <f t="shared" si="72"/>
        <v>0</v>
      </c>
      <c r="Z46" s="237">
        <f t="shared" si="72"/>
        <v>0</v>
      </c>
      <c r="AA46" s="237">
        <f t="shared" si="72"/>
        <v>0</v>
      </c>
      <c r="AB46" s="237">
        <f t="shared" si="72"/>
        <v>0</v>
      </c>
      <c r="AC46" s="237">
        <f t="shared" si="72"/>
        <v>0</v>
      </c>
      <c r="AD46" s="237">
        <f t="shared" si="72"/>
        <v>0</v>
      </c>
      <c r="AE46" s="237">
        <f t="shared" si="72"/>
        <v>0</v>
      </c>
      <c r="AF46" s="237">
        <f t="shared" si="72"/>
        <v>0</v>
      </c>
      <c r="AG46" s="237">
        <f t="shared" ref="AG46:AV48" si="73">AF46</f>
        <v>0</v>
      </c>
      <c r="AH46" s="237">
        <f t="shared" si="73"/>
        <v>0</v>
      </c>
      <c r="AI46" s="237">
        <f t="shared" si="73"/>
        <v>0</v>
      </c>
      <c r="AJ46" s="237">
        <f t="shared" si="73"/>
        <v>0</v>
      </c>
      <c r="AK46" s="237">
        <f t="shared" si="73"/>
        <v>0</v>
      </c>
      <c r="AL46" s="237">
        <f t="shared" si="73"/>
        <v>0</v>
      </c>
      <c r="AM46" s="237">
        <f t="shared" si="73"/>
        <v>0</v>
      </c>
      <c r="AN46" s="237">
        <f t="shared" si="73"/>
        <v>0</v>
      </c>
      <c r="AO46" s="237">
        <f t="shared" si="73"/>
        <v>0</v>
      </c>
      <c r="AP46" s="237">
        <f t="shared" si="73"/>
        <v>0</v>
      </c>
      <c r="AQ46" s="237">
        <f t="shared" si="73"/>
        <v>0</v>
      </c>
      <c r="AR46" s="237">
        <f t="shared" si="73"/>
        <v>0</v>
      </c>
      <c r="AS46" s="237">
        <f t="shared" si="73"/>
        <v>0</v>
      </c>
      <c r="AT46" s="237">
        <f t="shared" si="73"/>
        <v>0</v>
      </c>
      <c r="AU46" s="237">
        <f t="shared" si="73"/>
        <v>0</v>
      </c>
      <c r="AV46" s="237">
        <f t="shared" si="73"/>
        <v>0</v>
      </c>
      <c r="AW46" s="237">
        <f t="shared" ref="AW46:BL48" si="74">AV46</f>
        <v>0</v>
      </c>
      <c r="AX46" s="237">
        <f t="shared" si="74"/>
        <v>0</v>
      </c>
      <c r="AY46" s="237">
        <f t="shared" si="74"/>
        <v>0</v>
      </c>
      <c r="AZ46" s="237">
        <f t="shared" si="74"/>
        <v>0</v>
      </c>
      <c r="BA46" s="237">
        <f t="shared" si="74"/>
        <v>0</v>
      </c>
      <c r="BB46" s="237">
        <f t="shared" si="74"/>
        <v>0</v>
      </c>
      <c r="BC46" s="237">
        <f t="shared" si="74"/>
        <v>0</v>
      </c>
      <c r="BD46" s="237">
        <f t="shared" si="74"/>
        <v>0</v>
      </c>
      <c r="BE46" s="237">
        <f t="shared" si="74"/>
        <v>0</v>
      </c>
      <c r="BF46" s="237">
        <f t="shared" si="74"/>
        <v>0</v>
      </c>
      <c r="BG46" s="237">
        <f t="shared" si="74"/>
        <v>0</v>
      </c>
      <c r="BH46" s="237">
        <f t="shared" si="74"/>
        <v>0</v>
      </c>
      <c r="BI46" s="237">
        <f t="shared" si="74"/>
        <v>0</v>
      </c>
      <c r="BJ46" s="237">
        <f t="shared" si="74"/>
        <v>0</v>
      </c>
      <c r="BK46" s="237">
        <f t="shared" si="74"/>
        <v>0</v>
      </c>
      <c r="BL46" s="237">
        <f t="shared" si="74"/>
        <v>0</v>
      </c>
      <c r="BM46" s="237">
        <f t="shared" ref="BM46:CB48" si="75">BL46</f>
        <v>0</v>
      </c>
      <c r="BN46" s="237">
        <f t="shared" si="75"/>
        <v>0</v>
      </c>
      <c r="BO46" s="237">
        <f t="shared" si="75"/>
        <v>0</v>
      </c>
      <c r="BP46" s="237">
        <f t="shared" si="75"/>
        <v>0</v>
      </c>
      <c r="BQ46" s="237">
        <f t="shared" si="75"/>
        <v>0</v>
      </c>
      <c r="BR46" s="237">
        <f t="shared" si="75"/>
        <v>0</v>
      </c>
      <c r="BS46" s="237">
        <f t="shared" si="75"/>
        <v>0</v>
      </c>
      <c r="BT46" s="237">
        <f t="shared" si="75"/>
        <v>0</v>
      </c>
      <c r="BU46" s="237">
        <f t="shared" si="75"/>
        <v>0</v>
      </c>
      <c r="BV46" s="237">
        <f t="shared" si="75"/>
        <v>0</v>
      </c>
      <c r="BW46" s="237">
        <f t="shared" si="75"/>
        <v>0</v>
      </c>
      <c r="BX46" s="237">
        <f t="shared" si="75"/>
        <v>0</v>
      </c>
      <c r="BY46" s="237">
        <f t="shared" si="75"/>
        <v>0</v>
      </c>
      <c r="BZ46" s="237">
        <f t="shared" si="75"/>
        <v>0</v>
      </c>
      <c r="CA46" s="237">
        <f t="shared" si="75"/>
        <v>0</v>
      </c>
      <c r="CB46" s="237">
        <f t="shared" si="75"/>
        <v>0</v>
      </c>
      <c r="CC46" s="237">
        <f t="shared" ref="CC46:CH48" si="76">CB46</f>
        <v>0</v>
      </c>
      <c r="CD46" s="237">
        <f t="shared" si="76"/>
        <v>0</v>
      </c>
      <c r="CE46" s="237">
        <f t="shared" si="76"/>
        <v>0</v>
      </c>
      <c r="CF46" s="237">
        <f t="shared" si="76"/>
        <v>0</v>
      </c>
      <c r="CG46" s="237">
        <f t="shared" si="76"/>
        <v>0</v>
      </c>
      <c r="CH46" s="237">
        <f t="shared" si="76"/>
        <v>0</v>
      </c>
    </row>
    <row r="47" spans="1:86" x14ac:dyDescent="0.2">
      <c r="A47" s="229">
        <v>35</v>
      </c>
      <c r="B47" s="218" t="s">
        <v>239</v>
      </c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36">
        <v>0</v>
      </c>
      <c r="P47" s="237">
        <f t="shared" ref="P47:P48" si="77">O47</f>
        <v>0</v>
      </c>
      <c r="Q47" s="237">
        <f t="shared" si="72"/>
        <v>0</v>
      </c>
      <c r="R47" s="237">
        <f t="shared" si="72"/>
        <v>0</v>
      </c>
      <c r="S47" s="237">
        <f t="shared" si="72"/>
        <v>0</v>
      </c>
      <c r="T47" s="237">
        <f t="shared" si="72"/>
        <v>0</v>
      </c>
      <c r="U47" s="237">
        <f t="shared" si="72"/>
        <v>0</v>
      </c>
      <c r="V47" s="237">
        <f t="shared" si="72"/>
        <v>0</v>
      </c>
      <c r="W47" s="237">
        <f t="shared" si="72"/>
        <v>0</v>
      </c>
      <c r="X47" s="237">
        <f t="shared" si="72"/>
        <v>0</v>
      </c>
      <c r="Y47" s="237">
        <f t="shared" si="72"/>
        <v>0</v>
      </c>
      <c r="Z47" s="237">
        <f t="shared" si="72"/>
        <v>0</v>
      </c>
      <c r="AA47" s="237">
        <f t="shared" si="72"/>
        <v>0</v>
      </c>
      <c r="AB47" s="237">
        <f t="shared" si="72"/>
        <v>0</v>
      </c>
      <c r="AC47" s="237">
        <f t="shared" si="72"/>
        <v>0</v>
      </c>
      <c r="AD47" s="237">
        <f t="shared" si="72"/>
        <v>0</v>
      </c>
      <c r="AE47" s="237">
        <f t="shared" si="72"/>
        <v>0</v>
      </c>
      <c r="AF47" s="237">
        <f t="shared" si="72"/>
        <v>0</v>
      </c>
      <c r="AG47" s="237">
        <f t="shared" si="73"/>
        <v>0</v>
      </c>
      <c r="AH47" s="237">
        <f t="shared" si="73"/>
        <v>0</v>
      </c>
      <c r="AI47" s="237">
        <f t="shared" si="73"/>
        <v>0</v>
      </c>
      <c r="AJ47" s="237">
        <f t="shared" si="73"/>
        <v>0</v>
      </c>
      <c r="AK47" s="237">
        <f t="shared" si="73"/>
        <v>0</v>
      </c>
      <c r="AL47" s="237">
        <f t="shared" si="73"/>
        <v>0</v>
      </c>
      <c r="AM47" s="237">
        <f t="shared" si="73"/>
        <v>0</v>
      </c>
      <c r="AN47" s="237">
        <f t="shared" si="73"/>
        <v>0</v>
      </c>
      <c r="AO47" s="237">
        <f t="shared" si="73"/>
        <v>0</v>
      </c>
      <c r="AP47" s="237">
        <f t="shared" si="73"/>
        <v>0</v>
      </c>
      <c r="AQ47" s="237">
        <f t="shared" si="73"/>
        <v>0</v>
      </c>
      <c r="AR47" s="237">
        <f t="shared" si="73"/>
        <v>0</v>
      </c>
      <c r="AS47" s="237">
        <f t="shared" si="73"/>
        <v>0</v>
      </c>
      <c r="AT47" s="237">
        <f t="shared" si="73"/>
        <v>0</v>
      </c>
      <c r="AU47" s="237">
        <f t="shared" si="73"/>
        <v>0</v>
      </c>
      <c r="AV47" s="237">
        <f t="shared" si="73"/>
        <v>0</v>
      </c>
      <c r="AW47" s="237">
        <f t="shared" si="74"/>
        <v>0</v>
      </c>
      <c r="AX47" s="237">
        <f t="shared" si="74"/>
        <v>0</v>
      </c>
      <c r="AY47" s="237">
        <f t="shared" si="74"/>
        <v>0</v>
      </c>
      <c r="AZ47" s="237">
        <f t="shared" si="74"/>
        <v>0</v>
      </c>
      <c r="BA47" s="237">
        <f t="shared" si="74"/>
        <v>0</v>
      </c>
      <c r="BB47" s="237">
        <f t="shared" si="74"/>
        <v>0</v>
      </c>
      <c r="BC47" s="237">
        <f t="shared" si="74"/>
        <v>0</v>
      </c>
      <c r="BD47" s="237">
        <f t="shared" si="74"/>
        <v>0</v>
      </c>
      <c r="BE47" s="237">
        <f t="shared" si="74"/>
        <v>0</v>
      </c>
      <c r="BF47" s="237">
        <f t="shared" si="74"/>
        <v>0</v>
      </c>
      <c r="BG47" s="237">
        <f t="shared" si="74"/>
        <v>0</v>
      </c>
      <c r="BH47" s="237">
        <f t="shared" si="74"/>
        <v>0</v>
      </c>
      <c r="BI47" s="237">
        <f t="shared" si="74"/>
        <v>0</v>
      </c>
      <c r="BJ47" s="237">
        <f t="shared" si="74"/>
        <v>0</v>
      </c>
      <c r="BK47" s="237">
        <f t="shared" si="74"/>
        <v>0</v>
      </c>
      <c r="BL47" s="237">
        <f t="shared" si="74"/>
        <v>0</v>
      </c>
      <c r="BM47" s="237">
        <f t="shared" si="75"/>
        <v>0</v>
      </c>
      <c r="BN47" s="237">
        <f t="shared" si="75"/>
        <v>0</v>
      </c>
      <c r="BO47" s="237">
        <f t="shared" si="75"/>
        <v>0</v>
      </c>
      <c r="BP47" s="237">
        <f t="shared" si="75"/>
        <v>0</v>
      </c>
      <c r="BQ47" s="237">
        <f t="shared" si="75"/>
        <v>0</v>
      </c>
      <c r="BR47" s="237">
        <f t="shared" si="75"/>
        <v>0</v>
      </c>
      <c r="BS47" s="237">
        <f t="shared" si="75"/>
        <v>0</v>
      </c>
      <c r="BT47" s="237">
        <f t="shared" si="75"/>
        <v>0</v>
      </c>
      <c r="BU47" s="237">
        <f t="shared" si="75"/>
        <v>0</v>
      </c>
      <c r="BV47" s="237">
        <f t="shared" si="75"/>
        <v>0</v>
      </c>
      <c r="BW47" s="237">
        <f t="shared" si="75"/>
        <v>0</v>
      </c>
      <c r="BX47" s="237">
        <f t="shared" si="75"/>
        <v>0</v>
      </c>
      <c r="BY47" s="237">
        <f t="shared" si="75"/>
        <v>0</v>
      </c>
      <c r="BZ47" s="237">
        <f t="shared" si="75"/>
        <v>0</v>
      </c>
      <c r="CA47" s="237">
        <f t="shared" si="75"/>
        <v>0</v>
      </c>
      <c r="CB47" s="237">
        <f t="shared" si="75"/>
        <v>0</v>
      </c>
      <c r="CC47" s="237">
        <f t="shared" si="76"/>
        <v>0</v>
      </c>
      <c r="CD47" s="237">
        <f t="shared" si="76"/>
        <v>0</v>
      </c>
      <c r="CE47" s="237">
        <f t="shared" si="76"/>
        <v>0</v>
      </c>
      <c r="CF47" s="237">
        <f t="shared" si="76"/>
        <v>0</v>
      </c>
      <c r="CG47" s="237">
        <f t="shared" si="76"/>
        <v>0</v>
      </c>
      <c r="CH47" s="237">
        <f t="shared" si="76"/>
        <v>0</v>
      </c>
    </row>
    <row r="48" spans="1:86" x14ac:dyDescent="0.2">
      <c r="A48" s="229">
        <v>36</v>
      </c>
      <c r="B48" s="218" t="s">
        <v>240</v>
      </c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36">
        <v>0</v>
      </c>
      <c r="P48" s="237">
        <f t="shared" si="77"/>
        <v>0</v>
      </c>
      <c r="Q48" s="237">
        <f t="shared" si="72"/>
        <v>0</v>
      </c>
      <c r="R48" s="237">
        <f t="shared" si="72"/>
        <v>0</v>
      </c>
      <c r="S48" s="237">
        <f t="shared" si="72"/>
        <v>0</v>
      </c>
      <c r="T48" s="237">
        <f t="shared" si="72"/>
        <v>0</v>
      </c>
      <c r="U48" s="237">
        <f t="shared" si="72"/>
        <v>0</v>
      </c>
      <c r="V48" s="237">
        <f t="shared" si="72"/>
        <v>0</v>
      </c>
      <c r="W48" s="237">
        <f t="shared" si="72"/>
        <v>0</v>
      </c>
      <c r="X48" s="237">
        <f t="shared" si="72"/>
        <v>0</v>
      </c>
      <c r="Y48" s="237">
        <f t="shared" si="72"/>
        <v>0</v>
      </c>
      <c r="Z48" s="237">
        <f t="shared" si="72"/>
        <v>0</v>
      </c>
      <c r="AA48" s="237">
        <f t="shared" si="72"/>
        <v>0</v>
      </c>
      <c r="AB48" s="237">
        <f t="shared" si="72"/>
        <v>0</v>
      </c>
      <c r="AC48" s="237">
        <f t="shared" si="72"/>
        <v>0</v>
      </c>
      <c r="AD48" s="237">
        <f t="shared" si="72"/>
        <v>0</v>
      </c>
      <c r="AE48" s="237">
        <f t="shared" si="72"/>
        <v>0</v>
      </c>
      <c r="AF48" s="237">
        <f t="shared" si="72"/>
        <v>0</v>
      </c>
      <c r="AG48" s="237">
        <f t="shared" si="73"/>
        <v>0</v>
      </c>
      <c r="AH48" s="237">
        <f t="shared" si="73"/>
        <v>0</v>
      </c>
      <c r="AI48" s="237">
        <f t="shared" si="73"/>
        <v>0</v>
      </c>
      <c r="AJ48" s="237">
        <f t="shared" si="73"/>
        <v>0</v>
      </c>
      <c r="AK48" s="237">
        <f t="shared" si="73"/>
        <v>0</v>
      </c>
      <c r="AL48" s="237">
        <f t="shared" si="73"/>
        <v>0</v>
      </c>
      <c r="AM48" s="237">
        <f t="shared" si="73"/>
        <v>0</v>
      </c>
      <c r="AN48" s="237">
        <f t="shared" si="73"/>
        <v>0</v>
      </c>
      <c r="AO48" s="237">
        <f t="shared" si="73"/>
        <v>0</v>
      </c>
      <c r="AP48" s="237">
        <f t="shared" si="73"/>
        <v>0</v>
      </c>
      <c r="AQ48" s="237">
        <f t="shared" si="73"/>
        <v>0</v>
      </c>
      <c r="AR48" s="237">
        <f t="shared" si="73"/>
        <v>0</v>
      </c>
      <c r="AS48" s="237">
        <f t="shared" si="73"/>
        <v>0</v>
      </c>
      <c r="AT48" s="237">
        <f t="shared" si="73"/>
        <v>0</v>
      </c>
      <c r="AU48" s="237">
        <f t="shared" si="73"/>
        <v>0</v>
      </c>
      <c r="AV48" s="237">
        <f t="shared" si="73"/>
        <v>0</v>
      </c>
      <c r="AW48" s="237">
        <f t="shared" si="74"/>
        <v>0</v>
      </c>
      <c r="AX48" s="237">
        <f t="shared" si="74"/>
        <v>0</v>
      </c>
      <c r="AY48" s="237">
        <f t="shared" si="74"/>
        <v>0</v>
      </c>
      <c r="AZ48" s="237">
        <f t="shared" si="74"/>
        <v>0</v>
      </c>
      <c r="BA48" s="237">
        <f t="shared" si="74"/>
        <v>0</v>
      </c>
      <c r="BB48" s="237">
        <f t="shared" si="74"/>
        <v>0</v>
      </c>
      <c r="BC48" s="237">
        <f t="shared" si="74"/>
        <v>0</v>
      </c>
      <c r="BD48" s="237">
        <f t="shared" si="74"/>
        <v>0</v>
      </c>
      <c r="BE48" s="237">
        <f t="shared" si="74"/>
        <v>0</v>
      </c>
      <c r="BF48" s="237">
        <f t="shared" si="74"/>
        <v>0</v>
      </c>
      <c r="BG48" s="237">
        <f t="shared" si="74"/>
        <v>0</v>
      </c>
      <c r="BH48" s="237">
        <f t="shared" si="74"/>
        <v>0</v>
      </c>
      <c r="BI48" s="237">
        <f t="shared" si="74"/>
        <v>0</v>
      </c>
      <c r="BJ48" s="237">
        <f t="shared" si="74"/>
        <v>0</v>
      </c>
      <c r="BK48" s="237">
        <f t="shared" si="74"/>
        <v>0</v>
      </c>
      <c r="BL48" s="237">
        <f t="shared" si="74"/>
        <v>0</v>
      </c>
      <c r="BM48" s="237">
        <f t="shared" si="75"/>
        <v>0</v>
      </c>
      <c r="BN48" s="237">
        <f t="shared" si="75"/>
        <v>0</v>
      </c>
      <c r="BO48" s="237">
        <f t="shared" si="75"/>
        <v>0</v>
      </c>
      <c r="BP48" s="237">
        <f t="shared" si="75"/>
        <v>0</v>
      </c>
      <c r="BQ48" s="237">
        <f t="shared" si="75"/>
        <v>0</v>
      </c>
      <c r="BR48" s="237">
        <f t="shared" si="75"/>
        <v>0</v>
      </c>
      <c r="BS48" s="237">
        <f t="shared" si="75"/>
        <v>0</v>
      </c>
      <c r="BT48" s="237">
        <f t="shared" si="75"/>
        <v>0</v>
      </c>
      <c r="BU48" s="237">
        <f t="shared" si="75"/>
        <v>0</v>
      </c>
      <c r="BV48" s="237">
        <f t="shared" si="75"/>
        <v>0</v>
      </c>
      <c r="BW48" s="237">
        <f t="shared" si="75"/>
        <v>0</v>
      </c>
      <c r="BX48" s="237">
        <f t="shared" si="75"/>
        <v>0</v>
      </c>
      <c r="BY48" s="237">
        <f t="shared" si="75"/>
        <v>0</v>
      </c>
      <c r="BZ48" s="237">
        <f t="shared" si="75"/>
        <v>0</v>
      </c>
      <c r="CA48" s="237">
        <f t="shared" si="75"/>
        <v>0</v>
      </c>
      <c r="CB48" s="237">
        <f t="shared" si="75"/>
        <v>0</v>
      </c>
      <c r="CC48" s="237">
        <f t="shared" si="76"/>
        <v>0</v>
      </c>
      <c r="CD48" s="237">
        <f t="shared" si="76"/>
        <v>0</v>
      </c>
      <c r="CE48" s="237">
        <f t="shared" si="76"/>
        <v>0</v>
      </c>
      <c r="CF48" s="237">
        <f t="shared" si="76"/>
        <v>0</v>
      </c>
      <c r="CG48" s="237">
        <f t="shared" si="76"/>
        <v>0</v>
      </c>
      <c r="CH48" s="237">
        <f t="shared" si="76"/>
        <v>0</v>
      </c>
    </row>
    <row r="49" spans="1:86" x14ac:dyDescent="0.2">
      <c r="A49" s="229">
        <v>37</v>
      </c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</row>
    <row r="50" spans="1:86" x14ac:dyDescent="0.2">
      <c r="A50" s="229">
        <v>38</v>
      </c>
      <c r="B50" s="218" t="s">
        <v>241</v>
      </c>
      <c r="C50" s="43">
        <f t="shared" ref="C50:BN50" si="78">C55*C57</f>
        <v>149380.03582548202</v>
      </c>
      <c r="D50" s="43">
        <f t="shared" si="78"/>
        <v>150600.88322201552</v>
      </c>
      <c r="E50" s="43">
        <f t="shared" si="78"/>
        <v>150779.10911931968</v>
      </c>
      <c r="F50" s="43">
        <f t="shared" si="78"/>
        <v>157712.09652445151</v>
      </c>
      <c r="G50" s="43">
        <f t="shared" si="78"/>
        <v>158701.2502544896</v>
      </c>
      <c r="H50" s="43">
        <f t="shared" si="78"/>
        <v>145521.44514884695</v>
      </c>
      <c r="I50" s="43">
        <f t="shared" si="78"/>
        <v>171212.70824524167</v>
      </c>
      <c r="J50" s="43">
        <f t="shared" si="78"/>
        <v>158130.9273831163</v>
      </c>
      <c r="K50" s="43">
        <f t="shared" si="78"/>
        <v>154807.01439839372</v>
      </c>
      <c r="L50" s="43">
        <f t="shared" si="78"/>
        <v>153621.81218132103</v>
      </c>
      <c r="M50" s="43">
        <f t="shared" si="78"/>
        <v>152374.23090019191</v>
      </c>
      <c r="N50" s="43">
        <f t="shared" si="78"/>
        <v>149424.59229980805</v>
      </c>
      <c r="O50" s="43">
        <f t="shared" si="78"/>
        <v>149380.03582548202</v>
      </c>
      <c r="P50" s="43">
        <f t="shared" si="78"/>
        <v>150600.88322201552</v>
      </c>
      <c r="Q50" s="43">
        <f>Q55*Q57</f>
        <v>150779.10911931968</v>
      </c>
      <c r="R50" s="43">
        <f t="shared" si="78"/>
        <v>157712.09652445151</v>
      </c>
      <c r="S50" s="43">
        <f t="shared" si="78"/>
        <v>158701.2502544896</v>
      </c>
      <c r="T50" s="43">
        <f t="shared" si="78"/>
        <v>145521.44514884695</v>
      </c>
      <c r="U50" s="43">
        <f t="shared" si="78"/>
        <v>171212.70824524167</v>
      </c>
      <c r="V50" s="43">
        <f t="shared" si="78"/>
        <v>158130.9273831163</v>
      </c>
      <c r="W50" s="43">
        <f t="shared" si="78"/>
        <v>154807.01439839372</v>
      </c>
      <c r="X50" s="43">
        <f t="shared" si="78"/>
        <v>153621.81218132103</v>
      </c>
      <c r="Y50" s="43">
        <f t="shared" si="78"/>
        <v>152374.23090019191</v>
      </c>
      <c r="Z50" s="43">
        <f t="shared" si="78"/>
        <v>149424.59229980805</v>
      </c>
      <c r="AA50" s="43">
        <f t="shared" si="78"/>
        <v>149380.03582548202</v>
      </c>
      <c r="AB50" s="43">
        <f t="shared" si="78"/>
        <v>150600.88322201552</v>
      </c>
      <c r="AC50" s="43">
        <f t="shared" si="78"/>
        <v>150779.10911931968</v>
      </c>
      <c r="AD50" s="43">
        <f t="shared" si="78"/>
        <v>157712.09652445151</v>
      </c>
      <c r="AE50" s="43">
        <f t="shared" si="78"/>
        <v>158701.2502544896</v>
      </c>
      <c r="AF50" s="43">
        <f t="shared" si="78"/>
        <v>145521.44514884695</v>
      </c>
      <c r="AG50" s="43">
        <f t="shared" si="78"/>
        <v>171212.70824524167</v>
      </c>
      <c r="AH50" s="43">
        <f t="shared" si="78"/>
        <v>158130.9273831163</v>
      </c>
      <c r="AI50" s="43">
        <f t="shared" si="78"/>
        <v>154807.01439839372</v>
      </c>
      <c r="AJ50" s="43">
        <f t="shared" si="78"/>
        <v>153621.81218132103</v>
      </c>
      <c r="AK50" s="43">
        <f t="shared" si="78"/>
        <v>152374.23090019191</v>
      </c>
      <c r="AL50" s="43">
        <f t="shared" si="78"/>
        <v>149424.59229980805</v>
      </c>
      <c r="AM50" s="43">
        <f t="shared" si="78"/>
        <v>149380.03582548202</v>
      </c>
      <c r="AN50" s="43">
        <f t="shared" si="78"/>
        <v>150600.88322201552</v>
      </c>
      <c r="AO50" s="43">
        <f t="shared" si="78"/>
        <v>150779.10911931968</v>
      </c>
      <c r="AP50" s="43">
        <f t="shared" si="78"/>
        <v>157712.09652445151</v>
      </c>
      <c r="AQ50" s="43">
        <f t="shared" si="78"/>
        <v>158701.2502544896</v>
      </c>
      <c r="AR50" s="43">
        <f t="shared" si="78"/>
        <v>145521.44514884695</v>
      </c>
      <c r="AS50" s="43">
        <f t="shared" si="78"/>
        <v>171212.70824524167</v>
      </c>
      <c r="AT50" s="43">
        <f t="shared" si="78"/>
        <v>158130.9273831163</v>
      </c>
      <c r="AU50" s="43">
        <f t="shared" si="78"/>
        <v>154807.01439839372</v>
      </c>
      <c r="AV50" s="43">
        <f t="shared" si="78"/>
        <v>153621.81218132103</v>
      </c>
      <c r="AW50" s="43">
        <f t="shared" si="78"/>
        <v>152374.23090019191</v>
      </c>
      <c r="AX50" s="43">
        <f t="shared" si="78"/>
        <v>149424.59229980805</v>
      </c>
      <c r="AY50" s="43">
        <f t="shared" si="78"/>
        <v>149380.03582548202</v>
      </c>
      <c r="AZ50" s="43">
        <f t="shared" si="78"/>
        <v>150600.88322201552</v>
      </c>
      <c r="BA50" s="43">
        <f t="shared" si="78"/>
        <v>150779.10911931968</v>
      </c>
      <c r="BB50" s="43">
        <f t="shared" si="78"/>
        <v>157712.09652445151</v>
      </c>
      <c r="BC50" s="43">
        <f t="shared" si="78"/>
        <v>158701.2502544896</v>
      </c>
      <c r="BD50" s="43">
        <f t="shared" si="78"/>
        <v>145521.44514884695</v>
      </c>
      <c r="BE50" s="43">
        <f t="shared" si="78"/>
        <v>171212.70824524167</v>
      </c>
      <c r="BF50" s="43">
        <f t="shared" si="78"/>
        <v>158130.9273831163</v>
      </c>
      <c r="BG50" s="43">
        <f t="shared" si="78"/>
        <v>154807.01439839372</v>
      </c>
      <c r="BH50" s="43">
        <f t="shared" si="78"/>
        <v>153621.81218132103</v>
      </c>
      <c r="BI50" s="43">
        <f t="shared" si="78"/>
        <v>152374.23090019191</v>
      </c>
      <c r="BJ50" s="43">
        <f t="shared" si="78"/>
        <v>149424.59229980805</v>
      </c>
      <c r="BK50" s="43">
        <f t="shared" si="78"/>
        <v>149380.03582548202</v>
      </c>
      <c r="BL50" s="43">
        <f t="shared" si="78"/>
        <v>150600.88322201552</v>
      </c>
      <c r="BM50" s="43">
        <f t="shared" si="78"/>
        <v>150779.10911931968</v>
      </c>
      <c r="BN50" s="43">
        <f t="shared" si="78"/>
        <v>157712.09652445151</v>
      </c>
      <c r="BO50" s="43">
        <f t="shared" ref="BO50:CH50" si="79">BO55*BO57</f>
        <v>158701.2502544896</v>
      </c>
      <c r="BP50" s="43">
        <f t="shared" si="79"/>
        <v>145521.44514884695</v>
      </c>
      <c r="BQ50" s="43">
        <f t="shared" si="79"/>
        <v>171212.70824524167</v>
      </c>
      <c r="BR50" s="43">
        <f t="shared" si="79"/>
        <v>158130.9273831163</v>
      </c>
      <c r="BS50" s="43">
        <f t="shared" si="79"/>
        <v>154807.01439839372</v>
      </c>
      <c r="BT50" s="43">
        <f t="shared" si="79"/>
        <v>153621.81218132103</v>
      </c>
      <c r="BU50" s="43">
        <f t="shared" si="79"/>
        <v>152374.23090019191</v>
      </c>
      <c r="BV50" s="43">
        <f t="shared" si="79"/>
        <v>149424.59229980805</v>
      </c>
      <c r="BW50" s="43">
        <f t="shared" si="79"/>
        <v>149380.03582548202</v>
      </c>
      <c r="BX50" s="43">
        <f t="shared" si="79"/>
        <v>150600.88322201552</v>
      </c>
      <c r="BY50" s="43">
        <f t="shared" si="79"/>
        <v>150779.10911931968</v>
      </c>
      <c r="BZ50" s="43">
        <f t="shared" si="79"/>
        <v>157712.09652445151</v>
      </c>
      <c r="CA50" s="43">
        <f t="shared" si="79"/>
        <v>158701.2502544896</v>
      </c>
      <c r="CB50" s="43">
        <f t="shared" si="79"/>
        <v>145521.44514884695</v>
      </c>
      <c r="CC50" s="43">
        <f t="shared" si="79"/>
        <v>171212.70824524167</v>
      </c>
      <c r="CD50" s="43">
        <f t="shared" si="79"/>
        <v>158130.9273831163</v>
      </c>
      <c r="CE50" s="43">
        <f t="shared" si="79"/>
        <v>154807.01439839372</v>
      </c>
      <c r="CF50" s="43">
        <f t="shared" si="79"/>
        <v>153621.81218132103</v>
      </c>
      <c r="CG50" s="43">
        <f t="shared" si="79"/>
        <v>152374.23090019191</v>
      </c>
      <c r="CH50" s="43">
        <f t="shared" si="79"/>
        <v>149424.59229980805</v>
      </c>
    </row>
    <row r="51" spans="1:86" x14ac:dyDescent="0.2">
      <c r="A51" s="229">
        <v>39</v>
      </c>
      <c r="B51" s="218" t="s">
        <v>242</v>
      </c>
      <c r="C51" s="43">
        <f t="shared" ref="C51:N51" si="80">C59-C50</f>
        <v>33218.59667451799</v>
      </c>
      <c r="D51" s="43">
        <f t="shared" si="80"/>
        <v>88684.860377984471</v>
      </c>
      <c r="E51" s="43">
        <f t="shared" si="80"/>
        <v>239716.62218068031</v>
      </c>
      <c r="F51" s="43">
        <f t="shared" si="80"/>
        <v>544683.26087554859</v>
      </c>
      <c r="G51" s="43">
        <f t="shared" si="80"/>
        <v>814125.56904551038</v>
      </c>
      <c r="H51" s="43">
        <f t="shared" si="80"/>
        <v>696540.21625115292</v>
      </c>
      <c r="I51" s="43">
        <f t="shared" si="80"/>
        <v>832939.43405475828</v>
      </c>
      <c r="J51" s="43">
        <f t="shared" si="80"/>
        <v>241990.67911688369</v>
      </c>
      <c r="K51" s="43">
        <f t="shared" si="80"/>
        <v>43152.791301606281</v>
      </c>
      <c r="L51" s="43">
        <f t="shared" si="80"/>
        <v>-3651.2973813210265</v>
      </c>
      <c r="M51" s="43">
        <f t="shared" si="80"/>
        <v>-11392.887300191913</v>
      </c>
      <c r="N51" s="43">
        <f t="shared" si="80"/>
        <v>11392.887300191942</v>
      </c>
      <c r="O51" s="184">
        <f>O53*O57*O$14</f>
        <v>2264.2211586435242</v>
      </c>
      <c r="P51" s="184">
        <f t="shared" ref="P51:Z51" si="81">P53*P57*P$14</f>
        <v>73047.235136575662</v>
      </c>
      <c r="Q51" s="184">
        <f t="shared" si="81"/>
        <v>291011.10790874541</v>
      </c>
      <c r="R51" s="184">
        <f t="shared" si="81"/>
        <v>540256.1624316721</v>
      </c>
      <c r="S51" s="184">
        <f t="shared" si="81"/>
        <v>703209.89315209631</v>
      </c>
      <c r="T51" s="184">
        <f t="shared" si="81"/>
        <v>668337.6275581083</v>
      </c>
      <c r="U51" s="184">
        <f t="shared" si="81"/>
        <v>536330.77402674896</v>
      </c>
      <c r="V51" s="184">
        <f t="shared" si="81"/>
        <v>300406.75449916738</v>
      </c>
      <c r="W51" s="184">
        <f t="shared" si="81"/>
        <v>106373.77549050331</v>
      </c>
      <c r="X51" s="184">
        <f t="shared" si="81"/>
        <v>19404.297437737732</v>
      </c>
      <c r="Y51" s="184">
        <f t="shared" si="81"/>
        <v>0</v>
      </c>
      <c r="Z51" s="184">
        <f t="shared" si="81"/>
        <v>0</v>
      </c>
      <c r="AA51" s="184">
        <f>AA53*AA57*AA$14</f>
        <v>2264.2211586435242</v>
      </c>
      <c r="AB51" s="184">
        <f t="shared" ref="AB51:AL51" si="82">AB53*AB57*AB$14</f>
        <v>73047.235136575662</v>
      </c>
      <c r="AC51" s="184">
        <f t="shared" si="82"/>
        <v>291011.10790874541</v>
      </c>
      <c r="AD51" s="184">
        <f t="shared" si="82"/>
        <v>540256.1624316721</v>
      </c>
      <c r="AE51" s="184">
        <f t="shared" si="82"/>
        <v>703209.89315209631</v>
      </c>
      <c r="AF51" s="184">
        <f t="shared" si="82"/>
        <v>668337.6275581083</v>
      </c>
      <c r="AG51" s="184">
        <f t="shared" si="82"/>
        <v>536330.77402674896</v>
      </c>
      <c r="AH51" s="184">
        <f t="shared" si="82"/>
        <v>300406.75449916738</v>
      </c>
      <c r="AI51" s="184">
        <f t="shared" si="82"/>
        <v>106373.77549050331</v>
      </c>
      <c r="AJ51" s="184">
        <f t="shared" si="82"/>
        <v>19404.297437737732</v>
      </c>
      <c r="AK51" s="184">
        <f t="shared" si="82"/>
        <v>0</v>
      </c>
      <c r="AL51" s="184">
        <f t="shared" si="82"/>
        <v>0</v>
      </c>
      <c r="AM51" s="184">
        <f>AM53*AM57*AM$14</f>
        <v>2264.2211586435242</v>
      </c>
      <c r="AN51" s="184">
        <f t="shared" ref="AN51:AX51" si="83">AN53*AN57*AN$14</f>
        <v>73047.235136575662</v>
      </c>
      <c r="AO51" s="184">
        <f t="shared" si="83"/>
        <v>291011.10790874541</v>
      </c>
      <c r="AP51" s="184">
        <f t="shared" si="83"/>
        <v>540256.1624316721</v>
      </c>
      <c r="AQ51" s="184">
        <f t="shared" si="83"/>
        <v>703209.89315209631</v>
      </c>
      <c r="AR51" s="184">
        <f t="shared" si="83"/>
        <v>668337.6275581083</v>
      </c>
      <c r="AS51" s="184">
        <f t="shared" si="83"/>
        <v>536330.77402674896</v>
      </c>
      <c r="AT51" s="184">
        <f t="shared" si="83"/>
        <v>300406.75449916738</v>
      </c>
      <c r="AU51" s="184">
        <f t="shared" si="83"/>
        <v>106373.77549050331</v>
      </c>
      <c r="AV51" s="184">
        <f t="shared" si="83"/>
        <v>19404.297437737732</v>
      </c>
      <c r="AW51" s="184">
        <f t="shared" si="83"/>
        <v>0</v>
      </c>
      <c r="AX51" s="184">
        <f t="shared" si="83"/>
        <v>0</v>
      </c>
      <c r="AY51" s="184">
        <f>AY53*AY57*AY$14</f>
        <v>2264.2211586435242</v>
      </c>
      <c r="AZ51" s="184">
        <f t="shared" ref="AZ51:BJ51" si="84">AZ53*AZ57*AZ$14</f>
        <v>73047.235136575662</v>
      </c>
      <c r="BA51" s="184">
        <f t="shared" si="84"/>
        <v>291011.10790874541</v>
      </c>
      <c r="BB51" s="184">
        <f t="shared" si="84"/>
        <v>540256.1624316721</v>
      </c>
      <c r="BC51" s="184">
        <f t="shared" si="84"/>
        <v>703209.89315209631</v>
      </c>
      <c r="BD51" s="184">
        <f t="shared" si="84"/>
        <v>668337.6275581083</v>
      </c>
      <c r="BE51" s="184">
        <f t="shared" si="84"/>
        <v>536330.77402674896</v>
      </c>
      <c r="BF51" s="184">
        <f t="shared" si="84"/>
        <v>300406.75449916738</v>
      </c>
      <c r="BG51" s="184">
        <f t="shared" si="84"/>
        <v>106373.77549050331</v>
      </c>
      <c r="BH51" s="184">
        <f t="shared" si="84"/>
        <v>19404.297437737732</v>
      </c>
      <c r="BI51" s="184">
        <f t="shared" si="84"/>
        <v>0</v>
      </c>
      <c r="BJ51" s="184">
        <f t="shared" si="84"/>
        <v>0</v>
      </c>
      <c r="BK51" s="184">
        <f>BK53*BK57*BK$14</f>
        <v>2264.2211586435242</v>
      </c>
      <c r="BL51" s="184">
        <f t="shared" ref="BL51:BV51" si="85">BL53*BL57*BL$14</f>
        <v>73047.235136575662</v>
      </c>
      <c r="BM51" s="184">
        <f t="shared" si="85"/>
        <v>291011.10790874541</v>
      </c>
      <c r="BN51" s="184">
        <f t="shared" si="85"/>
        <v>540256.1624316721</v>
      </c>
      <c r="BO51" s="184">
        <f t="shared" si="85"/>
        <v>703209.89315209631</v>
      </c>
      <c r="BP51" s="184">
        <f t="shared" si="85"/>
        <v>668337.6275581083</v>
      </c>
      <c r="BQ51" s="184">
        <f t="shared" si="85"/>
        <v>536330.77402674896</v>
      </c>
      <c r="BR51" s="184">
        <f t="shared" si="85"/>
        <v>300406.75449916738</v>
      </c>
      <c r="BS51" s="184">
        <f t="shared" si="85"/>
        <v>106373.77549050331</v>
      </c>
      <c r="BT51" s="184">
        <f t="shared" si="85"/>
        <v>19404.297437737732</v>
      </c>
      <c r="BU51" s="184">
        <f t="shared" si="85"/>
        <v>0</v>
      </c>
      <c r="BV51" s="184">
        <f t="shared" si="85"/>
        <v>0</v>
      </c>
      <c r="BW51" s="184">
        <f>BW53*BW57*BW$14</f>
        <v>2264.2211586435242</v>
      </c>
      <c r="BX51" s="184">
        <f t="shared" ref="BX51:CH51" si="86">BX53*BX57*BX$14</f>
        <v>73047.235136575662</v>
      </c>
      <c r="BY51" s="184">
        <f t="shared" si="86"/>
        <v>291011.10790874541</v>
      </c>
      <c r="BZ51" s="184">
        <f t="shared" si="86"/>
        <v>540256.1624316721</v>
      </c>
      <c r="CA51" s="184">
        <f t="shared" si="86"/>
        <v>703209.89315209631</v>
      </c>
      <c r="CB51" s="184">
        <f t="shared" si="86"/>
        <v>668337.6275581083</v>
      </c>
      <c r="CC51" s="184">
        <f t="shared" si="86"/>
        <v>536330.77402674896</v>
      </c>
      <c r="CD51" s="184">
        <f t="shared" si="86"/>
        <v>300406.75449916738</v>
      </c>
      <c r="CE51" s="184">
        <f t="shared" si="86"/>
        <v>106373.77549050331</v>
      </c>
      <c r="CF51" s="184">
        <f t="shared" si="86"/>
        <v>19404.297437737732</v>
      </c>
      <c r="CG51" s="184">
        <f t="shared" si="86"/>
        <v>0</v>
      </c>
      <c r="CH51" s="184">
        <f t="shared" si="86"/>
        <v>0</v>
      </c>
    </row>
    <row r="52" spans="1:86" x14ac:dyDescent="0.2">
      <c r="A52" s="229">
        <v>40</v>
      </c>
      <c r="B52" s="218" t="s">
        <v>243</v>
      </c>
      <c r="C52" s="238">
        <f t="shared" ref="C52:N52" si="87">C51/C57</f>
        <v>1.9816617952942785</v>
      </c>
      <c r="D52" s="238">
        <f t="shared" si="87"/>
        <v>5.2476248744369514</v>
      </c>
      <c r="E52" s="238">
        <f t="shared" si="87"/>
        <v>14.167649065052027</v>
      </c>
      <c r="F52" s="238">
        <f t="shared" si="87"/>
        <v>30.77654316168768</v>
      </c>
      <c r="G52" s="238">
        <f t="shared" si="87"/>
        <v>45.714277558847236</v>
      </c>
      <c r="H52" s="238">
        <f t="shared" si="87"/>
        <v>42.654024265226752</v>
      </c>
      <c r="I52" s="238">
        <f t="shared" si="87"/>
        <v>43.352908658447838</v>
      </c>
      <c r="J52" s="238">
        <f t="shared" si="87"/>
        <v>13.637119138736754</v>
      </c>
      <c r="K52" s="238">
        <f t="shared" si="87"/>
        <v>2.4840427873363047</v>
      </c>
      <c r="L52" s="238">
        <f t="shared" si="87"/>
        <v>-0.2118044771344641</v>
      </c>
      <c r="M52" s="238">
        <f t="shared" si="87"/>
        <v>-0.66628968361845209</v>
      </c>
      <c r="N52" s="238">
        <f t="shared" si="87"/>
        <v>0.67944222925763009</v>
      </c>
      <c r="O52" s="239">
        <f>O51/O57</f>
        <v>0.13507255017857928</v>
      </c>
      <c r="P52" s="239">
        <f t="shared" ref="P52:Z52" si="88">P51/P57</f>
        <v>4.3223216057145359</v>
      </c>
      <c r="Q52" s="239">
        <f t="shared" si="88"/>
        <v>17.199238056072424</v>
      </c>
      <c r="R52" s="239">
        <f t="shared" si="88"/>
        <v>30.526396340358914</v>
      </c>
      <c r="S52" s="239">
        <f t="shared" si="88"/>
        <v>39.486208835538001</v>
      </c>
      <c r="T52" s="239">
        <f t="shared" si="88"/>
        <v>40.926982704109513</v>
      </c>
      <c r="U52" s="239">
        <f t="shared" si="88"/>
        <v>27.914993703573046</v>
      </c>
      <c r="V52" s="239">
        <f t="shared" si="88"/>
        <v>16.929092955715266</v>
      </c>
      <c r="W52" s="239">
        <f t="shared" si="88"/>
        <v>6.1232889414289264</v>
      </c>
      <c r="X52" s="239">
        <f t="shared" si="88"/>
        <v>1.1256045848214939</v>
      </c>
      <c r="Y52" s="239">
        <f t="shared" si="88"/>
        <v>0</v>
      </c>
      <c r="Z52" s="239">
        <f t="shared" si="88"/>
        <v>0</v>
      </c>
      <c r="AA52" s="239">
        <f>AA51/AA57</f>
        <v>0.13507255017857928</v>
      </c>
      <c r="AB52" s="239">
        <f t="shared" ref="AB52:AL52" si="89">AB51/AB57</f>
        <v>4.3223216057145359</v>
      </c>
      <c r="AC52" s="239">
        <f t="shared" si="89"/>
        <v>17.199238056072424</v>
      </c>
      <c r="AD52" s="239">
        <f t="shared" si="89"/>
        <v>30.526396340358914</v>
      </c>
      <c r="AE52" s="239">
        <f t="shared" si="89"/>
        <v>39.486208835538001</v>
      </c>
      <c r="AF52" s="239">
        <f t="shared" si="89"/>
        <v>40.926982704109513</v>
      </c>
      <c r="AG52" s="239">
        <f t="shared" si="89"/>
        <v>27.914993703573046</v>
      </c>
      <c r="AH52" s="239">
        <f t="shared" si="89"/>
        <v>16.929092955715266</v>
      </c>
      <c r="AI52" s="239">
        <f t="shared" si="89"/>
        <v>6.1232889414289264</v>
      </c>
      <c r="AJ52" s="239">
        <f t="shared" si="89"/>
        <v>1.1256045848214939</v>
      </c>
      <c r="AK52" s="239">
        <f t="shared" si="89"/>
        <v>0</v>
      </c>
      <c r="AL52" s="239">
        <f t="shared" si="89"/>
        <v>0</v>
      </c>
      <c r="AM52" s="239">
        <f>AM51/AM57</f>
        <v>0.13507255017857928</v>
      </c>
      <c r="AN52" s="239">
        <f t="shared" ref="AN52:AX52" si="90">AN51/AN57</f>
        <v>4.3223216057145359</v>
      </c>
      <c r="AO52" s="239">
        <f t="shared" si="90"/>
        <v>17.199238056072424</v>
      </c>
      <c r="AP52" s="239">
        <f t="shared" si="90"/>
        <v>30.526396340358914</v>
      </c>
      <c r="AQ52" s="239">
        <f t="shared" si="90"/>
        <v>39.486208835538001</v>
      </c>
      <c r="AR52" s="239">
        <f t="shared" si="90"/>
        <v>40.926982704109513</v>
      </c>
      <c r="AS52" s="239">
        <f t="shared" si="90"/>
        <v>27.914993703573046</v>
      </c>
      <c r="AT52" s="239">
        <f t="shared" si="90"/>
        <v>16.929092955715266</v>
      </c>
      <c r="AU52" s="239">
        <f t="shared" si="90"/>
        <v>6.1232889414289264</v>
      </c>
      <c r="AV52" s="239">
        <f t="shared" si="90"/>
        <v>1.1256045848214939</v>
      </c>
      <c r="AW52" s="239">
        <f t="shared" si="90"/>
        <v>0</v>
      </c>
      <c r="AX52" s="239">
        <f t="shared" si="90"/>
        <v>0</v>
      </c>
      <c r="AY52" s="239">
        <f>AY51/AY57</f>
        <v>0.13507255017857928</v>
      </c>
      <c r="AZ52" s="239">
        <f t="shared" ref="AZ52:BJ52" si="91">AZ51/AZ57</f>
        <v>4.3223216057145359</v>
      </c>
      <c r="BA52" s="239">
        <f t="shared" si="91"/>
        <v>17.199238056072424</v>
      </c>
      <c r="BB52" s="239">
        <f t="shared" si="91"/>
        <v>30.526396340358914</v>
      </c>
      <c r="BC52" s="239">
        <f t="shared" si="91"/>
        <v>39.486208835538001</v>
      </c>
      <c r="BD52" s="239">
        <f t="shared" si="91"/>
        <v>40.926982704109513</v>
      </c>
      <c r="BE52" s="239">
        <f t="shared" si="91"/>
        <v>27.914993703573046</v>
      </c>
      <c r="BF52" s="239">
        <f t="shared" si="91"/>
        <v>16.929092955715266</v>
      </c>
      <c r="BG52" s="239">
        <f t="shared" si="91"/>
        <v>6.1232889414289264</v>
      </c>
      <c r="BH52" s="239">
        <f t="shared" si="91"/>
        <v>1.1256045848214939</v>
      </c>
      <c r="BI52" s="239">
        <f t="shared" si="91"/>
        <v>0</v>
      </c>
      <c r="BJ52" s="239">
        <f t="shared" si="91"/>
        <v>0</v>
      </c>
      <c r="BK52" s="239">
        <f>BK51/BK57</f>
        <v>0.13507255017857928</v>
      </c>
      <c r="BL52" s="239">
        <f t="shared" ref="BL52:BV52" si="92">BL51/BL57</f>
        <v>4.3223216057145359</v>
      </c>
      <c r="BM52" s="239">
        <f t="shared" si="92"/>
        <v>17.199238056072424</v>
      </c>
      <c r="BN52" s="239">
        <f t="shared" si="92"/>
        <v>30.526396340358914</v>
      </c>
      <c r="BO52" s="239">
        <f t="shared" si="92"/>
        <v>39.486208835538001</v>
      </c>
      <c r="BP52" s="239">
        <f t="shared" si="92"/>
        <v>40.926982704109513</v>
      </c>
      <c r="BQ52" s="239">
        <f t="shared" si="92"/>
        <v>27.914993703573046</v>
      </c>
      <c r="BR52" s="239">
        <f t="shared" si="92"/>
        <v>16.929092955715266</v>
      </c>
      <c r="BS52" s="239">
        <f t="shared" si="92"/>
        <v>6.1232889414289264</v>
      </c>
      <c r="BT52" s="239">
        <f t="shared" si="92"/>
        <v>1.1256045848214939</v>
      </c>
      <c r="BU52" s="239">
        <f t="shared" si="92"/>
        <v>0</v>
      </c>
      <c r="BV52" s="239">
        <f t="shared" si="92"/>
        <v>0</v>
      </c>
      <c r="BW52" s="239">
        <f>BW51/BW57</f>
        <v>0.13507255017857928</v>
      </c>
      <c r="BX52" s="239">
        <f t="shared" ref="BX52:CH52" si="93">BX51/BX57</f>
        <v>4.3223216057145359</v>
      </c>
      <c r="BY52" s="239">
        <f t="shared" si="93"/>
        <v>17.199238056072424</v>
      </c>
      <c r="BZ52" s="239">
        <f t="shared" si="93"/>
        <v>30.526396340358914</v>
      </c>
      <c r="CA52" s="239">
        <f t="shared" si="93"/>
        <v>39.486208835538001</v>
      </c>
      <c r="CB52" s="239">
        <f t="shared" si="93"/>
        <v>40.926982704109513</v>
      </c>
      <c r="CC52" s="239">
        <f t="shared" si="93"/>
        <v>27.914993703573046</v>
      </c>
      <c r="CD52" s="239">
        <f t="shared" si="93"/>
        <v>16.929092955715266</v>
      </c>
      <c r="CE52" s="239">
        <f t="shared" si="93"/>
        <v>6.1232889414289264</v>
      </c>
      <c r="CF52" s="239">
        <f t="shared" si="93"/>
        <v>1.1256045848214939</v>
      </c>
      <c r="CG52" s="239">
        <f t="shared" si="93"/>
        <v>0</v>
      </c>
      <c r="CH52" s="239">
        <f t="shared" si="93"/>
        <v>0</v>
      </c>
    </row>
    <row r="53" spans="1:86" x14ac:dyDescent="0.2">
      <c r="A53" s="229">
        <v>41</v>
      </c>
      <c r="B53" s="218" t="s">
        <v>244</v>
      </c>
      <c r="C53" s="240">
        <f>SUM(C52:N52)/SUM(C$13:N$13)</f>
        <v>4.5024154883634641E-2</v>
      </c>
      <c r="D53" s="240">
        <f>C53</f>
        <v>4.5024154883634641E-2</v>
      </c>
      <c r="E53" s="240">
        <f t="shared" ref="E53:N53" si="94">D53</f>
        <v>4.5024154883634641E-2</v>
      </c>
      <c r="F53" s="240">
        <f t="shared" si="94"/>
        <v>4.5024154883634641E-2</v>
      </c>
      <c r="G53" s="240">
        <f t="shared" si="94"/>
        <v>4.5024154883634641E-2</v>
      </c>
      <c r="H53" s="240">
        <f t="shared" si="94"/>
        <v>4.5024154883634641E-2</v>
      </c>
      <c r="I53" s="240">
        <f t="shared" si="94"/>
        <v>4.5024154883634641E-2</v>
      </c>
      <c r="J53" s="240">
        <f t="shared" si="94"/>
        <v>4.5024154883634641E-2</v>
      </c>
      <c r="K53" s="240">
        <f t="shared" si="94"/>
        <v>4.5024154883634641E-2</v>
      </c>
      <c r="L53" s="240">
        <f t="shared" si="94"/>
        <v>4.5024154883634641E-2</v>
      </c>
      <c r="M53" s="240">
        <f t="shared" si="94"/>
        <v>4.5024154883634641E-2</v>
      </c>
      <c r="N53" s="240">
        <f t="shared" si="94"/>
        <v>4.5024154883634641E-2</v>
      </c>
      <c r="O53" s="241">
        <f>((SUM(C58:N58)/AVERAGE(C57:N57)+O48)*AVERAGE(O57:Z57)-SUM(O50:Z50))/(O57*O$14+P57*P$14+Q57*Q$14+R57*R$14+S57*S$14+T57*T$14+U57*U$14+V57*V$14+W57*W$14+X57*X$14+Y57*Y$14+Z57*Z$14)</f>
        <v>4.5024183392859754E-2</v>
      </c>
      <c r="P53" s="242">
        <f>O53</f>
        <v>4.5024183392859754E-2</v>
      </c>
      <c r="Q53" s="242">
        <f t="shared" ref="Q53:Z53" si="95">P53</f>
        <v>4.5024183392859754E-2</v>
      </c>
      <c r="R53" s="242">
        <f t="shared" si="95"/>
        <v>4.5024183392859754E-2</v>
      </c>
      <c r="S53" s="242">
        <f t="shared" si="95"/>
        <v>4.5024183392859754E-2</v>
      </c>
      <c r="T53" s="242">
        <f t="shared" si="95"/>
        <v>4.5024183392859754E-2</v>
      </c>
      <c r="U53" s="242">
        <f t="shared" si="95"/>
        <v>4.5024183392859754E-2</v>
      </c>
      <c r="V53" s="242">
        <f t="shared" si="95"/>
        <v>4.5024183392859754E-2</v>
      </c>
      <c r="W53" s="242">
        <f t="shared" si="95"/>
        <v>4.5024183392859754E-2</v>
      </c>
      <c r="X53" s="242">
        <f t="shared" si="95"/>
        <v>4.5024183392859754E-2</v>
      </c>
      <c r="Y53" s="242">
        <f t="shared" si="95"/>
        <v>4.5024183392859754E-2</v>
      </c>
      <c r="Z53" s="242">
        <f t="shared" si="95"/>
        <v>4.5024183392859754E-2</v>
      </c>
      <c r="AA53" s="241">
        <f>((SUM(O58:Z58)/AVERAGE(O57:Z57)+AA48)*AVERAGE(AA57:AL57)-SUM(AA50:AL50))/(AA57*AA$14+AB57*AB$14+AC57*AC$14+AD57*AD$14+AE57*AE$14+AF57*AF$14+AG57*AG$14+AH57*AH$14+AI57*AI$14+AJ57*AJ$14+AK57*AK$14+AL57*AL$14)</f>
        <v>4.5024183392859754E-2</v>
      </c>
      <c r="AB53" s="242">
        <f>AA53</f>
        <v>4.5024183392859754E-2</v>
      </c>
      <c r="AC53" s="242">
        <f t="shared" ref="AC53:AL53" si="96">AB53</f>
        <v>4.5024183392859754E-2</v>
      </c>
      <c r="AD53" s="242">
        <f t="shared" si="96"/>
        <v>4.5024183392859754E-2</v>
      </c>
      <c r="AE53" s="242">
        <f t="shared" si="96"/>
        <v>4.5024183392859754E-2</v>
      </c>
      <c r="AF53" s="242">
        <f t="shared" si="96"/>
        <v>4.5024183392859754E-2</v>
      </c>
      <c r="AG53" s="242">
        <f t="shared" si="96"/>
        <v>4.5024183392859754E-2</v>
      </c>
      <c r="AH53" s="242">
        <f t="shared" si="96"/>
        <v>4.5024183392859754E-2</v>
      </c>
      <c r="AI53" s="242">
        <f t="shared" si="96"/>
        <v>4.5024183392859754E-2</v>
      </c>
      <c r="AJ53" s="242">
        <f t="shared" si="96"/>
        <v>4.5024183392859754E-2</v>
      </c>
      <c r="AK53" s="242">
        <f t="shared" si="96"/>
        <v>4.5024183392859754E-2</v>
      </c>
      <c r="AL53" s="242">
        <f t="shared" si="96"/>
        <v>4.5024183392859754E-2</v>
      </c>
      <c r="AM53" s="241">
        <f>((SUM(AA58:AL58)/AVERAGE(AA57:AL57)+AM48)*AVERAGE(AM57:AX57)-SUM(AM50:AX50))/(AM57*AM$14+AN57*AN$14+AO57*AO$14+AP57*AP$14+AQ57*AQ$14+AR57*AR$14+AS57*AS$14+AT57*AT$14+AU57*AU$14+AV57*AV$14+AW57*AW$14+AX57*AX$14)</f>
        <v>4.5024183392859754E-2</v>
      </c>
      <c r="AN53" s="242">
        <f>AM53</f>
        <v>4.5024183392859754E-2</v>
      </c>
      <c r="AO53" s="242">
        <f t="shared" ref="AO53:AX53" si="97">AN53</f>
        <v>4.5024183392859754E-2</v>
      </c>
      <c r="AP53" s="242">
        <f t="shared" si="97"/>
        <v>4.5024183392859754E-2</v>
      </c>
      <c r="AQ53" s="242">
        <f t="shared" si="97"/>
        <v>4.5024183392859754E-2</v>
      </c>
      <c r="AR53" s="242">
        <f t="shared" si="97"/>
        <v>4.5024183392859754E-2</v>
      </c>
      <c r="AS53" s="242">
        <f t="shared" si="97"/>
        <v>4.5024183392859754E-2</v>
      </c>
      <c r="AT53" s="242">
        <f t="shared" si="97"/>
        <v>4.5024183392859754E-2</v>
      </c>
      <c r="AU53" s="242">
        <f t="shared" si="97"/>
        <v>4.5024183392859754E-2</v>
      </c>
      <c r="AV53" s="242">
        <f t="shared" si="97"/>
        <v>4.5024183392859754E-2</v>
      </c>
      <c r="AW53" s="242">
        <f t="shared" si="97"/>
        <v>4.5024183392859754E-2</v>
      </c>
      <c r="AX53" s="242">
        <f t="shared" si="97"/>
        <v>4.5024183392859754E-2</v>
      </c>
      <c r="AY53" s="241">
        <f>((SUM(AM58:AX58)/AVERAGE(AM57:AX57)+AY48)*AVERAGE(AY57:BJ57)-SUM(AY50:BJ50))/(AY57*AY$14+AZ57*AZ$14+BA57*BA$14+BB57*BB$14+BC57*BC$14+BD57*BD$14+BE57*BE$14+BF57*BF$14+BG57*BG$14+BH57*BH$14+BI57*BI$14+BJ57*BJ$14)</f>
        <v>4.5024183392859754E-2</v>
      </c>
      <c r="AZ53" s="242">
        <f>AY53</f>
        <v>4.5024183392859754E-2</v>
      </c>
      <c r="BA53" s="242">
        <f t="shared" ref="BA53:BJ53" si="98">AZ53</f>
        <v>4.5024183392859754E-2</v>
      </c>
      <c r="BB53" s="242">
        <f t="shared" si="98"/>
        <v>4.5024183392859754E-2</v>
      </c>
      <c r="BC53" s="242">
        <f t="shared" si="98"/>
        <v>4.5024183392859754E-2</v>
      </c>
      <c r="BD53" s="242">
        <f t="shared" si="98"/>
        <v>4.5024183392859754E-2</v>
      </c>
      <c r="BE53" s="242">
        <f t="shared" si="98"/>
        <v>4.5024183392859754E-2</v>
      </c>
      <c r="BF53" s="242">
        <f t="shared" si="98"/>
        <v>4.5024183392859754E-2</v>
      </c>
      <c r="BG53" s="242">
        <f t="shared" si="98"/>
        <v>4.5024183392859754E-2</v>
      </c>
      <c r="BH53" s="242">
        <f t="shared" si="98"/>
        <v>4.5024183392859754E-2</v>
      </c>
      <c r="BI53" s="242">
        <f t="shared" si="98"/>
        <v>4.5024183392859754E-2</v>
      </c>
      <c r="BJ53" s="242">
        <f t="shared" si="98"/>
        <v>4.5024183392859754E-2</v>
      </c>
      <c r="BK53" s="241">
        <f>((SUM(AY58:BJ58)/AVERAGE(AY57:BJ57)+BK48)*AVERAGE(BK57:BV57)-SUM(BK50:BV50))/(BK57*BK$14+BL57*BL$14+BM57*BM$14+BN57*BN$14+BO57*BO$14+BP57*BP$14+BQ57*BQ$14+BR57*BR$14+BS57*BS$14+BT57*BT$14+BU57*BU$14+BV57*BV$14)</f>
        <v>4.5024183392859754E-2</v>
      </c>
      <c r="BL53" s="242">
        <f>BK53</f>
        <v>4.5024183392859754E-2</v>
      </c>
      <c r="BM53" s="242">
        <f t="shared" ref="BM53:BV53" si="99">BL53</f>
        <v>4.5024183392859754E-2</v>
      </c>
      <c r="BN53" s="242">
        <f t="shared" si="99"/>
        <v>4.5024183392859754E-2</v>
      </c>
      <c r="BO53" s="242">
        <f t="shared" si="99"/>
        <v>4.5024183392859754E-2</v>
      </c>
      <c r="BP53" s="242">
        <f t="shared" si="99"/>
        <v>4.5024183392859754E-2</v>
      </c>
      <c r="BQ53" s="242">
        <f t="shared" si="99"/>
        <v>4.5024183392859754E-2</v>
      </c>
      <c r="BR53" s="242">
        <f t="shared" si="99"/>
        <v>4.5024183392859754E-2</v>
      </c>
      <c r="BS53" s="242">
        <f t="shared" si="99"/>
        <v>4.5024183392859754E-2</v>
      </c>
      <c r="BT53" s="242">
        <f t="shared" si="99"/>
        <v>4.5024183392859754E-2</v>
      </c>
      <c r="BU53" s="242">
        <f t="shared" si="99"/>
        <v>4.5024183392859754E-2</v>
      </c>
      <c r="BV53" s="242">
        <f t="shared" si="99"/>
        <v>4.5024183392859754E-2</v>
      </c>
      <c r="BW53" s="241">
        <f>((SUM(BK58:BV58)/AVERAGE(BK57:BV57)+BW48)*AVERAGE(BW57:CH57)-SUM(BW50:CH50))/(BW57*BW$14+BX57*BX$14+BY57*BY$14+BZ57*BZ$14+CA57*CA$14+CB57*CB$14+CC57*CC$14+CD57*CD$14+CE57*CE$14+CF57*CF$14+CG57*CG$14+CH57*CH$14)</f>
        <v>4.5024183392859754E-2</v>
      </c>
      <c r="BX53" s="242">
        <f>BW53</f>
        <v>4.5024183392859754E-2</v>
      </c>
      <c r="BY53" s="242">
        <f t="shared" ref="BY53:CH53" si="100">BX53</f>
        <v>4.5024183392859754E-2</v>
      </c>
      <c r="BZ53" s="242">
        <f t="shared" si="100"/>
        <v>4.5024183392859754E-2</v>
      </c>
      <c r="CA53" s="242">
        <f t="shared" si="100"/>
        <v>4.5024183392859754E-2</v>
      </c>
      <c r="CB53" s="242">
        <f t="shared" si="100"/>
        <v>4.5024183392859754E-2</v>
      </c>
      <c r="CC53" s="242">
        <f t="shared" si="100"/>
        <v>4.5024183392859754E-2</v>
      </c>
      <c r="CD53" s="242">
        <f t="shared" si="100"/>
        <v>4.5024183392859754E-2</v>
      </c>
      <c r="CE53" s="242">
        <f t="shared" si="100"/>
        <v>4.5024183392859754E-2</v>
      </c>
      <c r="CF53" s="242">
        <f t="shared" si="100"/>
        <v>4.5024183392859754E-2</v>
      </c>
      <c r="CG53" s="242">
        <f t="shared" si="100"/>
        <v>4.5024183392859754E-2</v>
      </c>
      <c r="CH53" s="242">
        <f t="shared" si="100"/>
        <v>4.5024183392859754E-2</v>
      </c>
    </row>
    <row r="54" spans="1:86" x14ac:dyDescent="0.2">
      <c r="A54" s="229">
        <v>42</v>
      </c>
      <c r="B54" s="218" t="s">
        <v>245</v>
      </c>
      <c r="C54" s="75">
        <f>ROUND(C53*C$14,4)</f>
        <v>0.1351</v>
      </c>
      <c r="D54" s="75">
        <f t="shared" ref="D54:BO54" si="101">ROUND(D53*D$14,4)</f>
        <v>4.3223000000000003</v>
      </c>
      <c r="E54" s="75">
        <f t="shared" si="101"/>
        <v>17.199200000000001</v>
      </c>
      <c r="F54" s="75">
        <f t="shared" si="101"/>
        <v>30.526399999999999</v>
      </c>
      <c r="G54" s="75">
        <f t="shared" si="101"/>
        <v>39.486199999999997</v>
      </c>
      <c r="H54" s="75">
        <f t="shared" si="101"/>
        <v>40.927</v>
      </c>
      <c r="I54" s="75">
        <f t="shared" si="101"/>
        <v>27.914999999999999</v>
      </c>
      <c r="J54" s="75">
        <f t="shared" si="101"/>
        <v>16.929099999999998</v>
      </c>
      <c r="K54" s="75">
        <f t="shared" si="101"/>
        <v>6.1233000000000004</v>
      </c>
      <c r="L54" s="75">
        <f t="shared" si="101"/>
        <v>1.1255999999999999</v>
      </c>
      <c r="M54" s="75">
        <f t="shared" si="101"/>
        <v>0</v>
      </c>
      <c r="N54" s="75">
        <f t="shared" si="101"/>
        <v>0</v>
      </c>
      <c r="O54" s="75">
        <f t="shared" si="101"/>
        <v>0.1351</v>
      </c>
      <c r="P54" s="75">
        <f t="shared" si="101"/>
        <v>4.3223000000000003</v>
      </c>
      <c r="Q54" s="75">
        <f t="shared" si="101"/>
        <v>17.199200000000001</v>
      </c>
      <c r="R54" s="75">
        <f t="shared" si="101"/>
        <v>30.526399999999999</v>
      </c>
      <c r="S54" s="75">
        <f t="shared" si="101"/>
        <v>39.486199999999997</v>
      </c>
      <c r="T54" s="75">
        <f t="shared" si="101"/>
        <v>40.927</v>
      </c>
      <c r="U54" s="75">
        <f t="shared" si="101"/>
        <v>27.914999999999999</v>
      </c>
      <c r="V54" s="75">
        <f t="shared" si="101"/>
        <v>16.929099999999998</v>
      </c>
      <c r="W54" s="75">
        <f t="shared" si="101"/>
        <v>6.1233000000000004</v>
      </c>
      <c r="X54" s="75">
        <f t="shared" si="101"/>
        <v>1.1255999999999999</v>
      </c>
      <c r="Y54" s="75">
        <f t="shared" si="101"/>
        <v>0</v>
      </c>
      <c r="Z54" s="75">
        <f t="shared" si="101"/>
        <v>0</v>
      </c>
      <c r="AA54" s="75">
        <f t="shared" si="101"/>
        <v>0.1351</v>
      </c>
      <c r="AB54" s="75">
        <f t="shared" si="101"/>
        <v>4.3223000000000003</v>
      </c>
      <c r="AC54" s="75">
        <f t="shared" si="101"/>
        <v>17.199200000000001</v>
      </c>
      <c r="AD54" s="75">
        <f t="shared" si="101"/>
        <v>30.526399999999999</v>
      </c>
      <c r="AE54" s="75">
        <f t="shared" si="101"/>
        <v>39.486199999999997</v>
      </c>
      <c r="AF54" s="75">
        <f t="shared" si="101"/>
        <v>40.927</v>
      </c>
      <c r="AG54" s="75">
        <f t="shared" si="101"/>
        <v>27.914999999999999</v>
      </c>
      <c r="AH54" s="75">
        <f t="shared" si="101"/>
        <v>16.929099999999998</v>
      </c>
      <c r="AI54" s="75">
        <f t="shared" si="101"/>
        <v>6.1233000000000004</v>
      </c>
      <c r="AJ54" s="75">
        <f t="shared" si="101"/>
        <v>1.1255999999999999</v>
      </c>
      <c r="AK54" s="75">
        <f t="shared" si="101"/>
        <v>0</v>
      </c>
      <c r="AL54" s="75">
        <f t="shared" si="101"/>
        <v>0</v>
      </c>
      <c r="AM54" s="75">
        <f t="shared" si="101"/>
        <v>0.1351</v>
      </c>
      <c r="AN54" s="75">
        <f t="shared" si="101"/>
        <v>4.3223000000000003</v>
      </c>
      <c r="AO54" s="75">
        <f t="shared" si="101"/>
        <v>17.199200000000001</v>
      </c>
      <c r="AP54" s="75">
        <f t="shared" si="101"/>
        <v>30.526399999999999</v>
      </c>
      <c r="AQ54" s="75">
        <f t="shared" si="101"/>
        <v>39.486199999999997</v>
      </c>
      <c r="AR54" s="75">
        <f t="shared" si="101"/>
        <v>40.927</v>
      </c>
      <c r="AS54" s="75">
        <f t="shared" si="101"/>
        <v>27.914999999999999</v>
      </c>
      <c r="AT54" s="75">
        <f t="shared" si="101"/>
        <v>16.929099999999998</v>
      </c>
      <c r="AU54" s="75">
        <f t="shared" si="101"/>
        <v>6.1233000000000004</v>
      </c>
      <c r="AV54" s="75">
        <f t="shared" si="101"/>
        <v>1.1255999999999999</v>
      </c>
      <c r="AW54" s="75">
        <f t="shared" si="101"/>
        <v>0</v>
      </c>
      <c r="AX54" s="75">
        <f t="shared" si="101"/>
        <v>0</v>
      </c>
      <c r="AY54" s="75">
        <f t="shared" si="101"/>
        <v>0.1351</v>
      </c>
      <c r="AZ54" s="75">
        <f t="shared" si="101"/>
        <v>4.3223000000000003</v>
      </c>
      <c r="BA54" s="75">
        <f t="shared" si="101"/>
        <v>17.199200000000001</v>
      </c>
      <c r="BB54" s="75">
        <f t="shared" si="101"/>
        <v>30.526399999999999</v>
      </c>
      <c r="BC54" s="75">
        <f t="shared" si="101"/>
        <v>39.486199999999997</v>
      </c>
      <c r="BD54" s="75">
        <f t="shared" si="101"/>
        <v>40.927</v>
      </c>
      <c r="BE54" s="75">
        <f t="shared" si="101"/>
        <v>27.914999999999999</v>
      </c>
      <c r="BF54" s="75">
        <f t="shared" si="101"/>
        <v>16.929099999999998</v>
      </c>
      <c r="BG54" s="75">
        <f t="shared" si="101"/>
        <v>6.1233000000000004</v>
      </c>
      <c r="BH54" s="75">
        <f t="shared" si="101"/>
        <v>1.1255999999999999</v>
      </c>
      <c r="BI54" s="75">
        <f t="shared" si="101"/>
        <v>0</v>
      </c>
      <c r="BJ54" s="75">
        <f t="shared" si="101"/>
        <v>0</v>
      </c>
      <c r="BK54" s="75">
        <f t="shared" si="101"/>
        <v>0.1351</v>
      </c>
      <c r="BL54" s="75">
        <f t="shared" si="101"/>
        <v>4.3223000000000003</v>
      </c>
      <c r="BM54" s="75">
        <f t="shared" si="101"/>
        <v>17.199200000000001</v>
      </c>
      <c r="BN54" s="75">
        <f t="shared" si="101"/>
        <v>30.526399999999999</v>
      </c>
      <c r="BO54" s="75">
        <f t="shared" si="101"/>
        <v>39.486199999999997</v>
      </c>
      <c r="BP54" s="75">
        <f t="shared" ref="BP54:CH54" si="102">ROUND(BP53*BP$14,4)</f>
        <v>40.927</v>
      </c>
      <c r="BQ54" s="75">
        <f t="shared" si="102"/>
        <v>27.914999999999999</v>
      </c>
      <c r="BR54" s="75">
        <f t="shared" si="102"/>
        <v>16.929099999999998</v>
      </c>
      <c r="BS54" s="75">
        <f t="shared" si="102"/>
        <v>6.1233000000000004</v>
      </c>
      <c r="BT54" s="75">
        <f t="shared" si="102"/>
        <v>1.1255999999999999</v>
      </c>
      <c r="BU54" s="75">
        <f t="shared" si="102"/>
        <v>0</v>
      </c>
      <c r="BV54" s="75">
        <f t="shared" si="102"/>
        <v>0</v>
      </c>
      <c r="BW54" s="75">
        <f t="shared" si="102"/>
        <v>0.1351</v>
      </c>
      <c r="BX54" s="75">
        <f t="shared" si="102"/>
        <v>4.3223000000000003</v>
      </c>
      <c r="BY54" s="75">
        <f t="shared" si="102"/>
        <v>17.199200000000001</v>
      </c>
      <c r="BZ54" s="75">
        <f t="shared" si="102"/>
        <v>30.526399999999999</v>
      </c>
      <c r="CA54" s="75">
        <f t="shared" si="102"/>
        <v>39.486199999999997</v>
      </c>
      <c r="CB54" s="75">
        <f t="shared" si="102"/>
        <v>40.927</v>
      </c>
      <c r="CC54" s="75">
        <f t="shared" si="102"/>
        <v>27.914999999999999</v>
      </c>
      <c r="CD54" s="75">
        <f t="shared" si="102"/>
        <v>16.929099999999998</v>
      </c>
      <c r="CE54" s="75">
        <f t="shared" si="102"/>
        <v>6.1233000000000004</v>
      </c>
      <c r="CF54" s="75">
        <f t="shared" si="102"/>
        <v>1.1255999999999999</v>
      </c>
      <c r="CG54" s="75">
        <f t="shared" si="102"/>
        <v>0</v>
      </c>
      <c r="CH54" s="75">
        <f t="shared" si="102"/>
        <v>0</v>
      </c>
    </row>
    <row r="55" spans="1:86" x14ac:dyDescent="0.2">
      <c r="A55" s="229">
        <v>43</v>
      </c>
      <c r="B55" s="218" t="s">
        <v>246</v>
      </c>
      <c r="C55" s="243">
        <f>(M59+N59)/(M57+N57)</f>
        <v>8.9112948652080188</v>
      </c>
      <c r="D55" s="244">
        <f t="shared" ref="D55:N55" si="103">C55</f>
        <v>8.9112948652080188</v>
      </c>
      <c r="E55" s="244">
        <f t="shared" si="103"/>
        <v>8.9112948652080188</v>
      </c>
      <c r="F55" s="244">
        <f t="shared" si="103"/>
        <v>8.9112948652080188</v>
      </c>
      <c r="G55" s="244">
        <f t="shared" si="103"/>
        <v>8.9112948652080188</v>
      </c>
      <c r="H55" s="244">
        <f t="shared" si="103"/>
        <v>8.9112948652080188</v>
      </c>
      <c r="I55" s="244">
        <f t="shared" si="103"/>
        <v>8.9112948652080188</v>
      </c>
      <c r="J55" s="244">
        <f t="shared" si="103"/>
        <v>8.9112948652080188</v>
      </c>
      <c r="K55" s="244">
        <f t="shared" si="103"/>
        <v>8.9112948652080188</v>
      </c>
      <c r="L55" s="244">
        <f t="shared" si="103"/>
        <v>8.9112948652080188</v>
      </c>
      <c r="M55" s="244">
        <f t="shared" si="103"/>
        <v>8.9112948652080188</v>
      </c>
      <c r="N55" s="244">
        <f t="shared" si="103"/>
        <v>8.9112948652080188</v>
      </c>
      <c r="O55" s="245">
        <f>C55+O47</f>
        <v>8.9112948652080188</v>
      </c>
      <c r="P55" s="245">
        <f t="shared" ref="P55:Z55" si="104">D55+P47</f>
        <v>8.9112948652080188</v>
      </c>
      <c r="Q55" s="245">
        <f t="shared" si="104"/>
        <v>8.9112948652080188</v>
      </c>
      <c r="R55" s="245">
        <f t="shared" si="104"/>
        <v>8.9112948652080188</v>
      </c>
      <c r="S55" s="245">
        <f t="shared" si="104"/>
        <v>8.9112948652080188</v>
      </c>
      <c r="T55" s="245">
        <f t="shared" si="104"/>
        <v>8.9112948652080188</v>
      </c>
      <c r="U55" s="245">
        <f t="shared" si="104"/>
        <v>8.9112948652080188</v>
      </c>
      <c r="V55" s="245">
        <f t="shared" si="104"/>
        <v>8.9112948652080188</v>
      </c>
      <c r="W55" s="245">
        <f t="shared" si="104"/>
        <v>8.9112948652080188</v>
      </c>
      <c r="X55" s="245">
        <f t="shared" si="104"/>
        <v>8.9112948652080188</v>
      </c>
      <c r="Y55" s="245">
        <f t="shared" si="104"/>
        <v>8.9112948652080188</v>
      </c>
      <c r="Z55" s="245">
        <f t="shared" si="104"/>
        <v>8.9112948652080188</v>
      </c>
      <c r="AA55" s="245">
        <f>O55+AA47</f>
        <v>8.9112948652080188</v>
      </c>
      <c r="AB55" s="245">
        <f t="shared" ref="AB55:AL55" si="105">P55+AB47</f>
        <v>8.9112948652080188</v>
      </c>
      <c r="AC55" s="245">
        <f t="shared" si="105"/>
        <v>8.9112948652080188</v>
      </c>
      <c r="AD55" s="245">
        <f t="shared" si="105"/>
        <v>8.9112948652080188</v>
      </c>
      <c r="AE55" s="245">
        <f t="shared" si="105"/>
        <v>8.9112948652080188</v>
      </c>
      <c r="AF55" s="245">
        <f t="shared" si="105"/>
        <v>8.9112948652080188</v>
      </c>
      <c r="AG55" s="245">
        <f t="shared" si="105"/>
        <v>8.9112948652080188</v>
      </c>
      <c r="AH55" s="245">
        <f t="shared" si="105"/>
        <v>8.9112948652080188</v>
      </c>
      <c r="AI55" s="245">
        <f t="shared" si="105"/>
        <v>8.9112948652080188</v>
      </c>
      <c r="AJ55" s="245">
        <f t="shared" si="105"/>
        <v>8.9112948652080188</v>
      </c>
      <c r="AK55" s="245">
        <f t="shared" si="105"/>
        <v>8.9112948652080188</v>
      </c>
      <c r="AL55" s="245">
        <f t="shared" si="105"/>
        <v>8.9112948652080188</v>
      </c>
      <c r="AM55" s="245">
        <f>AA55+AM47</f>
        <v>8.9112948652080188</v>
      </c>
      <c r="AN55" s="245">
        <f t="shared" ref="AN55:AX55" si="106">AB55+AN47</f>
        <v>8.9112948652080188</v>
      </c>
      <c r="AO55" s="245">
        <f t="shared" si="106"/>
        <v>8.9112948652080188</v>
      </c>
      <c r="AP55" s="245">
        <f t="shared" si="106"/>
        <v>8.9112948652080188</v>
      </c>
      <c r="AQ55" s="245">
        <f t="shared" si="106"/>
        <v>8.9112948652080188</v>
      </c>
      <c r="AR55" s="245">
        <f t="shared" si="106"/>
        <v>8.9112948652080188</v>
      </c>
      <c r="AS55" s="245">
        <f t="shared" si="106"/>
        <v>8.9112948652080188</v>
      </c>
      <c r="AT55" s="245">
        <f t="shared" si="106"/>
        <v>8.9112948652080188</v>
      </c>
      <c r="AU55" s="245">
        <f t="shared" si="106"/>
        <v>8.9112948652080188</v>
      </c>
      <c r="AV55" s="245">
        <f t="shared" si="106"/>
        <v>8.9112948652080188</v>
      </c>
      <c r="AW55" s="245">
        <f t="shared" si="106"/>
        <v>8.9112948652080188</v>
      </c>
      <c r="AX55" s="245">
        <f t="shared" si="106"/>
        <v>8.9112948652080188</v>
      </c>
      <c r="AY55" s="245">
        <f>AM55+AY47</f>
        <v>8.9112948652080188</v>
      </c>
      <c r="AZ55" s="245">
        <f t="shared" ref="AZ55:BJ55" si="107">AN55+AZ47</f>
        <v>8.9112948652080188</v>
      </c>
      <c r="BA55" s="245">
        <f t="shared" si="107"/>
        <v>8.9112948652080188</v>
      </c>
      <c r="BB55" s="245">
        <f t="shared" si="107"/>
        <v>8.9112948652080188</v>
      </c>
      <c r="BC55" s="245">
        <f t="shared" si="107"/>
        <v>8.9112948652080188</v>
      </c>
      <c r="BD55" s="245">
        <f t="shared" si="107"/>
        <v>8.9112948652080188</v>
      </c>
      <c r="BE55" s="245">
        <f t="shared" si="107"/>
        <v>8.9112948652080188</v>
      </c>
      <c r="BF55" s="245">
        <f t="shared" si="107"/>
        <v>8.9112948652080188</v>
      </c>
      <c r="BG55" s="245">
        <f t="shared" si="107"/>
        <v>8.9112948652080188</v>
      </c>
      <c r="BH55" s="245">
        <f t="shared" si="107"/>
        <v>8.9112948652080188</v>
      </c>
      <c r="BI55" s="245">
        <f t="shared" si="107"/>
        <v>8.9112948652080188</v>
      </c>
      <c r="BJ55" s="245">
        <f t="shared" si="107"/>
        <v>8.9112948652080188</v>
      </c>
      <c r="BK55" s="245">
        <f>AY55+BK47</f>
        <v>8.9112948652080188</v>
      </c>
      <c r="BL55" s="245">
        <f t="shared" ref="BL55:BV55" si="108">AZ55+BL47</f>
        <v>8.9112948652080188</v>
      </c>
      <c r="BM55" s="245">
        <f t="shared" si="108"/>
        <v>8.9112948652080188</v>
      </c>
      <c r="BN55" s="245">
        <f t="shared" si="108"/>
        <v>8.9112948652080188</v>
      </c>
      <c r="BO55" s="245">
        <f t="shared" si="108"/>
        <v>8.9112948652080188</v>
      </c>
      <c r="BP55" s="245">
        <f t="shared" si="108"/>
        <v>8.9112948652080188</v>
      </c>
      <c r="BQ55" s="245">
        <f t="shared" si="108"/>
        <v>8.9112948652080188</v>
      </c>
      <c r="BR55" s="245">
        <f t="shared" si="108"/>
        <v>8.9112948652080188</v>
      </c>
      <c r="BS55" s="245">
        <f t="shared" si="108"/>
        <v>8.9112948652080188</v>
      </c>
      <c r="BT55" s="245">
        <f t="shared" si="108"/>
        <v>8.9112948652080188</v>
      </c>
      <c r="BU55" s="245">
        <f t="shared" si="108"/>
        <v>8.9112948652080188</v>
      </c>
      <c r="BV55" s="245">
        <f t="shared" si="108"/>
        <v>8.9112948652080188</v>
      </c>
      <c r="BW55" s="245">
        <f>BK55+BW47</f>
        <v>8.9112948652080188</v>
      </c>
      <c r="BX55" s="245">
        <f t="shared" ref="BX55:CH55" si="109">BL55+BX47</f>
        <v>8.9112948652080188</v>
      </c>
      <c r="BY55" s="245">
        <f t="shared" si="109"/>
        <v>8.9112948652080188</v>
      </c>
      <c r="BZ55" s="245">
        <f t="shared" si="109"/>
        <v>8.9112948652080188</v>
      </c>
      <c r="CA55" s="245">
        <f t="shared" si="109"/>
        <v>8.9112948652080188</v>
      </c>
      <c r="CB55" s="245">
        <f t="shared" si="109"/>
        <v>8.9112948652080188</v>
      </c>
      <c r="CC55" s="245">
        <f t="shared" si="109"/>
        <v>8.9112948652080188</v>
      </c>
      <c r="CD55" s="245">
        <f t="shared" si="109"/>
        <v>8.9112948652080188</v>
      </c>
      <c r="CE55" s="245">
        <f t="shared" si="109"/>
        <v>8.9112948652080188</v>
      </c>
      <c r="CF55" s="245">
        <f t="shared" si="109"/>
        <v>8.9112948652080188</v>
      </c>
      <c r="CG55" s="245">
        <f t="shared" si="109"/>
        <v>8.9112948652080188</v>
      </c>
      <c r="CH55" s="245">
        <f t="shared" si="109"/>
        <v>8.9112948652080188</v>
      </c>
    </row>
    <row r="56" spans="1:86" x14ac:dyDescent="0.2">
      <c r="A56" s="229">
        <v>44</v>
      </c>
      <c r="B56" s="218" t="s">
        <v>247</v>
      </c>
      <c r="C56" s="244">
        <f t="shared" ref="C56:BN56" si="110">C55+C54</f>
        <v>9.0463948652080184</v>
      </c>
      <c r="D56" s="244">
        <f t="shared" si="110"/>
        <v>13.233594865208019</v>
      </c>
      <c r="E56" s="244">
        <f t="shared" si="110"/>
        <v>26.110494865208018</v>
      </c>
      <c r="F56" s="244">
        <f t="shared" si="110"/>
        <v>39.437694865208016</v>
      </c>
      <c r="G56" s="244">
        <f t="shared" si="110"/>
        <v>48.397494865208017</v>
      </c>
      <c r="H56" s="244">
        <f t="shared" si="110"/>
        <v>49.83829486520802</v>
      </c>
      <c r="I56" s="244">
        <f t="shared" si="110"/>
        <v>36.82629486520802</v>
      </c>
      <c r="J56" s="244">
        <f t="shared" si="110"/>
        <v>25.840394865208019</v>
      </c>
      <c r="K56" s="244">
        <f t="shared" si="110"/>
        <v>15.034594865208019</v>
      </c>
      <c r="L56" s="244">
        <f t="shared" si="110"/>
        <v>10.036894865208019</v>
      </c>
      <c r="M56" s="244">
        <f t="shared" si="110"/>
        <v>8.9112948652080188</v>
      </c>
      <c r="N56" s="244">
        <f t="shared" si="110"/>
        <v>8.9112948652080188</v>
      </c>
      <c r="O56" s="244">
        <f t="shared" si="110"/>
        <v>9.0463948652080184</v>
      </c>
      <c r="P56" s="244">
        <f t="shared" si="110"/>
        <v>13.233594865208019</v>
      </c>
      <c r="Q56" s="244">
        <f t="shared" si="110"/>
        <v>26.110494865208018</v>
      </c>
      <c r="R56" s="244">
        <f t="shared" si="110"/>
        <v>39.437694865208016</v>
      </c>
      <c r="S56" s="244">
        <f t="shared" si="110"/>
        <v>48.397494865208017</v>
      </c>
      <c r="T56" s="244">
        <f t="shared" si="110"/>
        <v>49.83829486520802</v>
      </c>
      <c r="U56" s="244">
        <f t="shared" si="110"/>
        <v>36.82629486520802</v>
      </c>
      <c r="V56" s="244">
        <f t="shared" si="110"/>
        <v>25.840394865208019</v>
      </c>
      <c r="W56" s="244">
        <f t="shared" si="110"/>
        <v>15.034594865208019</v>
      </c>
      <c r="X56" s="244">
        <f t="shared" si="110"/>
        <v>10.036894865208019</v>
      </c>
      <c r="Y56" s="244">
        <f t="shared" si="110"/>
        <v>8.9112948652080188</v>
      </c>
      <c r="Z56" s="244">
        <f t="shared" si="110"/>
        <v>8.9112948652080188</v>
      </c>
      <c r="AA56" s="244">
        <f t="shared" si="110"/>
        <v>9.0463948652080184</v>
      </c>
      <c r="AB56" s="244">
        <f t="shared" si="110"/>
        <v>13.233594865208019</v>
      </c>
      <c r="AC56" s="244">
        <f t="shared" si="110"/>
        <v>26.110494865208018</v>
      </c>
      <c r="AD56" s="244">
        <f t="shared" si="110"/>
        <v>39.437694865208016</v>
      </c>
      <c r="AE56" s="244">
        <f t="shared" si="110"/>
        <v>48.397494865208017</v>
      </c>
      <c r="AF56" s="244">
        <f t="shared" si="110"/>
        <v>49.83829486520802</v>
      </c>
      <c r="AG56" s="244">
        <f t="shared" si="110"/>
        <v>36.82629486520802</v>
      </c>
      <c r="AH56" s="244">
        <f t="shared" si="110"/>
        <v>25.840394865208019</v>
      </c>
      <c r="AI56" s="244">
        <f t="shared" si="110"/>
        <v>15.034594865208019</v>
      </c>
      <c r="AJ56" s="244">
        <f t="shared" si="110"/>
        <v>10.036894865208019</v>
      </c>
      <c r="AK56" s="244">
        <f t="shared" si="110"/>
        <v>8.9112948652080188</v>
      </c>
      <c r="AL56" s="244">
        <f t="shared" si="110"/>
        <v>8.9112948652080188</v>
      </c>
      <c r="AM56" s="244">
        <f t="shared" si="110"/>
        <v>9.0463948652080184</v>
      </c>
      <c r="AN56" s="244">
        <f t="shared" si="110"/>
        <v>13.233594865208019</v>
      </c>
      <c r="AO56" s="244">
        <f t="shared" si="110"/>
        <v>26.110494865208018</v>
      </c>
      <c r="AP56" s="244">
        <f t="shared" si="110"/>
        <v>39.437694865208016</v>
      </c>
      <c r="AQ56" s="244">
        <f t="shared" si="110"/>
        <v>48.397494865208017</v>
      </c>
      <c r="AR56" s="244">
        <f t="shared" si="110"/>
        <v>49.83829486520802</v>
      </c>
      <c r="AS56" s="244">
        <f t="shared" si="110"/>
        <v>36.82629486520802</v>
      </c>
      <c r="AT56" s="244">
        <f t="shared" si="110"/>
        <v>25.840394865208019</v>
      </c>
      <c r="AU56" s="244">
        <f t="shared" si="110"/>
        <v>15.034594865208019</v>
      </c>
      <c r="AV56" s="244">
        <f t="shared" si="110"/>
        <v>10.036894865208019</v>
      </c>
      <c r="AW56" s="244">
        <f t="shared" si="110"/>
        <v>8.9112948652080188</v>
      </c>
      <c r="AX56" s="244">
        <f t="shared" si="110"/>
        <v>8.9112948652080188</v>
      </c>
      <c r="AY56" s="244">
        <f t="shared" si="110"/>
        <v>9.0463948652080184</v>
      </c>
      <c r="AZ56" s="244">
        <f t="shared" si="110"/>
        <v>13.233594865208019</v>
      </c>
      <c r="BA56" s="244">
        <f t="shared" si="110"/>
        <v>26.110494865208018</v>
      </c>
      <c r="BB56" s="244">
        <f t="shared" si="110"/>
        <v>39.437694865208016</v>
      </c>
      <c r="BC56" s="244">
        <f t="shared" si="110"/>
        <v>48.397494865208017</v>
      </c>
      <c r="BD56" s="244">
        <f t="shared" si="110"/>
        <v>49.83829486520802</v>
      </c>
      <c r="BE56" s="244">
        <f t="shared" si="110"/>
        <v>36.82629486520802</v>
      </c>
      <c r="BF56" s="244">
        <f t="shared" si="110"/>
        <v>25.840394865208019</v>
      </c>
      <c r="BG56" s="244">
        <f t="shared" si="110"/>
        <v>15.034594865208019</v>
      </c>
      <c r="BH56" s="244">
        <f t="shared" si="110"/>
        <v>10.036894865208019</v>
      </c>
      <c r="BI56" s="244">
        <f t="shared" si="110"/>
        <v>8.9112948652080188</v>
      </c>
      <c r="BJ56" s="244">
        <f t="shared" si="110"/>
        <v>8.9112948652080188</v>
      </c>
      <c r="BK56" s="244">
        <f t="shared" si="110"/>
        <v>9.0463948652080184</v>
      </c>
      <c r="BL56" s="244">
        <f t="shared" si="110"/>
        <v>13.233594865208019</v>
      </c>
      <c r="BM56" s="244">
        <f t="shared" si="110"/>
        <v>26.110494865208018</v>
      </c>
      <c r="BN56" s="244">
        <f t="shared" si="110"/>
        <v>39.437694865208016</v>
      </c>
      <c r="BO56" s="244">
        <f t="shared" ref="BO56:CH56" si="111">BO55+BO54</f>
        <v>48.397494865208017</v>
      </c>
      <c r="BP56" s="244">
        <f t="shared" si="111"/>
        <v>49.83829486520802</v>
      </c>
      <c r="BQ56" s="244">
        <f t="shared" si="111"/>
        <v>36.82629486520802</v>
      </c>
      <c r="BR56" s="244">
        <f t="shared" si="111"/>
        <v>25.840394865208019</v>
      </c>
      <c r="BS56" s="244">
        <f t="shared" si="111"/>
        <v>15.034594865208019</v>
      </c>
      <c r="BT56" s="244">
        <f t="shared" si="111"/>
        <v>10.036894865208019</v>
      </c>
      <c r="BU56" s="244">
        <f t="shared" si="111"/>
        <v>8.9112948652080188</v>
      </c>
      <c r="BV56" s="244">
        <f t="shared" si="111"/>
        <v>8.9112948652080188</v>
      </c>
      <c r="BW56" s="244">
        <f t="shared" si="111"/>
        <v>9.0463948652080184</v>
      </c>
      <c r="BX56" s="244">
        <f t="shared" si="111"/>
        <v>13.233594865208019</v>
      </c>
      <c r="BY56" s="244">
        <f t="shared" si="111"/>
        <v>26.110494865208018</v>
      </c>
      <c r="BZ56" s="244">
        <f t="shared" si="111"/>
        <v>39.437694865208016</v>
      </c>
      <c r="CA56" s="244">
        <f t="shared" si="111"/>
        <v>48.397494865208017</v>
      </c>
      <c r="CB56" s="244">
        <f t="shared" si="111"/>
        <v>49.83829486520802</v>
      </c>
      <c r="CC56" s="244">
        <f t="shared" si="111"/>
        <v>36.82629486520802</v>
      </c>
      <c r="CD56" s="244">
        <f t="shared" si="111"/>
        <v>25.840394865208019</v>
      </c>
      <c r="CE56" s="244">
        <f t="shared" si="111"/>
        <v>15.034594865208019</v>
      </c>
      <c r="CF56" s="244">
        <f t="shared" si="111"/>
        <v>10.036894865208019</v>
      </c>
      <c r="CG56" s="244">
        <f t="shared" si="111"/>
        <v>8.9112948652080188</v>
      </c>
      <c r="CH56" s="244">
        <f t="shared" si="111"/>
        <v>8.9112948652080188</v>
      </c>
    </row>
    <row r="57" spans="1:86" x14ac:dyDescent="0.2">
      <c r="A57" s="229">
        <v>45</v>
      </c>
      <c r="B57" s="218" t="s">
        <v>248</v>
      </c>
      <c r="C57" s="246">
        <f>'Bill Frequency'!C$20</f>
        <v>16763</v>
      </c>
      <c r="D57" s="247">
        <f>'Bill Frequency'!D$20</f>
        <v>16900</v>
      </c>
      <c r="E57" s="247">
        <f>'Bill Frequency'!E$20</f>
        <v>16920</v>
      </c>
      <c r="F57" s="247">
        <f>'Bill Frequency'!F$20</f>
        <v>17698</v>
      </c>
      <c r="G57" s="247">
        <f>'Bill Frequency'!G$20</f>
        <v>17809</v>
      </c>
      <c r="H57" s="247">
        <f>'Bill Frequency'!H$20</f>
        <v>16330</v>
      </c>
      <c r="I57" s="247">
        <f>'Bill Frequency'!I$20</f>
        <v>19213</v>
      </c>
      <c r="J57" s="247">
        <f>'Bill Frequency'!J$20</f>
        <v>17745</v>
      </c>
      <c r="K57" s="247">
        <f>'Bill Frequency'!K$20</f>
        <v>17372</v>
      </c>
      <c r="L57" s="247">
        <f>'Bill Frequency'!L$20</f>
        <v>17239</v>
      </c>
      <c r="M57" s="247">
        <f>'Bill Frequency'!M$20</f>
        <v>17099</v>
      </c>
      <c r="N57" s="248">
        <f>'Bill Frequency'!N$20</f>
        <v>16768</v>
      </c>
      <c r="O57" s="249">
        <f>C57+O46</f>
        <v>16763</v>
      </c>
      <c r="P57" s="249">
        <f t="shared" ref="P57:Z57" si="112">D57+P46</f>
        <v>16900</v>
      </c>
      <c r="Q57" s="249">
        <f t="shared" si="112"/>
        <v>16920</v>
      </c>
      <c r="R57" s="249">
        <f t="shared" si="112"/>
        <v>17698</v>
      </c>
      <c r="S57" s="249">
        <f t="shared" si="112"/>
        <v>17809</v>
      </c>
      <c r="T57" s="249">
        <f t="shared" si="112"/>
        <v>16330</v>
      </c>
      <c r="U57" s="249">
        <f t="shared" si="112"/>
        <v>19213</v>
      </c>
      <c r="V57" s="249">
        <f t="shared" si="112"/>
        <v>17745</v>
      </c>
      <c r="W57" s="249">
        <f t="shared" si="112"/>
        <v>17372</v>
      </c>
      <c r="X57" s="249">
        <f t="shared" si="112"/>
        <v>17239</v>
      </c>
      <c r="Y57" s="249">
        <f t="shared" si="112"/>
        <v>17099</v>
      </c>
      <c r="Z57" s="249">
        <f t="shared" si="112"/>
        <v>16768</v>
      </c>
      <c r="AA57" s="249">
        <f>O57+AA46</f>
        <v>16763</v>
      </c>
      <c r="AB57" s="249">
        <f t="shared" ref="AB57:AL57" si="113">P57+AB46</f>
        <v>16900</v>
      </c>
      <c r="AC57" s="249">
        <f t="shared" si="113"/>
        <v>16920</v>
      </c>
      <c r="AD57" s="249">
        <f t="shared" si="113"/>
        <v>17698</v>
      </c>
      <c r="AE57" s="249">
        <f t="shared" si="113"/>
        <v>17809</v>
      </c>
      <c r="AF57" s="249">
        <f t="shared" si="113"/>
        <v>16330</v>
      </c>
      <c r="AG57" s="249">
        <f t="shared" si="113"/>
        <v>19213</v>
      </c>
      <c r="AH57" s="249">
        <f t="shared" si="113"/>
        <v>17745</v>
      </c>
      <c r="AI57" s="249">
        <f t="shared" si="113"/>
        <v>17372</v>
      </c>
      <c r="AJ57" s="249">
        <f t="shared" si="113"/>
        <v>17239</v>
      </c>
      <c r="AK57" s="249">
        <f t="shared" si="113"/>
        <v>17099</v>
      </c>
      <c r="AL57" s="249">
        <f t="shared" si="113"/>
        <v>16768</v>
      </c>
      <c r="AM57" s="249">
        <f>AA57+AM46</f>
        <v>16763</v>
      </c>
      <c r="AN57" s="249">
        <f t="shared" ref="AN57:AX57" si="114">AB57+AN46</f>
        <v>16900</v>
      </c>
      <c r="AO57" s="249">
        <f t="shared" si="114"/>
        <v>16920</v>
      </c>
      <c r="AP57" s="249">
        <f t="shared" si="114"/>
        <v>17698</v>
      </c>
      <c r="AQ57" s="249">
        <f t="shared" si="114"/>
        <v>17809</v>
      </c>
      <c r="AR57" s="249">
        <f t="shared" si="114"/>
        <v>16330</v>
      </c>
      <c r="AS57" s="249">
        <f t="shared" si="114"/>
        <v>19213</v>
      </c>
      <c r="AT57" s="249">
        <f t="shared" si="114"/>
        <v>17745</v>
      </c>
      <c r="AU57" s="249">
        <f t="shared" si="114"/>
        <v>17372</v>
      </c>
      <c r="AV57" s="249">
        <f t="shared" si="114"/>
        <v>17239</v>
      </c>
      <c r="AW57" s="249">
        <f t="shared" si="114"/>
        <v>17099</v>
      </c>
      <c r="AX57" s="249">
        <f t="shared" si="114"/>
        <v>16768</v>
      </c>
      <c r="AY57" s="249">
        <f>AM57+AY46</f>
        <v>16763</v>
      </c>
      <c r="AZ57" s="249">
        <f t="shared" ref="AZ57:BJ57" si="115">AN57+AZ46</f>
        <v>16900</v>
      </c>
      <c r="BA57" s="249">
        <f t="shared" si="115"/>
        <v>16920</v>
      </c>
      <c r="BB57" s="249">
        <f t="shared" si="115"/>
        <v>17698</v>
      </c>
      <c r="BC57" s="249">
        <f t="shared" si="115"/>
        <v>17809</v>
      </c>
      <c r="BD57" s="249">
        <f t="shared" si="115"/>
        <v>16330</v>
      </c>
      <c r="BE57" s="249">
        <f t="shared" si="115"/>
        <v>19213</v>
      </c>
      <c r="BF57" s="249">
        <f t="shared" si="115"/>
        <v>17745</v>
      </c>
      <c r="BG57" s="249">
        <f t="shared" si="115"/>
        <v>17372</v>
      </c>
      <c r="BH57" s="249">
        <f t="shared" si="115"/>
        <v>17239</v>
      </c>
      <c r="BI57" s="249">
        <f t="shared" si="115"/>
        <v>17099</v>
      </c>
      <c r="BJ57" s="249">
        <f t="shared" si="115"/>
        <v>16768</v>
      </c>
      <c r="BK57" s="249">
        <f>AY57+BK46</f>
        <v>16763</v>
      </c>
      <c r="BL57" s="249">
        <f t="shared" ref="BL57:BV57" si="116">AZ57+BL46</f>
        <v>16900</v>
      </c>
      <c r="BM57" s="249">
        <f t="shared" si="116"/>
        <v>16920</v>
      </c>
      <c r="BN57" s="249">
        <f t="shared" si="116"/>
        <v>17698</v>
      </c>
      <c r="BO57" s="249">
        <f t="shared" si="116"/>
        <v>17809</v>
      </c>
      <c r="BP57" s="249">
        <f t="shared" si="116"/>
        <v>16330</v>
      </c>
      <c r="BQ57" s="249">
        <f t="shared" si="116"/>
        <v>19213</v>
      </c>
      <c r="BR57" s="249">
        <f t="shared" si="116"/>
        <v>17745</v>
      </c>
      <c r="BS57" s="249">
        <f t="shared" si="116"/>
        <v>17372</v>
      </c>
      <c r="BT57" s="249">
        <f t="shared" si="116"/>
        <v>17239</v>
      </c>
      <c r="BU57" s="249">
        <f t="shared" si="116"/>
        <v>17099</v>
      </c>
      <c r="BV57" s="249">
        <f t="shared" si="116"/>
        <v>16768</v>
      </c>
      <c r="BW57" s="249">
        <f>BK57+BW46</f>
        <v>16763</v>
      </c>
      <c r="BX57" s="249">
        <f t="shared" ref="BX57:CH57" si="117">BL57+BX46</f>
        <v>16900</v>
      </c>
      <c r="BY57" s="249">
        <f t="shared" si="117"/>
        <v>16920</v>
      </c>
      <c r="BZ57" s="249">
        <f t="shared" si="117"/>
        <v>17698</v>
      </c>
      <c r="CA57" s="249">
        <f t="shared" si="117"/>
        <v>17809</v>
      </c>
      <c r="CB57" s="249">
        <f t="shared" si="117"/>
        <v>16330</v>
      </c>
      <c r="CC57" s="249">
        <f t="shared" si="117"/>
        <v>19213</v>
      </c>
      <c r="CD57" s="249">
        <f t="shared" si="117"/>
        <v>17745</v>
      </c>
      <c r="CE57" s="249">
        <f t="shared" si="117"/>
        <v>17372</v>
      </c>
      <c r="CF57" s="249">
        <f t="shared" si="117"/>
        <v>17239</v>
      </c>
      <c r="CG57" s="249">
        <f t="shared" si="117"/>
        <v>17099</v>
      </c>
      <c r="CH57" s="249">
        <f t="shared" si="117"/>
        <v>16768</v>
      </c>
    </row>
    <row r="58" spans="1:86" x14ac:dyDescent="0.2">
      <c r="A58" s="229">
        <v>46</v>
      </c>
      <c r="B58" s="218" t="s">
        <v>249</v>
      </c>
      <c r="C58" s="43">
        <f t="shared" ref="C58:N58" si="118">C57*C56</f>
        <v>151644.71712548201</v>
      </c>
      <c r="D58" s="43">
        <f t="shared" si="118"/>
        <v>223647.75322201551</v>
      </c>
      <c r="E58" s="43">
        <f t="shared" si="118"/>
        <v>441789.57311931968</v>
      </c>
      <c r="F58" s="43">
        <f t="shared" si="118"/>
        <v>697968.32372445147</v>
      </c>
      <c r="G58" s="43">
        <f t="shared" si="118"/>
        <v>861910.98605448962</v>
      </c>
      <c r="H58" s="43">
        <f t="shared" si="118"/>
        <v>813859.35514884698</v>
      </c>
      <c r="I58" s="43">
        <f t="shared" si="118"/>
        <v>707543.60324524168</v>
      </c>
      <c r="J58" s="43">
        <f t="shared" si="118"/>
        <v>458537.80688311631</v>
      </c>
      <c r="K58" s="43">
        <f t="shared" si="118"/>
        <v>261180.98199839372</v>
      </c>
      <c r="L58" s="43">
        <f t="shared" si="118"/>
        <v>173026.03058132104</v>
      </c>
      <c r="M58" s="43">
        <f t="shared" si="118"/>
        <v>152374.23090019191</v>
      </c>
      <c r="N58" s="43">
        <f t="shared" si="118"/>
        <v>149424.59229980805</v>
      </c>
      <c r="O58" s="250">
        <f>O57*O56</f>
        <v>151644.71712548201</v>
      </c>
      <c r="P58" s="250">
        <f t="shared" ref="P58:Z58" si="119">P57*P56</f>
        <v>223647.75322201551</v>
      </c>
      <c r="Q58" s="250">
        <f t="shared" si="119"/>
        <v>441789.57311931968</v>
      </c>
      <c r="R58" s="250">
        <f t="shared" si="119"/>
        <v>697968.32372445147</v>
      </c>
      <c r="S58" s="250">
        <f t="shared" si="119"/>
        <v>861910.98605448962</v>
      </c>
      <c r="T58" s="250">
        <f t="shared" si="119"/>
        <v>813859.35514884698</v>
      </c>
      <c r="U58" s="250">
        <f t="shared" si="119"/>
        <v>707543.60324524168</v>
      </c>
      <c r="V58" s="250">
        <f t="shared" si="119"/>
        <v>458537.80688311631</v>
      </c>
      <c r="W58" s="250">
        <f t="shared" si="119"/>
        <v>261180.98199839372</v>
      </c>
      <c r="X58" s="250">
        <f t="shared" si="119"/>
        <v>173026.03058132104</v>
      </c>
      <c r="Y58" s="250">
        <f t="shared" si="119"/>
        <v>152374.23090019191</v>
      </c>
      <c r="Z58" s="250">
        <f t="shared" si="119"/>
        <v>149424.59229980805</v>
      </c>
      <c r="AA58" s="250">
        <f>AA57*AA56</f>
        <v>151644.71712548201</v>
      </c>
      <c r="AB58" s="250">
        <f t="shared" ref="AB58:AL58" si="120">AB57*AB56</f>
        <v>223647.75322201551</v>
      </c>
      <c r="AC58" s="250">
        <f t="shared" si="120"/>
        <v>441789.57311931968</v>
      </c>
      <c r="AD58" s="250">
        <f t="shared" si="120"/>
        <v>697968.32372445147</v>
      </c>
      <c r="AE58" s="250">
        <f t="shared" si="120"/>
        <v>861910.98605448962</v>
      </c>
      <c r="AF58" s="250">
        <f t="shared" si="120"/>
        <v>813859.35514884698</v>
      </c>
      <c r="AG58" s="250">
        <f t="shared" si="120"/>
        <v>707543.60324524168</v>
      </c>
      <c r="AH58" s="250">
        <f t="shared" si="120"/>
        <v>458537.80688311631</v>
      </c>
      <c r="AI58" s="250">
        <f t="shared" si="120"/>
        <v>261180.98199839372</v>
      </c>
      <c r="AJ58" s="250">
        <f t="shared" si="120"/>
        <v>173026.03058132104</v>
      </c>
      <c r="AK58" s="250">
        <f t="shared" si="120"/>
        <v>152374.23090019191</v>
      </c>
      <c r="AL58" s="250">
        <f t="shared" si="120"/>
        <v>149424.59229980805</v>
      </c>
      <c r="AM58" s="250">
        <f>AM57*AM56</f>
        <v>151644.71712548201</v>
      </c>
      <c r="AN58" s="250">
        <f t="shared" ref="AN58:AX58" si="121">AN57*AN56</f>
        <v>223647.75322201551</v>
      </c>
      <c r="AO58" s="250">
        <f t="shared" si="121"/>
        <v>441789.57311931968</v>
      </c>
      <c r="AP58" s="250">
        <f t="shared" si="121"/>
        <v>697968.32372445147</v>
      </c>
      <c r="AQ58" s="250">
        <f t="shared" si="121"/>
        <v>861910.98605448962</v>
      </c>
      <c r="AR58" s="250">
        <f t="shared" si="121"/>
        <v>813859.35514884698</v>
      </c>
      <c r="AS58" s="250">
        <f t="shared" si="121"/>
        <v>707543.60324524168</v>
      </c>
      <c r="AT58" s="250">
        <f t="shared" si="121"/>
        <v>458537.80688311631</v>
      </c>
      <c r="AU58" s="250">
        <f t="shared" si="121"/>
        <v>261180.98199839372</v>
      </c>
      <c r="AV58" s="250">
        <f t="shared" si="121"/>
        <v>173026.03058132104</v>
      </c>
      <c r="AW58" s="250">
        <f t="shared" si="121"/>
        <v>152374.23090019191</v>
      </c>
      <c r="AX58" s="250">
        <f t="shared" si="121"/>
        <v>149424.59229980805</v>
      </c>
      <c r="AY58" s="250">
        <f>AY57*AY56</f>
        <v>151644.71712548201</v>
      </c>
      <c r="AZ58" s="250">
        <f t="shared" ref="AZ58:BJ58" si="122">AZ57*AZ56</f>
        <v>223647.75322201551</v>
      </c>
      <c r="BA58" s="250">
        <f t="shared" si="122"/>
        <v>441789.57311931968</v>
      </c>
      <c r="BB58" s="250">
        <f t="shared" si="122"/>
        <v>697968.32372445147</v>
      </c>
      <c r="BC58" s="250">
        <f t="shared" si="122"/>
        <v>861910.98605448962</v>
      </c>
      <c r="BD58" s="250">
        <f t="shared" si="122"/>
        <v>813859.35514884698</v>
      </c>
      <c r="BE58" s="250">
        <f t="shared" si="122"/>
        <v>707543.60324524168</v>
      </c>
      <c r="BF58" s="250">
        <f t="shared" si="122"/>
        <v>458537.80688311631</v>
      </c>
      <c r="BG58" s="250">
        <f t="shared" si="122"/>
        <v>261180.98199839372</v>
      </c>
      <c r="BH58" s="250">
        <f t="shared" si="122"/>
        <v>173026.03058132104</v>
      </c>
      <c r="BI58" s="250">
        <f t="shared" si="122"/>
        <v>152374.23090019191</v>
      </c>
      <c r="BJ58" s="250">
        <f t="shared" si="122"/>
        <v>149424.59229980805</v>
      </c>
      <c r="BK58" s="250">
        <f>BK57*BK56</f>
        <v>151644.71712548201</v>
      </c>
      <c r="BL58" s="250">
        <f t="shared" ref="BL58:BV58" si="123">BL57*BL56</f>
        <v>223647.75322201551</v>
      </c>
      <c r="BM58" s="250">
        <f t="shared" si="123"/>
        <v>441789.57311931968</v>
      </c>
      <c r="BN58" s="250">
        <f t="shared" si="123"/>
        <v>697968.32372445147</v>
      </c>
      <c r="BO58" s="250">
        <f t="shared" si="123"/>
        <v>861910.98605448962</v>
      </c>
      <c r="BP58" s="250">
        <f t="shared" si="123"/>
        <v>813859.35514884698</v>
      </c>
      <c r="BQ58" s="250">
        <f t="shared" si="123"/>
        <v>707543.60324524168</v>
      </c>
      <c r="BR58" s="250">
        <f t="shared" si="123"/>
        <v>458537.80688311631</v>
      </c>
      <c r="BS58" s="250">
        <f t="shared" si="123"/>
        <v>261180.98199839372</v>
      </c>
      <c r="BT58" s="250">
        <f t="shared" si="123"/>
        <v>173026.03058132104</v>
      </c>
      <c r="BU58" s="250">
        <f t="shared" si="123"/>
        <v>152374.23090019191</v>
      </c>
      <c r="BV58" s="250">
        <f t="shared" si="123"/>
        <v>149424.59229980805</v>
      </c>
      <c r="BW58" s="250">
        <f>BW57*BW56</f>
        <v>151644.71712548201</v>
      </c>
      <c r="BX58" s="250">
        <f t="shared" ref="BX58:CH58" si="124">BX57*BX56</f>
        <v>223647.75322201551</v>
      </c>
      <c r="BY58" s="250">
        <f t="shared" si="124"/>
        <v>441789.57311931968</v>
      </c>
      <c r="BZ58" s="250">
        <f t="shared" si="124"/>
        <v>697968.32372445147</v>
      </c>
      <c r="CA58" s="250">
        <f t="shared" si="124"/>
        <v>861910.98605448962</v>
      </c>
      <c r="CB58" s="250">
        <f t="shared" si="124"/>
        <v>813859.35514884698</v>
      </c>
      <c r="CC58" s="250">
        <f t="shared" si="124"/>
        <v>707543.60324524168</v>
      </c>
      <c r="CD58" s="250">
        <f t="shared" si="124"/>
        <v>458537.80688311631</v>
      </c>
      <c r="CE58" s="250">
        <f t="shared" si="124"/>
        <v>261180.98199839372</v>
      </c>
      <c r="CF58" s="250">
        <f t="shared" si="124"/>
        <v>173026.03058132104</v>
      </c>
      <c r="CG58" s="250">
        <f t="shared" si="124"/>
        <v>152374.23090019191</v>
      </c>
      <c r="CH58" s="250">
        <f t="shared" si="124"/>
        <v>149424.59229980805</v>
      </c>
    </row>
    <row r="59" spans="1:86" x14ac:dyDescent="0.2">
      <c r="A59" s="229">
        <v>47</v>
      </c>
      <c r="B59" s="218" t="s">
        <v>250</v>
      </c>
      <c r="C59" s="251">
        <f>'Bill Frequency'!C$24+'Contract &amp; Vol Adj'!C24</f>
        <v>182598.63250000001</v>
      </c>
      <c r="D59" s="252">
        <f>'Bill Frequency'!D$24+'Contract &amp; Vol Adj'!D24</f>
        <v>239285.74359999999</v>
      </c>
      <c r="E59" s="252">
        <f>'Bill Frequency'!E$24+'Contract &amp; Vol Adj'!E24</f>
        <v>390495.73129999998</v>
      </c>
      <c r="F59" s="252">
        <f>'Bill Frequency'!F$24+'Contract &amp; Vol Adj'!F24</f>
        <v>702395.3574000001</v>
      </c>
      <c r="G59" s="252">
        <f>'Bill Frequency'!G$24+'Contract &amp; Vol Adj'!G24</f>
        <v>972826.81929999997</v>
      </c>
      <c r="H59" s="252">
        <f>'Bill Frequency'!H$24+'Contract &amp; Vol Adj'!H24</f>
        <v>842061.66139999987</v>
      </c>
      <c r="I59" s="252">
        <f>'Bill Frequency'!I$24+'Contract &amp; Vol Adj'!I24</f>
        <v>1004152.1422999999</v>
      </c>
      <c r="J59" s="252">
        <f>'Bill Frequency'!J$24+'Contract &amp; Vol Adj'!J24</f>
        <v>400121.60649999999</v>
      </c>
      <c r="K59" s="252">
        <f>'Bill Frequency'!K$24+'Contract &amp; Vol Adj'!K24</f>
        <v>197959.8057</v>
      </c>
      <c r="L59" s="252">
        <f>'Bill Frequency'!L$24+'Contract &amp; Vol Adj'!L24</f>
        <v>149970.5148</v>
      </c>
      <c r="M59" s="252">
        <f>'Bill Frequency'!M$24+'Contract &amp; Vol Adj'!M24</f>
        <v>140981.34359999999</v>
      </c>
      <c r="N59" s="253">
        <f>'Bill Frequency'!N$24+'Contract &amp; Vol Adj'!N24</f>
        <v>160817.47959999999</v>
      </c>
      <c r="O59" s="219" t="s">
        <v>251</v>
      </c>
      <c r="P59" s="219" t="s">
        <v>251</v>
      </c>
      <c r="Q59" s="219" t="s">
        <v>251</v>
      </c>
      <c r="R59" s="219" t="s">
        <v>251</v>
      </c>
      <c r="S59" s="219" t="s">
        <v>251</v>
      </c>
      <c r="T59" s="219" t="s">
        <v>251</v>
      </c>
      <c r="U59" s="219" t="s">
        <v>251</v>
      </c>
      <c r="V59" s="219" t="s">
        <v>251</v>
      </c>
      <c r="W59" s="219" t="s">
        <v>251</v>
      </c>
      <c r="X59" s="219" t="s">
        <v>251</v>
      </c>
      <c r="Y59" s="219" t="s">
        <v>251</v>
      </c>
      <c r="Z59" s="219" t="s">
        <v>251</v>
      </c>
      <c r="AA59" s="219" t="s">
        <v>251</v>
      </c>
      <c r="AB59" s="219" t="s">
        <v>251</v>
      </c>
      <c r="AC59" s="219" t="s">
        <v>251</v>
      </c>
      <c r="AD59" s="219" t="s">
        <v>251</v>
      </c>
      <c r="AE59" s="219" t="s">
        <v>251</v>
      </c>
      <c r="AF59" s="219" t="s">
        <v>251</v>
      </c>
      <c r="AG59" s="219" t="s">
        <v>251</v>
      </c>
      <c r="AH59" s="219" t="s">
        <v>251</v>
      </c>
      <c r="AI59" s="219" t="s">
        <v>251</v>
      </c>
      <c r="AJ59" s="219" t="s">
        <v>251</v>
      </c>
      <c r="AK59" s="219" t="s">
        <v>251</v>
      </c>
      <c r="AL59" s="219" t="s">
        <v>251</v>
      </c>
      <c r="AM59" s="219" t="s">
        <v>251</v>
      </c>
      <c r="AN59" s="219" t="s">
        <v>251</v>
      </c>
      <c r="AO59" s="219" t="s">
        <v>251</v>
      </c>
      <c r="AP59" s="219" t="s">
        <v>251</v>
      </c>
      <c r="AQ59" s="219" t="s">
        <v>251</v>
      </c>
      <c r="AR59" s="219" t="s">
        <v>251</v>
      </c>
      <c r="AS59" s="219" t="s">
        <v>251</v>
      </c>
      <c r="AT59" s="219" t="s">
        <v>251</v>
      </c>
      <c r="AU59" s="219" t="s">
        <v>251</v>
      </c>
      <c r="AV59" s="219" t="s">
        <v>251</v>
      </c>
      <c r="AW59" s="219" t="s">
        <v>251</v>
      </c>
      <c r="AX59" s="219" t="s">
        <v>251</v>
      </c>
      <c r="AY59" s="219" t="s">
        <v>251</v>
      </c>
      <c r="AZ59" s="219" t="s">
        <v>251</v>
      </c>
      <c r="BA59" s="219" t="s">
        <v>251</v>
      </c>
      <c r="BB59" s="219" t="s">
        <v>251</v>
      </c>
      <c r="BC59" s="219" t="s">
        <v>251</v>
      </c>
      <c r="BD59" s="219" t="s">
        <v>251</v>
      </c>
      <c r="BE59" s="219" t="s">
        <v>251</v>
      </c>
      <c r="BF59" s="219" t="s">
        <v>251</v>
      </c>
      <c r="BG59" s="219" t="s">
        <v>251</v>
      </c>
      <c r="BH59" s="219" t="s">
        <v>251</v>
      </c>
      <c r="BI59" s="219" t="s">
        <v>251</v>
      </c>
      <c r="BJ59" s="219" t="s">
        <v>251</v>
      </c>
      <c r="BK59" s="219" t="s">
        <v>251</v>
      </c>
      <c r="BL59" s="219" t="s">
        <v>251</v>
      </c>
      <c r="BM59" s="219" t="s">
        <v>251</v>
      </c>
      <c r="BN59" s="219" t="s">
        <v>251</v>
      </c>
      <c r="BO59" s="219" t="s">
        <v>251</v>
      </c>
      <c r="BP59" s="219" t="s">
        <v>251</v>
      </c>
      <c r="BQ59" s="219" t="s">
        <v>251</v>
      </c>
      <c r="BR59" s="219" t="s">
        <v>251</v>
      </c>
      <c r="BS59" s="219" t="s">
        <v>251</v>
      </c>
      <c r="BT59" s="219" t="s">
        <v>251</v>
      </c>
      <c r="BU59" s="219" t="s">
        <v>251</v>
      </c>
      <c r="BV59" s="219" t="s">
        <v>251</v>
      </c>
      <c r="BW59" s="219" t="s">
        <v>251</v>
      </c>
      <c r="BX59" s="219" t="s">
        <v>251</v>
      </c>
      <c r="BY59" s="219" t="s">
        <v>251</v>
      </c>
      <c r="BZ59" s="219" t="s">
        <v>251</v>
      </c>
      <c r="CA59" s="219" t="s">
        <v>251</v>
      </c>
      <c r="CB59" s="219" t="s">
        <v>251</v>
      </c>
      <c r="CC59" s="219" t="s">
        <v>251</v>
      </c>
      <c r="CD59" s="219" t="s">
        <v>251</v>
      </c>
      <c r="CE59" s="219" t="s">
        <v>251</v>
      </c>
      <c r="CF59" s="219" t="s">
        <v>251</v>
      </c>
      <c r="CG59" s="219" t="s">
        <v>251</v>
      </c>
      <c r="CH59" s="219" t="s">
        <v>251</v>
      </c>
    </row>
    <row r="60" spans="1:86" x14ac:dyDescent="0.2">
      <c r="A60" s="229">
        <v>48</v>
      </c>
      <c r="B60" s="218" t="s">
        <v>252</v>
      </c>
      <c r="C60" s="184">
        <f>C57*(C53*C$15+C55)</f>
        <v>170512.75325828433</v>
      </c>
      <c r="D60" s="184">
        <f t="shared" ref="D60:BO60" si="125">D57*(D53*D$15+D55)</f>
        <v>319522.50751443597</v>
      </c>
      <c r="E60" s="184">
        <f t="shared" si="125"/>
        <v>556061.33785506396</v>
      </c>
      <c r="F60" s="184">
        <f t="shared" si="125"/>
        <v>811915.67838464619</v>
      </c>
      <c r="G60" s="184">
        <f t="shared" si="125"/>
        <v>893984.10510835901</v>
      </c>
      <c r="H60" s="184">
        <f t="shared" si="125"/>
        <v>691072.82649216428</v>
      </c>
      <c r="I60" s="184">
        <f t="shared" si="125"/>
        <v>635744.06838271103</v>
      </c>
      <c r="J60" s="184">
        <f t="shared" si="125"/>
        <v>345885.03005948901</v>
      </c>
      <c r="K60" s="184">
        <f t="shared" si="125"/>
        <v>205647.38960989629</v>
      </c>
      <c r="L60" s="184">
        <f t="shared" si="125"/>
        <v>155950.32639943797</v>
      </c>
      <c r="M60" s="184">
        <f t="shared" si="125"/>
        <v>152374.23090019191</v>
      </c>
      <c r="N60" s="184">
        <f t="shared" si="125"/>
        <v>149424.59229980805</v>
      </c>
      <c r="O60" s="184">
        <f t="shared" si="125"/>
        <v>170512.76663948823</v>
      </c>
      <c r="P60" s="184">
        <f t="shared" si="125"/>
        <v>319522.61447534675</v>
      </c>
      <c r="Q60" s="184">
        <f t="shared" si="125"/>
        <v>556061.59447914315</v>
      </c>
      <c r="R60" s="184">
        <f t="shared" si="125"/>
        <v>811916.09262534056</v>
      </c>
      <c r="S60" s="184">
        <f t="shared" si="125"/>
        <v>893984.57068832358</v>
      </c>
      <c r="T60" s="184">
        <f t="shared" si="125"/>
        <v>691073.17193445365</v>
      </c>
      <c r="U60" s="184">
        <f t="shared" si="125"/>
        <v>635744.36252324854</v>
      </c>
      <c r="V60" s="184">
        <f t="shared" si="125"/>
        <v>345885.14894509595</v>
      </c>
      <c r="W60" s="184">
        <f t="shared" si="125"/>
        <v>205647.42180194307</v>
      </c>
      <c r="X60" s="184">
        <f t="shared" si="125"/>
        <v>155950.32787384957</v>
      </c>
      <c r="Y60" s="184">
        <f t="shared" si="125"/>
        <v>152374.23090019191</v>
      </c>
      <c r="Z60" s="184">
        <f t="shared" si="125"/>
        <v>149424.59229980805</v>
      </c>
      <c r="AA60" s="184">
        <f t="shared" si="125"/>
        <v>170512.76663948823</v>
      </c>
      <c r="AB60" s="184">
        <f t="shared" si="125"/>
        <v>319522.61447534675</v>
      </c>
      <c r="AC60" s="184">
        <f t="shared" si="125"/>
        <v>556061.59447914315</v>
      </c>
      <c r="AD60" s="184">
        <f t="shared" si="125"/>
        <v>811916.09262534056</v>
      </c>
      <c r="AE60" s="184">
        <f t="shared" si="125"/>
        <v>893984.57068832358</v>
      </c>
      <c r="AF60" s="184">
        <f t="shared" si="125"/>
        <v>691073.17193445365</v>
      </c>
      <c r="AG60" s="184">
        <f t="shared" si="125"/>
        <v>635744.36252324854</v>
      </c>
      <c r="AH60" s="184">
        <f t="shared" si="125"/>
        <v>345885.14894509595</v>
      </c>
      <c r="AI60" s="184">
        <f t="shared" si="125"/>
        <v>205647.42180194307</v>
      </c>
      <c r="AJ60" s="184">
        <f t="shared" si="125"/>
        <v>155950.32787384957</v>
      </c>
      <c r="AK60" s="184">
        <f t="shared" si="125"/>
        <v>152374.23090019191</v>
      </c>
      <c r="AL60" s="184">
        <f t="shared" si="125"/>
        <v>149424.59229980805</v>
      </c>
      <c r="AM60" s="184">
        <f t="shared" si="125"/>
        <v>170512.76663948823</v>
      </c>
      <c r="AN60" s="184">
        <f t="shared" si="125"/>
        <v>319522.61447534675</v>
      </c>
      <c r="AO60" s="184">
        <f t="shared" si="125"/>
        <v>556061.59447914315</v>
      </c>
      <c r="AP60" s="184">
        <f t="shared" si="125"/>
        <v>811916.09262534056</v>
      </c>
      <c r="AQ60" s="184">
        <f t="shared" si="125"/>
        <v>893984.57068832358</v>
      </c>
      <c r="AR60" s="184">
        <f t="shared" si="125"/>
        <v>691073.17193445365</v>
      </c>
      <c r="AS60" s="184">
        <f t="shared" si="125"/>
        <v>635744.36252324854</v>
      </c>
      <c r="AT60" s="184">
        <f t="shared" si="125"/>
        <v>345885.14894509595</v>
      </c>
      <c r="AU60" s="184">
        <f t="shared" si="125"/>
        <v>205647.42180194307</v>
      </c>
      <c r="AV60" s="184">
        <f t="shared" si="125"/>
        <v>155950.32787384957</v>
      </c>
      <c r="AW60" s="184">
        <f t="shared" si="125"/>
        <v>152374.23090019191</v>
      </c>
      <c r="AX60" s="184">
        <f t="shared" si="125"/>
        <v>149424.59229980805</v>
      </c>
      <c r="AY60" s="184">
        <f t="shared" si="125"/>
        <v>170512.76663948823</v>
      </c>
      <c r="AZ60" s="184">
        <f t="shared" si="125"/>
        <v>319522.61447534675</v>
      </c>
      <c r="BA60" s="184">
        <f t="shared" si="125"/>
        <v>556061.59447914315</v>
      </c>
      <c r="BB60" s="184">
        <f t="shared" si="125"/>
        <v>811916.09262534056</v>
      </c>
      <c r="BC60" s="184">
        <f t="shared" si="125"/>
        <v>893984.57068832358</v>
      </c>
      <c r="BD60" s="184">
        <f t="shared" si="125"/>
        <v>691073.17193445365</v>
      </c>
      <c r="BE60" s="184">
        <f t="shared" si="125"/>
        <v>635744.36252324854</v>
      </c>
      <c r="BF60" s="184">
        <f t="shared" si="125"/>
        <v>345885.14894509595</v>
      </c>
      <c r="BG60" s="184">
        <f t="shared" si="125"/>
        <v>205647.42180194307</v>
      </c>
      <c r="BH60" s="184">
        <f t="shared" si="125"/>
        <v>155950.32787384957</v>
      </c>
      <c r="BI60" s="184">
        <f t="shared" si="125"/>
        <v>152374.23090019191</v>
      </c>
      <c r="BJ60" s="184">
        <f t="shared" si="125"/>
        <v>149424.59229980805</v>
      </c>
      <c r="BK60" s="184">
        <f t="shared" si="125"/>
        <v>170512.76663948823</v>
      </c>
      <c r="BL60" s="184">
        <f t="shared" si="125"/>
        <v>319522.61447534675</v>
      </c>
      <c r="BM60" s="184">
        <f t="shared" si="125"/>
        <v>556061.59447914315</v>
      </c>
      <c r="BN60" s="184">
        <f t="shared" si="125"/>
        <v>811916.09262534056</v>
      </c>
      <c r="BO60" s="184">
        <f t="shared" si="125"/>
        <v>893984.57068832358</v>
      </c>
      <c r="BP60" s="184">
        <f t="shared" ref="BP60:CH60" si="126">BP57*(BP53*BP$15+BP55)</f>
        <v>691073.17193445365</v>
      </c>
      <c r="BQ60" s="184">
        <f t="shared" si="126"/>
        <v>635744.36252324854</v>
      </c>
      <c r="BR60" s="184">
        <f t="shared" si="126"/>
        <v>345885.14894509595</v>
      </c>
      <c r="BS60" s="184">
        <f t="shared" si="126"/>
        <v>205647.42180194307</v>
      </c>
      <c r="BT60" s="184">
        <f t="shared" si="126"/>
        <v>155950.32787384957</v>
      </c>
      <c r="BU60" s="184">
        <f t="shared" si="126"/>
        <v>152374.23090019191</v>
      </c>
      <c r="BV60" s="184">
        <f t="shared" si="126"/>
        <v>149424.59229980805</v>
      </c>
      <c r="BW60" s="184">
        <f t="shared" si="126"/>
        <v>170512.76663948823</v>
      </c>
      <c r="BX60" s="184">
        <f t="shared" si="126"/>
        <v>319522.61447534675</v>
      </c>
      <c r="BY60" s="184">
        <f t="shared" si="126"/>
        <v>556061.59447914315</v>
      </c>
      <c r="BZ60" s="184">
        <f t="shared" si="126"/>
        <v>811916.09262534056</v>
      </c>
      <c r="CA60" s="184">
        <f t="shared" si="126"/>
        <v>893984.57068832358</v>
      </c>
      <c r="CB60" s="184">
        <f t="shared" si="126"/>
        <v>691073.17193445365</v>
      </c>
      <c r="CC60" s="184">
        <f t="shared" si="126"/>
        <v>635744.36252324854</v>
      </c>
      <c r="CD60" s="184">
        <f t="shared" si="126"/>
        <v>345885.14894509595</v>
      </c>
      <c r="CE60" s="184">
        <f t="shared" si="126"/>
        <v>205647.42180194307</v>
      </c>
      <c r="CF60" s="184">
        <f t="shared" si="126"/>
        <v>155950.32787384957</v>
      </c>
      <c r="CG60" s="184">
        <f t="shared" si="126"/>
        <v>152374.23090019191</v>
      </c>
      <c r="CH60" s="184">
        <f t="shared" si="126"/>
        <v>149424.59229980805</v>
      </c>
    </row>
    <row r="61" spans="1:86" x14ac:dyDescent="0.2">
      <c r="A61" s="229">
        <v>49</v>
      </c>
      <c r="B61" s="218" t="s">
        <v>253</v>
      </c>
      <c r="C61" s="184">
        <f>C60/SUM(C60:N60)*SUM(C58:N58)</f>
        <v>170674.05062559334</v>
      </c>
      <c r="D61" s="184">
        <f>D60/SUM(C60:N60)*SUM(C58:N58)</f>
        <v>319824.76138268469</v>
      </c>
      <c r="E61" s="184">
        <f>E60/SUM(C60:N60)*SUM(C58:N58)</f>
        <v>556587.34677899769</v>
      </c>
      <c r="F61" s="184">
        <f>F60/SUM(C60:N60)*SUM(C58:N58)</f>
        <v>812683.71396496438</v>
      </c>
      <c r="G61" s="184">
        <f>G60/SUM(C60:N60)*SUM(C58:N58)</f>
        <v>894829.77371563134</v>
      </c>
      <c r="H61" s="184">
        <f>H60/SUM(C60:N60)*SUM(C58:N58)</f>
        <v>691726.55018967064</v>
      </c>
      <c r="I61" s="184">
        <f>I60/SUM(C60:N60)*SUM(C58:N58)</f>
        <v>636345.45357269235</v>
      </c>
      <c r="J61" s="184">
        <f>J60/SUM(C60:N60)*SUM(C58:N58)</f>
        <v>346212.22168401047</v>
      </c>
      <c r="K61" s="184">
        <f>K60/SUM(C60:N60)*SUM(C58:N58)</f>
        <v>205841.92275714898</v>
      </c>
      <c r="L61" s="184">
        <f>L60/SUM(C60:N60)*SUM(C58:N58)</f>
        <v>156097.84836831447</v>
      </c>
      <c r="M61" s="184">
        <f>M60/SUM(C60:N60)*SUM(C58:N58)</f>
        <v>152518.37004415793</v>
      </c>
      <c r="N61" s="184">
        <f>N60/SUM(C60:N60)*SUM(C58:N58)</f>
        <v>149565.94121881048</v>
      </c>
      <c r="O61" s="184">
        <f>O60/SUM(O60:Z60)*SUM(O58:Z58)</f>
        <v>170673.99529085043</v>
      </c>
      <c r="P61" s="184">
        <f>P60/SUM(O60:Z60)*SUM(O58:Z58)</f>
        <v>319824.7396547505</v>
      </c>
      <c r="Q61" s="184">
        <f>Q60/SUM(O60:Z60)*SUM(O58:Z58)</f>
        <v>556587.37951400643</v>
      </c>
      <c r="R61" s="184">
        <f>R60/SUM(O60:Z60)*SUM(O58:Z58)</f>
        <v>812683.80133837799</v>
      </c>
      <c r="S61" s="184">
        <f>S60/SUM(O60:Z60)*SUM(O58:Z58)</f>
        <v>894829.87939752673</v>
      </c>
      <c r="T61" s="184">
        <f>T60/SUM(O60:Z60)*SUM(O58:Z58)</f>
        <v>691726.61740777222</v>
      </c>
      <c r="U61" s="184">
        <f>U60/SUM(O60:Z60)*SUM(O58:Z58)</f>
        <v>636345.49174190382</v>
      </c>
      <c r="V61" s="184">
        <f>V60/SUM(O60:Z60)*SUM(O58:Z58)</f>
        <v>346212.2012661022</v>
      </c>
      <c r="W61" s="184">
        <f>W60/SUM(O60:Z60)*SUM(O58:Z58)</f>
        <v>205841.87208931273</v>
      </c>
      <c r="X61" s="184">
        <f>X60/SUM(O60:Z60)*SUM(O58:Z58)</f>
        <v>156097.78698520019</v>
      </c>
      <c r="Y61" s="184">
        <f>Y60/SUM(O60:Z60)*SUM(O58:Z58)</f>
        <v>152518.30862665523</v>
      </c>
      <c r="Z61" s="184">
        <f>Z60/SUM(O60:Z60)*SUM(O58:Z58)</f>
        <v>149565.88099021904</v>
      </c>
      <c r="AA61" s="184">
        <f>AA60/SUM(AA60:AL60)*SUM(AA58:AL58)</f>
        <v>170673.99529085043</v>
      </c>
      <c r="AB61" s="184">
        <f>AB60/SUM(AA60:AL60)*SUM(AA58:AL58)</f>
        <v>319824.7396547505</v>
      </c>
      <c r="AC61" s="184">
        <f>AC60/SUM(AA60:AL60)*SUM(AA58:AL58)</f>
        <v>556587.37951400643</v>
      </c>
      <c r="AD61" s="184">
        <f>AD60/SUM(AA60:AL60)*SUM(AA58:AL58)</f>
        <v>812683.80133837799</v>
      </c>
      <c r="AE61" s="184">
        <f>AE60/SUM(AA60:AL60)*SUM(AA58:AL58)</f>
        <v>894829.87939752673</v>
      </c>
      <c r="AF61" s="184">
        <f>AF60/SUM(AA60:AL60)*SUM(AA58:AL58)</f>
        <v>691726.61740777222</v>
      </c>
      <c r="AG61" s="184">
        <f>AG60/SUM(AA60:AL60)*SUM(AA58:AL58)</f>
        <v>636345.49174190382</v>
      </c>
      <c r="AH61" s="184">
        <f>AH60/SUM(AA60:AL60)*SUM(AA58:AL58)</f>
        <v>346212.2012661022</v>
      </c>
      <c r="AI61" s="184">
        <f>AI60/SUM(AA60:AL60)*SUM(AA58:AL58)</f>
        <v>205841.87208931273</v>
      </c>
      <c r="AJ61" s="184">
        <f>AJ60/SUM(AA60:AL60)*SUM(AA58:AL58)</f>
        <v>156097.78698520019</v>
      </c>
      <c r="AK61" s="184">
        <f>AK60/SUM(AA60:AL60)*SUM(AA58:AL58)</f>
        <v>152518.30862665523</v>
      </c>
      <c r="AL61" s="184">
        <f>AL60/SUM(AA60:AL60)*SUM(AA58:AL58)</f>
        <v>149565.88099021904</v>
      </c>
      <c r="AM61" s="184">
        <f>AM60/SUM(AM60:AX60)*SUM(AM58:AX58)</f>
        <v>170673.99529085043</v>
      </c>
      <c r="AN61" s="184">
        <f>AN60/SUM(AM60:AX60)*SUM(AM58:AX58)</f>
        <v>319824.7396547505</v>
      </c>
      <c r="AO61" s="184">
        <f>AO60/SUM(AM60:AX60)*SUM(AM58:AX58)</f>
        <v>556587.37951400643</v>
      </c>
      <c r="AP61" s="184">
        <f>AP60/SUM(AM60:AX60)*SUM(AM58:AX58)</f>
        <v>812683.80133837799</v>
      </c>
      <c r="AQ61" s="184">
        <f>AQ60/SUM(AM60:AX60)*SUM(AM58:AX58)</f>
        <v>894829.87939752673</v>
      </c>
      <c r="AR61" s="184">
        <f>AR60/SUM(AM60:AX60)*SUM(AM58:AX58)</f>
        <v>691726.61740777222</v>
      </c>
      <c r="AS61" s="184">
        <f>AS60/SUM(AM60:AX60)*SUM(AM58:AX58)</f>
        <v>636345.49174190382</v>
      </c>
      <c r="AT61" s="184">
        <f>AT60/SUM(AM60:AX60)*SUM(AM58:AX58)</f>
        <v>346212.2012661022</v>
      </c>
      <c r="AU61" s="184">
        <f>AU60/SUM(AM60:AX60)*SUM(AM58:AX58)</f>
        <v>205841.87208931273</v>
      </c>
      <c r="AV61" s="184">
        <f>AV60/SUM(AM60:AX60)*SUM(AM58:AX58)</f>
        <v>156097.78698520019</v>
      </c>
      <c r="AW61" s="184">
        <f>AW60/SUM(AM60:AX60)*SUM(AM58:AX58)</f>
        <v>152518.30862665523</v>
      </c>
      <c r="AX61" s="184">
        <f>AX60/SUM(AM60:AX60)*SUM(AM58:AX58)</f>
        <v>149565.88099021904</v>
      </c>
      <c r="AY61" s="184">
        <f>AY60/SUM(AY60:BJ60)*SUM(AY58:BJ58)</f>
        <v>170673.99529085043</v>
      </c>
      <c r="AZ61" s="184">
        <f>AZ60/SUM(AY60:BJ60)*SUM(AY58:BJ58)</f>
        <v>319824.7396547505</v>
      </c>
      <c r="BA61" s="184">
        <f>BA60/SUM(AY60:BJ60)*SUM(AY58:BJ58)</f>
        <v>556587.37951400643</v>
      </c>
      <c r="BB61" s="184">
        <f>BB60/SUM(AY60:BJ60)*SUM(AY58:BJ58)</f>
        <v>812683.80133837799</v>
      </c>
      <c r="BC61" s="184">
        <f>BC60/SUM(AY60:BJ60)*SUM(AY58:BJ58)</f>
        <v>894829.87939752673</v>
      </c>
      <c r="BD61" s="184">
        <f>BD60/SUM(AY60:BJ60)*SUM(AY58:BJ58)</f>
        <v>691726.61740777222</v>
      </c>
      <c r="BE61" s="184">
        <f>BE60/SUM(AY60:BJ60)*SUM(AY58:BJ58)</f>
        <v>636345.49174190382</v>
      </c>
      <c r="BF61" s="184">
        <f>BF60/SUM(AY60:BJ60)*SUM(AY58:BJ58)</f>
        <v>346212.2012661022</v>
      </c>
      <c r="BG61" s="184">
        <f>BG60/SUM(AY60:BJ60)*SUM(AY58:BJ58)</f>
        <v>205841.87208931273</v>
      </c>
      <c r="BH61" s="184">
        <f>BH60/SUM(AY60:BJ60)*SUM(AY58:BJ58)</f>
        <v>156097.78698520019</v>
      </c>
      <c r="BI61" s="184">
        <f>BI60/SUM(AY60:BJ60)*SUM(AY58:BJ58)</f>
        <v>152518.30862665523</v>
      </c>
      <c r="BJ61" s="184">
        <f>BJ60/SUM(AY60:BJ60)*SUM(AY58:BJ58)</f>
        <v>149565.88099021904</v>
      </c>
      <c r="BK61" s="184">
        <f>BK60/SUM(BK60:BV60)*SUM(BK58:BV58)</f>
        <v>170673.99529085043</v>
      </c>
      <c r="BL61" s="184">
        <f>BL60/SUM(BK60:BV60)*SUM(BK58:BV58)</f>
        <v>319824.7396547505</v>
      </c>
      <c r="BM61" s="184">
        <f>BM60/SUM(BK60:BV60)*SUM(BK58:BV58)</f>
        <v>556587.37951400643</v>
      </c>
      <c r="BN61" s="184">
        <f>BN60/SUM(BK60:BV60)*SUM(BK58:BV58)</f>
        <v>812683.80133837799</v>
      </c>
      <c r="BO61" s="184">
        <f>BO60/SUM(BK60:BV60)*SUM(BK58:BV58)</f>
        <v>894829.87939752673</v>
      </c>
      <c r="BP61" s="184">
        <f>BP60/SUM(BK60:BV60)*SUM(BK58:BV58)</f>
        <v>691726.61740777222</v>
      </c>
      <c r="BQ61" s="184">
        <f>BQ60/SUM(BK60:BV60)*SUM(BK58:BV58)</f>
        <v>636345.49174190382</v>
      </c>
      <c r="BR61" s="184">
        <f>BR60/SUM(BK60:BV60)*SUM(BK58:BV58)</f>
        <v>346212.2012661022</v>
      </c>
      <c r="BS61" s="184">
        <f>BS60/SUM(BK60:BV60)*SUM(BK58:BV58)</f>
        <v>205841.87208931273</v>
      </c>
      <c r="BT61" s="184">
        <f>BT60/SUM(BK60:BV60)*SUM(BK58:BV58)</f>
        <v>156097.78698520019</v>
      </c>
      <c r="BU61" s="184">
        <f>BU60/SUM(BK60:BV60)*SUM(BK58:BV58)</f>
        <v>152518.30862665523</v>
      </c>
      <c r="BV61" s="184">
        <f>BV60/SUM(BK60:BV60)*SUM(BK58:BV58)</f>
        <v>149565.88099021904</v>
      </c>
      <c r="BW61" s="184">
        <f>BW60/SUM(BW60:CH60)*SUM(BW58:CH58)</f>
        <v>170673.99529085043</v>
      </c>
      <c r="BX61" s="184">
        <f>BX60/SUM(BW60:CH60)*SUM(BW58:CH58)</f>
        <v>319824.7396547505</v>
      </c>
      <c r="BY61" s="184">
        <f>BY60/SUM(BW60:CH60)*SUM(BW58:CH58)</f>
        <v>556587.37951400643</v>
      </c>
      <c r="BZ61" s="184">
        <f>BZ60/SUM(BW60:CH60)*SUM(BW58:CH58)</f>
        <v>812683.80133837799</v>
      </c>
      <c r="CA61" s="184">
        <f>CA60/SUM(BW60:CH60)*SUM(BW58:CH58)</f>
        <v>894829.87939752673</v>
      </c>
      <c r="CB61" s="184">
        <f>CB60/SUM(BW60:CH60)*SUM(BW58:CH58)</f>
        <v>691726.61740777222</v>
      </c>
      <c r="CC61" s="184">
        <f>CC60/SUM(BW60:CH60)*SUM(BW58:CH58)</f>
        <v>636345.49174190382</v>
      </c>
      <c r="CD61" s="184">
        <f>CD60/SUM(BW60:CH60)*SUM(BW58:CH58)</f>
        <v>346212.2012661022</v>
      </c>
      <c r="CE61" s="184">
        <f>CE60/SUM(BW60:CH60)*SUM(BW58:CH58)</f>
        <v>205841.87208931273</v>
      </c>
      <c r="CF61" s="184">
        <f>CF60/SUM(BW60:CH60)*SUM(BW58:CH58)</f>
        <v>156097.78698520019</v>
      </c>
      <c r="CG61" s="184">
        <f>CG60/SUM(BW60:CH60)*SUM(BW58:CH58)</f>
        <v>152518.30862665523</v>
      </c>
      <c r="CH61" s="184">
        <f>CH60/SUM(BW60:CH60)*SUM(BW58:CH58)</f>
        <v>149565.88099021904</v>
      </c>
    </row>
    <row r="62" spans="1:86" x14ac:dyDescent="0.2">
      <c r="A62" s="229">
        <v>50</v>
      </c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86" x14ac:dyDescent="0.2">
      <c r="A63" s="229">
        <v>51</v>
      </c>
      <c r="B63" s="75" t="s">
        <v>254</v>
      </c>
      <c r="C63" s="255">
        <f>ROUND(C58-C59,0)</f>
        <v>-30954</v>
      </c>
      <c r="D63" s="255">
        <f t="shared" ref="D63:N63" si="127">ROUND(D58-D59,0)</f>
        <v>-15638</v>
      </c>
      <c r="E63" s="255">
        <f t="shared" si="127"/>
        <v>51294</v>
      </c>
      <c r="F63" s="255">
        <f t="shared" si="127"/>
        <v>-4427</v>
      </c>
      <c r="G63" s="255">
        <f t="shared" si="127"/>
        <v>-110916</v>
      </c>
      <c r="H63" s="255">
        <f t="shared" si="127"/>
        <v>-28202</v>
      </c>
      <c r="I63" s="255">
        <f t="shared" si="127"/>
        <v>-296609</v>
      </c>
      <c r="J63" s="255">
        <f t="shared" si="127"/>
        <v>58416</v>
      </c>
      <c r="K63" s="255">
        <f t="shared" si="127"/>
        <v>63221</v>
      </c>
      <c r="L63" s="255">
        <f t="shared" si="127"/>
        <v>23056</v>
      </c>
      <c r="M63" s="255">
        <f t="shared" si="127"/>
        <v>11393</v>
      </c>
      <c r="N63" s="255">
        <f t="shared" si="127"/>
        <v>-11393</v>
      </c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</row>
    <row r="64" spans="1:86" x14ac:dyDescent="0.2">
      <c r="A64" s="229">
        <v>52</v>
      </c>
      <c r="B64" s="75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</row>
    <row r="65" spans="1:86" x14ac:dyDescent="0.2">
      <c r="A65" s="229">
        <v>53</v>
      </c>
      <c r="B65" s="75" t="s">
        <v>255</v>
      </c>
      <c r="C65" s="256">
        <f>C$63*'Bill Frequency'!C21/'Bill Frequency'!C$24</f>
        <v>-24544.433232023242</v>
      </c>
      <c r="D65" s="256">
        <f>D$63*'Bill Frequency'!D21/'Bill Frequency'!D$24</f>
        <v>-10880.512421511585</v>
      </c>
      <c r="E65" s="256">
        <f>E$63*'Bill Frequency'!E21/'Bill Frequency'!E$24</f>
        <v>46091.823394635307</v>
      </c>
      <c r="F65" s="256">
        <f>F$63*'Bill Frequency'!F21/'Bill Frequency'!F$24</f>
        <v>-3936.3314546385536</v>
      </c>
      <c r="G65" s="256">
        <f>G$63*'Bill Frequency'!G21/'Bill Frequency'!G$24</f>
        <v>-96503.349895059859</v>
      </c>
      <c r="H65" s="256">
        <f>H$63*'Bill Frequency'!H21/'Bill Frequency'!H$24</f>
        <v>-24693.764983994686</v>
      </c>
      <c r="I65" s="256">
        <f>I$63*'Bill Frequency'!I21/'Bill Frequency'!I$24</f>
        <v>-258391.85782130706</v>
      </c>
      <c r="J65" s="256">
        <f>J$63*'Bill Frequency'!J21/'Bill Frequency'!J$24</f>
        <v>51825.442722872438</v>
      </c>
      <c r="K65" s="256">
        <f>K$63*'Bill Frequency'!K21/'Bill Frequency'!K$24</f>
        <v>55310.401318816672</v>
      </c>
      <c r="L65" s="256">
        <f>L$63*'Bill Frequency'!L21/'Bill Frequency'!L$24</f>
        <v>21123.986801362906</v>
      </c>
      <c r="M65" s="256">
        <f>M$63*'Bill Frequency'!M21/'Bill Frequency'!M$24</f>
        <v>10460.982903016473</v>
      </c>
      <c r="N65" s="256">
        <f>N$63*'Bill Frequency'!N21/'Bill Frequency'!N$24</f>
        <v>-9931.0830138883175</v>
      </c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</row>
    <row r="66" spans="1:86" x14ac:dyDescent="0.2">
      <c r="A66" s="229">
        <v>54</v>
      </c>
      <c r="B66" s="75" t="s">
        <v>256</v>
      </c>
      <c r="C66" s="256">
        <f>C$63*'Bill Frequency'!C22/'Bill Frequency'!C$24</f>
        <v>-6409.566767976753</v>
      </c>
      <c r="D66" s="256">
        <f>D$63*'Bill Frequency'!D22/'Bill Frequency'!D$24</f>
        <v>-4757.4875784884152</v>
      </c>
      <c r="E66" s="256">
        <f>E$63*'Bill Frequency'!E22/'Bill Frequency'!E$24</f>
        <v>5202.1766053646916</v>
      </c>
      <c r="F66" s="256">
        <f>F$63*'Bill Frequency'!F22/'Bill Frequency'!F$24</f>
        <v>-490.66854536144587</v>
      </c>
      <c r="G66" s="256">
        <f>G$63*'Bill Frequency'!G22/'Bill Frequency'!G$24</f>
        <v>-14412.650104940141</v>
      </c>
      <c r="H66" s="256">
        <f>H$63*'Bill Frequency'!H22/'Bill Frequency'!H$24</f>
        <v>-3508.2350160053161</v>
      </c>
      <c r="I66" s="256">
        <f>I$63*'Bill Frequency'!I22/'Bill Frequency'!I$24</f>
        <v>-38217.14217869292</v>
      </c>
      <c r="J66" s="256">
        <f>J$63*'Bill Frequency'!J22/'Bill Frequency'!J$24</f>
        <v>6590.5572771275611</v>
      </c>
      <c r="K66" s="256">
        <f>K$63*'Bill Frequency'!K22/'Bill Frequency'!K$24</f>
        <v>7910.5986811833263</v>
      </c>
      <c r="L66" s="256">
        <f>L$63*'Bill Frequency'!L22/'Bill Frequency'!L$24</f>
        <v>1932.0131986370964</v>
      </c>
      <c r="M66" s="256">
        <f>M$63*'Bill Frequency'!M22/'Bill Frequency'!M$24</f>
        <v>932.0170969835267</v>
      </c>
      <c r="N66" s="256">
        <f>N$63*'Bill Frequency'!N22/'Bill Frequency'!N$24</f>
        <v>-1461.9169861116832</v>
      </c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  <c r="CF66" s="223"/>
      <c r="CG66" s="223"/>
      <c r="CH66" s="223"/>
    </row>
    <row r="67" spans="1:86" x14ac:dyDescent="0.2">
      <c r="A67" s="229">
        <v>55</v>
      </c>
      <c r="B67" s="75" t="s">
        <v>257</v>
      </c>
      <c r="C67" s="256">
        <f>C$63*'Bill Frequency'!C23/'Bill Frequency'!C$24</f>
        <v>0</v>
      </c>
      <c r="D67" s="256">
        <f>D$63*'Bill Frequency'!D23/'Bill Frequency'!D$24</f>
        <v>0</v>
      </c>
      <c r="E67" s="256">
        <f>E$63*'Bill Frequency'!E23/'Bill Frequency'!E$24</f>
        <v>0</v>
      </c>
      <c r="F67" s="256">
        <f>F$63*'Bill Frequency'!F23/'Bill Frequency'!F$24</f>
        <v>0</v>
      </c>
      <c r="G67" s="256">
        <f>G$63*'Bill Frequency'!G23/'Bill Frequency'!G$24</f>
        <v>0</v>
      </c>
      <c r="H67" s="256">
        <f>H$63*'Bill Frequency'!H23/'Bill Frequency'!H$24</f>
        <v>0</v>
      </c>
      <c r="I67" s="256">
        <f>I$63*'Bill Frequency'!I23/'Bill Frequency'!I$24</f>
        <v>0</v>
      </c>
      <c r="J67" s="256">
        <f>J$63*'Bill Frequency'!J23/'Bill Frequency'!J$24</f>
        <v>0</v>
      </c>
      <c r="K67" s="256">
        <f>K$63*'Bill Frequency'!K23/'Bill Frequency'!K$24</f>
        <v>0</v>
      </c>
      <c r="L67" s="256">
        <f>L$63*'Bill Frequency'!L23/'Bill Frequency'!L$24</f>
        <v>0</v>
      </c>
      <c r="M67" s="256">
        <f>M$63*'Bill Frequency'!M23/'Bill Frequency'!M$24</f>
        <v>0</v>
      </c>
      <c r="N67" s="256">
        <f>N$63*'Bill Frequency'!N23/'Bill Frequency'!N$24</f>
        <v>0</v>
      </c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</row>
    <row r="68" spans="1:86" ht="13.5" thickBot="1" x14ac:dyDescent="0.25">
      <c r="A68" s="229">
        <v>56</v>
      </c>
      <c r="B68" s="75" t="s">
        <v>5</v>
      </c>
      <c r="C68" s="257">
        <f>SUM(C65:C67)</f>
        <v>-30953.999999999996</v>
      </c>
      <c r="D68" s="257">
        <f t="shared" ref="D68:N68" si="128">SUM(D65:D67)</f>
        <v>-15638</v>
      </c>
      <c r="E68" s="257">
        <f t="shared" si="128"/>
        <v>51294</v>
      </c>
      <c r="F68" s="257">
        <f t="shared" si="128"/>
        <v>-4426.9999999999991</v>
      </c>
      <c r="G68" s="257">
        <f t="shared" si="128"/>
        <v>-110916</v>
      </c>
      <c r="H68" s="257">
        <f t="shared" si="128"/>
        <v>-28202.000000000004</v>
      </c>
      <c r="I68" s="257">
        <f t="shared" si="128"/>
        <v>-296609</v>
      </c>
      <c r="J68" s="257">
        <f t="shared" si="128"/>
        <v>58416</v>
      </c>
      <c r="K68" s="257">
        <f t="shared" si="128"/>
        <v>63221</v>
      </c>
      <c r="L68" s="257">
        <f t="shared" si="128"/>
        <v>23056.000000000004</v>
      </c>
      <c r="M68" s="257">
        <f t="shared" si="128"/>
        <v>11393</v>
      </c>
      <c r="N68" s="257">
        <f t="shared" si="128"/>
        <v>-11393</v>
      </c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</row>
    <row r="69" spans="1:86" ht="13.5" thickTop="1" x14ac:dyDescent="0.2">
      <c r="A69" s="229">
        <v>57</v>
      </c>
    </row>
    <row r="70" spans="1:86" x14ac:dyDescent="0.2">
      <c r="A70" s="229">
        <v>58</v>
      </c>
      <c r="C70" s="235"/>
    </row>
    <row r="71" spans="1:86" x14ac:dyDescent="0.2">
      <c r="A71" s="229">
        <v>59</v>
      </c>
      <c r="B71" s="26" t="s">
        <v>36</v>
      </c>
      <c r="C71" s="235"/>
      <c r="D71" s="235"/>
      <c r="E71" s="235"/>
      <c r="F71" s="235"/>
      <c r="G71" s="235"/>
      <c r="H71" s="235"/>
      <c r="I71" s="235"/>
      <c r="J71" s="235"/>
      <c r="K71" s="235"/>
      <c r="L71" s="235"/>
      <c r="M71" s="235"/>
      <c r="N71" s="235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250"/>
    </row>
    <row r="72" spans="1:86" x14ac:dyDescent="0.2">
      <c r="A72" s="229">
        <v>60</v>
      </c>
      <c r="C72" s="235"/>
      <c r="D72" s="235"/>
      <c r="E72" s="235"/>
      <c r="F72" s="235"/>
      <c r="G72" s="235"/>
      <c r="H72" s="235"/>
      <c r="I72" s="235"/>
      <c r="J72" s="235"/>
      <c r="K72" s="235"/>
      <c r="L72" s="235"/>
      <c r="M72" s="235"/>
      <c r="N72" s="235"/>
      <c r="O72" s="184"/>
    </row>
    <row r="73" spans="1:86" x14ac:dyDescent="0.2">
      <c r="A73" s="229">
        <v>61</v>
      </c>
      <c r="B73" s="218" t="s">
        <v>238</v>
      </c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36">
        <v>0</v>
      </c>
      <c r="P73" s="237">
        <f>O73</f>
        <v>0</v>
      </c>
      <c r="Q73" s="237">
        <f t="shared" ref="Q73:AF75" si="129">P73</f>
        <v>0</v>
      </c>
      <c r="R73" s="237">
        <f t="shared" si="129"/>
        <v>0</v>
      </c>
      <c r="S73" s="237">
        <f t="shared" si="129"/>
        <v>0</v>
      </c>
      <c r="T73" s="237">
        <f t="shared" si="129"/>
        <v>0</v>
      </c>
      <c r="U73" s="237">
        <f t="shared" si="129"/>
        <v>0</v>
      </c>
      <c r="V73" s="237">
        <f t="shared" si="129"/>
        <v>0</v>
      </c>
      <c r="W73" s="237">
        <f t="shared" si="129"/>
        <v>0</v>
      </c>
      <c r="X73" s="237">
        <f t="shared" si="129"/>
        <v>0</v>
      </c>
      <c r="Y73" s="237">
        <f t="shared" si="129"/>
        <v>0</v>
      </c>
      <c r="Z73" s="237">
        <f t="shared" si="129"/>
        <v>0</v>
      </c>
      <c r="AA73" s="237">
        <f t="shared" si="129"/>
        <v>0</v>
      </c>
      <c r="AB73" s="237">
        <f t="shared" si="129"/>
        <v>0</v>
      </c>
      <c r="AC73" s="237">
        <f t="shared" si="129"/>
        <v>0</v>
      </c>
      <c r="AD73" s="237">
        <f t="shared" si="129"/>
        <v>0</v>
      </c>
      <c r="AE73" s="237">
        <f t="shared" si="129"/>
        <v>0</v>
      </c>
      <c r="AF73" s="237">
        <f t="shared" si="129"/>
        <v>0</v>
      </c>
      <c r="AG73" s="237">
        <f t="shared" ref="AG73:AV75" si="130">AF73</f>
        <v>0</v>
      </c>
      <c r="AH73" s="237">
        <f t="shared" si="130"/>
        <v>0</v>
      </c>
      <c r="AI73" s="237">
        <f t="shared" si="130"/>
        <v>0</v>
      </c>
      <c r="AJ73" s="237">
        <f t="shared" si="130"/>
        <v>0</v>
      </c>
      <c r="AK73" s="237">
        <f t="shared" si="130"/>
        <v>0</v>
      </c>
      <c r="AL73" s="237">
        <f t="shared" si="130"/>
        <v>0</v>
      </c>
      <c r="AM73" s="237">
        <f t="shared" si="130"/>
        <v>0</v>
      </c>
      <c r="AN73" s="237">
        <f t="shared" si="130"/>
        <v>0</v>
      </c>
      <c r="AO73" s="237">
        <f t="shared" si="130"/>
        <v>0</v>
      </c>
      <c r="AP73" s="237">
        <f t="shared" si="130"/>
        <v>0</v>
      </c>
      <c r="AQ73" s="237">
        <f t="shared" si="130"/>
        <v>0</v>
      </c>
      <c r="AR73" s="237">
        <f t="shared" si="130"/>
        <v>0</v>
      </c>
      <c r="AS73" s="237">
        <f t="shared" si="130"/>
        <v>0</v>
      </c>
      <c r="AT73" s="237">
        <f t="shared" si="130"/>
        <v>0</v>
      </c>
      <c r="AU73" s="237">
        <f t="shared" si="130"/>
        <v>0</v>
      </c>
      <c r="AV73" s="237">
        <f t="shared" si="130"/>
        <v>0</v>
      </c>
      <c r="AW73" s="237">
        <f t="shared" ref="AW73:BL75" si="131">AV73</f>
        <v>0</v>
      </c>
      <c r="AX73" s="237">
        <f t="shared" si="131"/>
        <v>0</v>
      </c>
      <c r="AY73" s="237">
        <f t="shared" si="131"/>
        <v>0</v>
      </c>
      <c r="AZ73" s="237">
        <f t="shared" si="131"/>
        <v>0</v>
      </c>
      <c r="BA73" s="237">
        <f t="shared" si="131"/>
        <v>0</v>
      </c>
      <c r="BB73" s="237">
        <f t="shared" si="131"/>
        <v>0</v>
      </c>
      <c r="BC73" s="237">
        <f t="shared" si="131"/>
        <v>0</v>
      </c>
      <c r="BD73" s="237">
        <f t="shared" si="131"/>
        <v>0</v>
      </c>
      <c r="BE73" s="237">
        <f t="shared" si="131"/>
        <v>0</v>
      </c>
      <c r="BF73" s="237">
        <f t="shared" si="131"/>
        <v>0</v>
      </c>
      <c r="BG73" s="237">
        <f t="shared" si="131"/>
        <v>0</v>
      </c>
      <c r="BH73" s="237">
        <f t="shared" si="131"/>
        <v>0</v>
      </c>
      <c r="BI73" s="237">
        <f t="shared" si="131"/>
        <v>0</v>
      </c>
      <c r="BJ73" s="237">
        <f t="shared" si="131"/>
        <v>0</v>
      </c>
      <c r="BK73" s="237">
        <f t="shared" si="131"/>
        <v>0</v>
      </c>
      <c r="BL73" s="237">
        <f t="shared" si="131"/>
        <v>0</v>
      </c>
      <c r="BM73" s="237">
        <f t="shared" ref="BM73:CB75" si="132">BL73</f>
        <v>0</v>
      </c>
      <c r="BN73" s="237">
        <f t="shared" si="132"/>
        <v>0</v>
      </c>
      <c r="BO73" s="237">
        <f t="shared" si="132"/>
        <v>0</v>
      </c>
      <c r="BP73" s="237">
        <f t="shared" si="132"/>
        <v>0</v>
      </c>
      <c r="BQ73" s="237">
        <f t="shared" si="132"/>
        <v>0</v>
      </c>
      <c r="BR73" s="237">
        <f t="shared" si="132"/>
        <v>0</v>
      </c>
      <c r="BS73" s="237">
        <f t="shared" si="132"/>
        <v>0</v>
      </c>
      <c r="BT73" s="237">
        <f t="shared" si="132"/>
        <v>0</v>
      </c>
      <c r="BU73" s="237">
        <f t="shared" si="132"/>
        <v>0</v>
      </c>
      <c r="BV73" s="237">
        <f t="shared" si="132"/>
        <v>0</v>
      </c>
      <c r="BW73" s="237">
        <f t="shared" si="132"/>
        <v>0</v>
      </c>
      <c r="BX73" s="237">
        <f t="shared" si="132"/>
        <v>0</v>
      </c>
      <c r="BY73" s="237">
        <f t="shared" si="132"/>
        <v>0</v>
      </c>
      <c r="BZ73" s="237">
        <f t="shared" si="132"/>
        <v>0</v>
      </c>
      <c r="CA73" s="237">
        <f t="shared" si="132"/>
        <v>0</v>
      </c>
      <c r="CB73" s="237">
        <f t="shared" si="132"/>
        <v>0</v>
      </c>
      <c r="CC73" s="237">
        <f t="shared" ref="CC73:CH75" si="133">CB73</f>
        <v>0</v>
      </c>
      <c r="CD73" s="237">
        <f t="shared" si="133"/>
        <v>0</v>
      </c>
      <c r="CE73" s="237">
        <f t="shared" si="133"/>
        <v>0</v>
      </c>
      <c r="CF73" s="237">
        <f t="shared" si="133"/>
        <v>0</v>
      </c>
      <c r="CG73" s="237">
        <f t="shared" si="133"/>
        <v>0</v>
      </c>
      <c r="CH73" s="237">
        <f t="shared" si="133"/>
        <v>0</v>
      </c>
    </row>
    <row r="74" spans="1:86" x14ac:dyDescent="0.2">
      <c r="A74" s="229">
        <v>62</v>
      </c>
      <c r="B74" s="218" t="s">
        <v>239</v>
      </c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36">
        <v>0</v>
      </c>
      <c r="P74" s="237">
        <f t="shared" ref="P74:P75" si="134">O74</f>
        <v>0</v>
      </c>
      <c r="Q74" s="237">
        <f t="shared" si="129"/>
        <v>0</v>
      </c>
      <c r="R74" s="237">
        <f t="shared" si="129"/>
        <v>0</v>
      </c>
      <c r="S74" s="237">
        <f t="shared" si="129"/>
        <v>0</v>
      </c>
      <c r="T74" s="237">
        <f t="shared" si="129"/>
        <v>0</v>
      </c>
      <c r="U74" s="237">
        <f t="shared" si="129"/>
        <v>0</v>
      </c>
      <c r="V74" s="237">
        <f t="shared" si="129"/>
        <v>0</v>
      </c>
      <c r="W74" s="237">
        <f t="shared" si="129"/>
        <v>0</v>
      </c>
      <c r="X74" s="237">
        <f t="shared" si="129"/>
        <v>0</v>
      </c>
      <c r="Y74" s="237">
        <f t="shared" si="129"/>
        <v>0</v>
      </c>
      <c r="Z74" s="237">
        <f t="shared" si="129"/>
        <v>0</v>
      </c>
      <c r="AA74" s="237">
        <f t="shared" si="129"/>
        <v>0</v>
      </c>
      <c r="AB74" s="237">
        <f t="shared" si="129"/>
        <v>0</v>
      </c>
      <c r="AC74" s="237">
        <f t="shared" si="129"/>
        <v>0</v>
      </c>
      <c r="AD74" s="237">
        <f t="shared" si="129"/>
        <v>0</v>
      </c>
      <c r="AE74" s="237">
        <f t="shared" si="129"/>
        <v>0</v>
      </c>
      <c r="AF74" s="237">
        <f t="shared" si="129"/>
        <v>0</v>
      </c>
      <c r="AG74" s="237">
        <f t="shared" si="130"/>
        <v>0</v>
      </c>
      <c r="AH74" s="237">
        <f t="shared" si="130"/>
        <v>0</v>
      </c>
      <c r="AI74" s="237">
        <f t="shared" si="130"/>
        <v>0</v>
      </c>
      <c r="AJ74" s="237">
        <f t="shared" si="130"/>
        <v>0</v>
      </c>
      <c r="AK74" s="237">
        <f t="shared" si="130"/>
        <v>0</v>
      </c>
      <c r="AL74" s="237">
        <f t="shared" si="130"/>
        <v>0</v>
      </c>
      <c r="AM74" s="237">
        <f t="shared" si="130"/>
        <v>0</v>
      </c>
      <c r="AN74" s="237">
        <f t="shared" si="130"/>
        <v>0</v>
      </c>
      <c r="AO74" s="237">
        <f t="shared" si="130"/>
        <v>0</v>
      </c>
      <c r="AP74" s="237">
        <f t="shared" si="130"/>
        <v>0</v>
      </c>
      <c r="AQ74" s="237">
        <f t="shared" si="130"/>
        <v>0</v>
      </c>
      <c r="AR74" s="237">
        <f t="shared" si="130"/>
        <v>0</v>
      </c>
      <c r="AS74" s="237">
        <f t="shared" si="130"/>
        <v>0</v>
      </c>
      <c r="AT74" s="237">
        <f t="shared" si="130"/>
        <v>0</v>
      </c>
      <c r="AU74" s="237">
        <f t="shared" si="130"/>
        <v>0</v>
      </c>
      <c r="AV74" s="237">
        <f t="shared" si="130"/>
        <v>0</v>
      </c>
      <c r="AW74" s="237">
        <f t="shared" si="131"/>
        <v>0</v>
      </c>
      <c r="AX74" s="237">
        <f t="shared" si="131"/>
        <v>0</v>
      </c>
      <c r="AY74" s="237">
        <f t="shared" si="131"/>
        <v>0</v>
      </c>
      <c r="AZ74" s="237">
        <f t="shared" si="131"/>
        <v>0</v>
      </c>
      <c r="BA74" s="237">
        <f t="shared" si="131"/>
        <v>0</v>
      </c>
      <c r="BB74" s="237">
        <f t="shared" si="131"/>
        <v>0</v>
      </c>
      <c r="BC74" s="237">
        <f t="shared" si="131"/>
        <v>0</v>
      </c>
      <c r="BD74" s="237">
        <f t="shared" si="131"/>
        <v>0</v>
      </c>
      <c r="BE74" s="237">
        <f t="shared" si="131"/>
        <v>0</v>
      </c>
      <c r="BF74" s="237">
        <f t="shared" si="131"/>
        <v>0</v>
      </c>
      <c r="BG74" s="237">
        <f t="shared" si="131"/>
        <v>0</v>
      </c>
      <c r="BH74" s="237">
        <f t="shared" si="131"/>
        <v>0</v>
      </c>
      <c r="BI74" s="237">
        <f t="shared" si="131"/>
        <v>0</v>
      </c>
      <c r="BJ74" s="237">
        <f t="shared" si="131"/>
        <v>0</v>
      </c>
      <c r="BK74" s="237">
        <f t="shared" si="131"/>
        <v>0</v>
      </c>
      <c r="BL74" s="237">
        <f t="shared" si="131"/>
        <v>0</v>
      </c>
      <c r="BM74" s="237">
        <f t="shared" si="132"/>
        <v>0</v>
      </c>
      <c r="BN74" s="237">
        <f t="shared" si="132"/>
        <v>0</v>
      </c>
      <c r="BO74" s="237">
        <f t="shared" si="132"/>
        <v>0</v>
      </c>
      <c r="BP74" s="237">
        <f t="shared" si="132"/>
        <v>0</v>
      </c>
      <c r="BQ74" s="237">
        <f t="shared" si="132"/>
        <v>0</v>
      </c>
      <c r="BR74" s="237">
        <f t="shared" si="132"/>
        <v>0</v>
      </c>
      <c r="BS74" s="237">
        <f t="shared" si="132"/>
        <v>0</v>
      </c>
      <c r="BT74" s="237">
        <f t="shared" si="132"/>
        <v>0</v>
      </c>
      <c r="BU74" s="237">
        <f t="shared" si="132"/>
        <v>0</v>
      </c>
      <c r="BV74" s="237">
        <f t="shared" si="132"/>
        <v>0</v>
      </c>
      <c r="BW74" s="237">
        <f t="shared" si="132"/>
        <v>0</v>
      </c>
      <c r="BX74" s="237">
        <f t="shared" si="132"/>
        <v>0</v>
      </c>
      <c r="BY74" s="237">
        <f t="shared" si="132"/>
        <v>0</v>
      </c>
      <c r="BZ74" s="237">
        <f t="shared" si="132"/>
        <v>0</v>
      </c>
      <c r="CA74" s="237">
        <f t="shared" si="132"/>
        <v>0</v>
      </c>
      <c r="CB74" s="237">
        <f t="shared" si="132"/>
        <v>0</v>
      </c>
      <c r="CC74" s="237">
        <f t="shared" si="133"/>
        <v>0</v>
      </c>
      <c r="CD74" s="237">
        <f t="shared" si="133"/>
        <v>0</v>
      </c>
      <c r="CE74" s="237">
        <f t="shared" si="133"/>
        <v>0</v>
      </c>
      <c r="CF74" s="237">
        <f t="shared" si="133"/>
        <v>0</v>
      </c>
      <c r="CG74" s="237">
        <f t="shared" si="133"/>
        <v>0</v>
      </c>
      <c r="CH74" s="237">
        <f t="shared" si="133"/>
        <v>0</v>
      </c>
    </row>
    <row r="75" spans="1:86" x14ac:dyDescent="0.2">
      <c r="A75" s="229">
        <v>63</v>
      </c>
      <c r="B75" s="218" t="s">
        <v>240</v>
      </c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36">
        <v>0</v>
      </c>
      <c r="P75" s="237">
        <f t="shared" si="134"/>
        <v>0</v>
      </c>
      <c r="Q75" s="237">
        <f t="shared" si="129"/>
        <v>0</v>
      </c>
      <c r="R75" s="237">
        <f t="shared" si="129"/>
        <v>0</v>
      </c>
      <c r="S75" s="237">
        <f t="shared" si="129"/>
        <v>0</v>
      </c>
      <c r="T75" s="237">
        <f t="shared" si="129"/>
        <v>0</v>
      </c>
      <c r="U75" s="237">
        <f t="shared" si="129"/>
        <v>0</v>
      </c>
      <c r="V75" s="237">
        <f t="shared" si="129"/>
        <v>0</v>
      </c>
      <c r="W75" s="237">
        <f t="shared" si="129"/>
        <v>0</v>
      </c>
      <c r="X75" s="237">
        <f t="shared" si="129"/>
        <v>0</v>
      </c>
      <c r="Y75" s="237">
        <f t="shared" si="129"/>
        <v>0</v>
      </c>
      <c r="Z75" s="237">
        <f t="shared" si="129"/>
        <v>0</v>
      </c>
      <c r="AA75" s="237">
        <f t="shared" si="129"/>
        <v>0</v>
      </c>
      <c r="AB75" s="237">
        <f t="shared" si="129"/>
        <v>0</v>
      </c>
      <c r="AC75" s="237">
        <f t="shared" si="129"/>
        <v>0</v>
      </c>
      <c r="AD75" s="237">
        <f t="shared" si="129"/>
        <v>0</v>
      </c>
      <c r="AE75" s="237">
        <f t="shared" si="129"/>
        <v>0</v>
      </c>
      <c r="AF75" s="237">
        <f t="shared" si="129"/>
        <v>0</v>
      </c>
      <c r="AG75" s="237">
        <f t="shared" si="130"/>
        <v>0</v>
      </c>
      <c r="AH75" s="237">
        <f t="shared" si="130"/>
        <v>0</v>
      </c>
      <c r="AI75" s="237">
        <f t="shared" si="130"/>
        <v>0</v>
      </c>
      <c r="AJ75" s="237">
        <f t="shared" si="130"/>
        <v>0</v>
      </c>
      <c r="AK75" s="237">
        <f t="shared" si="130"/>
        <v>0</v>
      </c>
      <c r="AL75" s="237">
        <f t="shared" si="130"/>
        <v>0</v>
      </c>
      <c r="AM75" s="237">
        <f t="shared" si="130"/>
        <v>0</v>
      </c>
      <c r="AN75" s="237">
        <f t="shared" si="130"/>
        <v>0</v>
      </c>
      <c r="AO75" s="237">
        <f t="shared" si="130"/>
        <v>0</v>
      </c>
      <c r="AP75" s="237">
        <f t="shared" si="130"/>
        <v>0</v>
      </c>
      <c r="AQ75" s="237">
        <f t="shared" si="130"/>
        <v>0</v>
      </c>
      <c r="AR75" s="237">
        <f t="shared" si="130"/>
        <v>0</v>
      </c>
      <c r="AS75" s="237">
        <f t="shared" si="130"/>
        <v>0</v>
      </c>
      <c r="AT75" s="237">
        <f t="shared" si="130"/>
        <v>0</v>
      </c>
      <c r="AU75" s="237">
        <f t="shared" si="130"/>
        <v>0</v>
      </c>
      <c r="AV75" s="237">
        <f t="shared" si="130"/>
        <v>0</v>
      </c>
      <c r="AW75" s="237">
        <f t="shared" si="131"/>
        <v>0</v>
      </c>
      <c r="AX75" s="237">
        <f t="shared" si="131"/>
        <v>0</v>
      </c>
      <c r="AY75" s="237">
        <f t="shared" si="131"/>
        <v>0</v>
      </c>
      <c r="AZ75" s="237">
        <f t="shared" si="131"/>
        <v>0</v>
      </c>
      <c r="BA75" s="237">
        <f t="shared" si="131"/>
        <v>0</v>
      </c>
      <c r="BB75" s="237">
        <f t="shared" si="131"/>
        <v>0</v>
      </c>
      <c r="BC75" s="237">
        <f t="shared" si="131"/>
        <v>0</v>
      </c>
      <c r="BD75" s="237">
        <f t="shared" si="131"/>
        <v>0</v>
      </c>
      <c r="BE75" s="237">
        <f t="shared" si="131"/>
        <v>0</v>
      </c>
      <c r="BF75" s="237">
        <f t="shared" si="131"/>
        <v>0</v>
      </c>
      <c r="BG75" s="237">
        <f t="shared" si="131"/>
        <v>0</v>
      </c>
      <c r="BH75" s="237">
        <f t="shared" si="131"/>
        <v>0</v>
      </c>
      <c r="BI75" s="237">
        <f t="shared" si="131"/>
        <v>0</v>
      </c>
      <c r="BJ75" s="237">
        <f t="shared" si="131"/>
        <v>0</v>
      </c>
      <c r="BK75" s="237">
        <f t="shared" si="131"/>
        <v>0</v>
      </c>
      <c r="BL75" s="237">
        <f t="shared" si="131"/>
        <v>0</v>
      </c>
      <c r="BM75" s="237">
        <f t="shared" si="132"/>
        <v>0</v>
      </c>
      <c r="BN75" s="237">
        <f t="shared" si="132"/>
        <v>0</v>
      </c>
      <c r="BO75" s="237">
        <f t="shared" si="132"/>
        <v>0</v>
      </c>
      <c r="BP75" s="237">
        <f t="shared" si="132"/>
        <v>0</v>
      </c>
      <c r="BQ75" s="237">
        <f t="shared" si="132"/>
        <v>0</v>
      </c>
      <c r="BR75" s="237">
        <f t="shared" si="132"/>
        <v>0</v>
      </c>
      <c r="BS75" s="237">
        <f t="shared" si="132"/>
        <v>0</v>
      </c>
      <c r="BT75" s="237">
        <f t="shared" si="132"/>
        <v>0</v>
      </c>
      <c r="BU75" s="237">
        <f t="shared" si="132"/>
        <v>0</v>
      </c>
      <c r="BV75" s="237">
        <f t="shared" si="132"/>
        <v>0</v>
      </c>
      <c r="BW75" s="237">
        <f t="shared" si="132"/>
        <v>0</v>
      </c>
      <c r="BX75" s="237">
        <f t="shared" si="132"/>
        <v>0</v>
      </c>
      <c r="BY75" s="237">
        <f t="shared" si="132"/>
        <v>0</v>
      </c>
      <c r="BZ75" s="237">
        <f t="shared" si="132"/>
        <v>0</v>
      </c>
      <c r="CA75" s="237">
        <f t="shared" si="132"/>
        <v>0</v>
      </c>
      <c r="CB75" s="237">
        <f t="shared" si="132"/>
        <v>0</v>
      </c>
      <c r="CC75" s="237">
        <f t="shared" si="133"/>
        <v>0</v>
      </c>
      <c r="CD75" s="237">
        <f t="shared" si="133"/>
        <v>0</v>
      </c>
      <c r="CE75" s="237">
        <f t="shared" si="133"/>
        <v>0</v>
      </c>
      <c r="CF75" s="237">
        <f t="shared" si="133"/>
        <v>0</v>
      </c>
      <c r="CG75" s="237">
        <f t="shared" si="133"/>
        <v>0</v>
      </c>
      <c r="CH75" s="237">
        <f t="shared" si="133"/>
        <v>0</v>
      </c>
    </row>
    <row r="76" spans="1:86" x14ac:dyDescent="0.2">
      <c r="A76" s="229">
        <v>64</v>
      </c>
      <c r="C76" s="235"/>
      <c r="D76" s="235"/>
      <c r="E76" s="235"/>
      <c r="F76" s="235"/>
      <c r="G76" s="235"/>
      <c r="H76" s="235"/>
      <c r="I76" s="235"/>
      <c r="J76" s="235"/>
      <c r="K76" s="235"/>
      <c r="L76" s="235"/>
      <c r="M76" s="235"/>
      <c r="N76" s="235"/>
    </row>
    <row r="77" spans="1:86" x14ac:dyDescent="0.2">
      <c r="A77" s="229">
        <v>65</v>
      </c>
      <c r="B77" s="218" t="s">
        <v>241</v>
      </c>
      <c r="C77" s="43">
        <f t="shared" ref="C77:BN77" si="135">C82*C84</f>
        <v>27595.746988143321</v>
      </c>
      <c r="D77" s="43">
        <f t="shared" si="135"/>
        <v>28096.187995700326</v>
      </c>
      <c r="E77" s="43">
        <f t="shared" si="135"/>
        <v>27166.79755309446</v>
      </c>
      <c r="F77" s="43">
        <f t="shared" si="135"/>
        <v>27863.840385048858</v>
      </c>
      <c r="G77" s="43">
        <f t="shared" si="135"/>
        <v>28006.823530065147</v>
      </c>
      <c r="H77" s="43">
        <f t="shared" si="135"/>
        <v>24628.846729055374</v>
      </c>
      <c r="I77" s="43">
        <f t="shared" si="135"/>
        <v>31617.147941726384</v>
      </c>
      <c r="J77" s="43">
        <f t="shared" si="135"/>
        <v>27792.348812540717</v>
      </c>
      <c r="K77" s="43">
        <f t="shared" si="135"/>
        <v>27702.984346905538</v>
      </c>
      <c r="L77" s="43">
        <f t="shared" si="135"/>
        <v>27935.331957557002</v>
      </c>
      <c r="M77" s="43">
        <f t="shared" si="135"/>
        <v>27935.331957557002</v>
      </c>
      <c r="N77" s="43">
        <f t="shared" si="135"/>
        <v>26934.449942442996</v>
      </c>
      <c r="O77" s="43">
        <f t="shared" si="135"/>
        <v>27595.746988143321</v>
      </c>
      <c r="P77" s="43">
        <f t="shared" si="135"/>
        <v>28096.187995700326</v>
      </c>
      <c r="Q77" s="43">
        <f t="shared" si="135"/>
        <v>27166.79755309446</v>
      </c>
      <c r="R77" s="43">
        <f t="shared" si="135"/>
        <v>27863.840385048858</v>
      </c>
      <c r="S77" s="43">
        <f t="shared" si="135"/>
        <v>28006.823530065147</v>
      </c>
      <c r="T77" s="43">
        <f t="shared" si="135"/>
        <v>24628.846729055374</v>
      </c>
      <c r="U77" s="43">
        <f t="shared" si="135"/>
        <v>31617.147941726384</v>
      </c>
      <c r="V77" s="43">
        <f t="shared" si="135"/>
        <v>27792.348812540717</v>
      </c>
      <c r="W77" s="43">
        <f t="shared" si="135"/>
        <v>27702.984346905538</v>
      </c>
      <c r="X77" s="43">
        <f t="shared" si="135"/>
        <v>27935.331957557002</v>
      </c>
      <c r="Y77" s="43">
        <f t="shared" si="135"/>
        <v>27935.331957557002</v>
      </c>
      <c r="Z77" s="43">
        <f t="shared" si="135"/>
        <v>26934.449942442996</v>
      </c>
      <c r="AA77" s="43">
        <f t="shared" si="135"/>
        <v>27595.746988143321</v>
      </c>
      <c r="AB77" s="43">
        <f t="shared" si="135"/>
        <v>28096.187995700326</v>
      </c>
      <c r="AC77" s="43">
        <f t="shared" si="135"/>
        <v>27166.79755309446</v>
      </c>
      <c r="AD77" s="43">
        <f t="shared" si="135"/>
        <v>27863.840385048858</v>
      </c>
      <c r="AE77" s="43">
        <f t="shared" si="135"/>
        <v>28006.823530065147</v>
      </c>
      <c r="AF77" s="43">
        <f t="shared" si="135"/>
        <v>24628.846729055374</v>
      </c>
      <c r="AG77" s="43">
        <f t="shared" si="135"/>
        <v>31617.147941726384</v>
      </c>
      <c r="AH77" s="43">
        <f t="shared" si="135"/>
        <v>27792.348812540717</v>
      </c>
      <c r="AI77" s="43">
        <f t="shared" si="135"/>
        <v>27702.984346905538</v>
      </c>
      <c r="AJ77" s="43">
        <f t="shared" si="135"/>
        <v>27935.331957557002</v>
      </c>
      <c r="AK77" s="43">
        <f t="shared" si="135"/>
        <v>27935.331957557002</v>
      </c>
      <c r="AL77" s="43">
        <f t="shared" si="135"/>
        <v>26934.449942442996</v>
      </c>
      <c r="AM77" s="43">
        <f t="shared" si="135"/>
        <v>27595.746988143321</v>
      </c>
      <c r="AN77" s="43">
        <f t="shared" si="135"/>
        <v>28096.187995700326</v>
      </c>
      <c r="AO77" s="43">
        <f t="shared" si="135"/>
        <v>27166.79755309446</v>
      </c>
      <c r="AP77" s="43">
        <f t="shared" si="135"/>
        <v>27863.840385048858</v>
      </c>
      <c r="AQ77" s="43">
        <f t="shared" si="135"/>
        <v>28006.823530065147</v>
      </c>
      <c r="AR77" s="43">
        <f t="shared" si="135"/>
        <v>24628.846729055374</v>
      </c>
      <c r="AS77" s="43">
        <f t="shared" si="135"/>
        <v>31617.147941726384</v>
      </c>
      <c r="AT77" s="43">
        <f t="shared" si="135"/>
        <v>27792.348812540717</v>
      </c>
      <c r="AU77" s="43">
        <f t="shared" si="135"/>
        <v>27702.984346905538</v>
      </c>
      <c r="AV77" s="43">
        <f t="shared" si="135"/>
        <v>27935.331957557002</v>
      </c>
      <c r="AW77" s="43">
        <f t="shared" si="135"/>
        <v>27935.331957557002</v>
      </c>
      <c r="AX77" s="43">
        <f t="shared" si="135"/>
        <v>26934.449942442996</v>
      </c>
      <c r="AY77" s="43">
        <f t="shared" si="135"/>
        <v>27595.746988143321</v>
      </c>
      <c r="AZ77" s="43">
        <f t="shared" si="135"/>
        <v>28096.187995700326</v>
      </c>
      <c r="BA77" s="43">
        <f t="shared" si="135"/>
        <v>27166.79755309446</v>
      </c>
      <c r="BB77" s="43">
        <f t="shared" si="135"/>
        <v>27863.840385048858</v>
      </c>
      <c r="BC77" s="43">
        <f t="shared" si="135"/>
        <v>28006.823530065147</v>
      </c>
      <c r="BD77" s="43">
        <f t="shared" si="135"/>
        <v>24628.846729055374</v>
      </c>
      <c r="BE77" s="43">
        <f t="shared" si="135"/>
        <v>31617.147941726384</v>
      </c>
      <c r="BF77" s="43">
        <f t="shared" si="135"/>
        <v>27792.348812540717</v>
      </c>
      <c r="BG77" s="43">
        <f t="shared" si="135"/>
        <v>27702.984346905538</v>
      </c>
      <c r="BH77" s="43">
        <f t="shared" si="135"/>
        <v>27935.331957557002</v>
      </c>
      <c r="BI77" s="43">
        <f t="shared" si="135"/>
        <v>27935.331957557002</v>
      </c>
      <c r="BJ77" s="43">
        <f t="shared" si="135"/>
        <v>26934.449942442996</v>
      </c>
      <c r="BK77" s="43">
        <f t="shared" si="135"/>
        <v>27595.746988143321</v>
      </c>
      <c r="BL77" s="43">
        <f t="shared" si="135"/>
        <v>28096.187995700326</v>
      </c>
      <c r="BM77" s="43">
        <f t="shared" si="135"/>
        <v>27166.79755309446</v>
      </c>
      <c r="BN77" s="43">
        <f t="shared" si="135"/>
        <v>27863.840385048858</v>
      </c>
      <c r="BO77" s="43">
        <f t="shared" ref="BO77:CH77" si="136">BO82*BO84</f>
        <v>28006.823530065147</v>
      </c>
      <c r="BP77" s="43">
        <f t="shared" si="136"/>
        <v>24628.846729055374</v>
      </c>
      <c r="BQ77" s="43">
        <f t="shared" si="136"/>
        <v>31617.147941726384</v>
      </c>
      <c r="BR77" s="43">
        <f t="shared" si="136"/>
        <v>27792.348812540717</v>
      </c>
      <c r="BS77" s="43">
        <f t="shared" si="136"/>
        <v>27702.984346905538</v>
      </c>
      <c r="BT77" s="43">
        <f t="shared" si="136"/>
        <v>27935.331957557002</v>
      </c>
      <c r="BU77" s="43">
        <f t="shared" si="136"/>
        <v>27935.331957557002</v>
      </c>
      <c r="BV77" s="43">
        <f t="shared" si="136"/>
        <v>26934.449942442996</v>
      </c>
      <c r="BW77" s="43">
        <f t="shared" si="136"/>
        <v>27595.746988143321</v>
      </c>
      <c r="BX77" s="43">
        <f t="shared" si="136"/>
        <v>28096.187995700326</v>
      </c>
      <c r="BY77" s="43">
        <f t="shared" si="136"/>
        <v>27166.79755309446</v>
      </c>
      <c r="BZ77" s="43">
        <f t="shared" si="136"/>
        <v>27863.840385048858</v>
      </c>
      <c r="CA77" s="43">
        <f t="shared" si="136"/>
        <v>28006.823530065147</v>
      </c>
      <c r="CB77" s="43">
        <f t="shared" si="136"/>
        <v>24628.846729055374</v>
      </c>
      <c r="CC77" s="43">
        <f t="shared" si="136"/>
        <v>31617.147941726384</v>
      </c>
      <c r="CD77" s="43">
        <f t="shared" si="136"/>
        <v>27792.348812540717</v>
      </c>
      <c r="CE77" s="43">
        <f t="shared" si="136"/>
        <v>27702.984346905538</v>
      </c>
      <c r="CF77" s="43">
        <f t="shared" si="136"/>
        <v>27935.331957557002</v>
      </c>
      <c r="CG77" s="43">
        <f t="shared" si="136"/>
        <v>27935.331957557002</v>
      </c>
      <c r="CH77" s="43">
        <f t="shared" si="136"/>
        <v>26934.449942442996</v>
      </c>
    </row>
    <row r="78" spans="1:86" x14ac:dyDescent="0.2">
      <c r="A78" s="229">
        <v>66</v>
      </c>
      <c r="B78" s="218" t="s">
        <v>242</v>
      </c>
      <c r="C78" s="43">
        <f t="shared" ref="C78:N78" si="137">C86-C77</f>
        <v>6648.7099118566766</v>
      </c>
      <c r="D78" s="43">
        <f t="shared" si="137"/>
        <v>15678.972804299672</v>
      </c>
      <c r="E78" s="43">
        <f t="shared" si="137"/>
        <v>58635.833746905533</v>
      </c>
      <c r="F78" s="43">
        <f t="shared" si="137"/>
        <v>126039.87131495116</v>
      </c>
      <c r="G78" s="43">
        <f t="shared" si="137"/>
        <v>181586.94576993486</v>
      </c>
      <c r="H78" s="43">
        <f t="shared" si="137"/>
        <v>152077.19197094467</v>
      </c>
      <c r="I78" s="43">
        <f t="shared" si="137"/>
        <v>195211.63985827361</v>
      </c>
      <c r="J78" s="43">
        <f t="shared" si="137"/>
        <v>60116.949387459288</v>
      </c>
      <c r="K78" s="43">
        <f t="shared" si="137"/>
        <v>22327.728453094471</v>
      </c>
      <c r="L78" s="43">
        <f t="shared" si="137"/>
        <v>2837.5424424429984</v>
      </c>
      <c r="M78" s="43">
        <f t="shared" si="137"/>
        <v>-2071.0697575570048</v>
      </c>
      <c r="N78" s="43">
        <f t="shared" si="137"/>
        <v>2071.0697575570048</v>
      </c>
      <c r="O78" s="184">
        <f>O80*O84*O$14</f>
        <v>548.1864717780162</v>
      </c>
      <c r="P78" s="184">
        <f t="shared" ref="P78:Z78" si="138">P80*P84*P$14</f>
        <v>17860.08567119257</v>
      </c>
      <c r="Q78" s="184">
        <f t="shared" si="138"/>
        <v>68717.399173831451</v>
      </c>
      <c r="R78" s="184">
        <f t="shared" si="138"/>
        <v>125093.73856699195</v>
      </c>
      <c r="S78" s="184">
        <f t="shared" si="138"/>
        <v>162640.36971484992</v>
      </c>
      <c r="T78" s="184">
        <f t="shared" si="138"/>
        <v>148242.54553585636</v>
      </c>
      <c r="U78" s="184">
        <f t="shared" si="138"/>
        <v>129801.37273676437</v>
      </c>
      <c r="V78" s="184">
        <f t="shared" si="138"/>
        <v>69195.52381674666</v>
      </c>
      <c r="W78" s="184">
        <f t="shared" si="138"/>
        <v>24947.691763990893</v>
      </c>
      <c r="X78" s="184">
        <f t="shared" si="138"/>
        <v>4624.435747997838</v>
      </c>
      <c r="Y78" s="184">
        <f t="shared" si="138"/>
        <v>0</v>
      </c>
      <c r="Z78" s="184">
        <f t="shared" si="138"/>
        <v>0</v>
      </c>
      <c r="AA78" s="184">
        <f>AA80*AA84*AA$14</f>
        <v>548.18637128184082</v>
      </c>
      <c r="AB78" s="184">
        <f t="shared" ref="AB78:AL78" si="139">AB80*AB84*AB$14</f>
        <v>17860.082396995931</v>
      </c>
      <c r="AC78" s="184">
        <f t="shared" si="139"/>
        <v>68717.386576227989</v>
      </c>
      <c r="AD78" s="184">
        <f t="shared" si="139"/>
        <v>125093.71563420733</v>
      </c>
      <c r="AE78" s="184">
        <f t="shared" si="139"/>
        <v>162640.33989883662</v>
      </c>
      <c r="AF78" s="184">
        <f t="shared" si="139"/>
        <v>148242.51835932132</v>
      </c>
      <c r="AG78" s="184">
        <f t="shared" si="139"/>
        <v>129801.34894095366</v>
      </c>
      <c r="AH78" s="184">
        <f t="shared" si="139"/>
        <v>69195.511131491076</v>
      </c>
      <c r="AI78" s="184">
        <f t="shared" si="139"/>
        <v>24947.687190460285</v>
      </c>
      <c r="AJ78" s="184">
        <f t="shared" si="139"/>
        <v>4624.4349002240779</v>
      </c>
      <c r="AK78" s="184">
        <f t="shared" si="139"/>
        <v>0</v>
      </c>
      <c r="AL78" s="184">
        <f t="shared" si="139"/>
        <v>0</v>
      </c>
      <c r="AM78" s="184">
        <f>AM80*AM84*AM$14</f>
        <v>548.18637128184082</v>
      </c>
      <c r="AN78" s="184">
        <f t="shared" ref="AN78:AX78" si="140">AN80*AN84*AN$14</f>
        <v>17860.082396995931</v>
      </c>
      <c r="AO78" s="184">
        <f t="shared" si="140"/>
        <v>68717.386576227989</v>
      </c>
      <c r="AP78" s="184">
        <f t="shared" si="140"/>
        <v>125093.71563420733</v>
      </c>
      <c r="AQ78" s="184">
        <f t="shared" si="140"/>
        <v>162640.33989883662</v>
      </c>
      <c r="AR78" s="184">
        <f t="shared" si="140"/>
        <v>148242.51835932132</v>
      </c>
      <c r="AS78" s="184">
        <f t="shared" si="140"/>
        <v>129801.34894095366</v>
      </c>
      <c r="AT78" s="184">
        <f t="shared" si="140"/>
        <v>69195.511131491076</v>
      </c>
      <c r="AU78" s="184">
        <f t="shared" si="140"/>
        <v>24947.687190460285</v>
      </c>
      <c r="AV78" s="184">
        <f t="shared" si="140"/>
        <v>4624.4349002240779</v>
      </c>
      <c r="AW78" s="184">
        <f t="shared" si="140"/>
        <v>0</v>
      </c>
      <c r="AX78" s="184">
        <f t="shared" si="140"/>
        <v>0</v>
      </c>
      <c r="AY78" s="184">
        <f>AY80*AY84*AY$14</f>
        <v>548.18637128184082</v>
      </c>
      <c r="AZ78" s="184">
        <f t="shared" ref="AZ78:BJ78" si="141">AZ80*AZ84*AZ$14</f>
        <v>17860.082396995931</v>
      </c>
      <c r="BA78" s="184">
        <f t="shared" si="141"/>
        <v>68717.386576227989</v>
      </c>
      <c r="BB78" s="184">
        <f t="shared" si="141"/>
        <v>125093.71563420733</v>
      </c>
      <c r="BC78" s="184">
        <f t="shared" si="141"/>
        <v>162640.33989883662</v>
      </c>
      <c r="BD78" s="184">
        <f t="shared" si="141"/>
        <v>148242.51835932132</v>
      </c>
      <c r="BE78" s="184">
        <f t="shared" si="141"/>
        <v>129801.34894095366</v>
      </c>
      <c r="BF78" s="184">
        <f t="shared" si="141"/>
        <v>69195.511131491076</v>
      </c>
      <c r="BG78" s="184">
        <f t="shared" si="141"/>
        <v>24947.687190460285</v>
      </c>
      <c r="BH78" s="184">
        <f t="shared" si="141"/>
        <v>4624.4349002240779</v>
      </c>
      <c r="BI78" s="184">
        <f t="shared" si="141"/>
        <v>0</v>
      </c>
      <c r="BJ78" s="184">
        <f t="shared" si="141"/>
        <v>0</v>
      </c>
      <c r="BK78" s="184">
        <f>BK80*BK84*BK$14</f>
        <v>548.18637128184082</v>
      </c>
      <c r="BL78" s="184">
        <f t="shared" ref="BL78:BV78" si="142">BL80*BL84*BL$14</f>
        <v>17860.082396995931</v>
      </c>
      <c r="BM78" s="184">
        <f t="shared" si="142"/>
        <v>68717.386576227989</v>
      </c>
      <c r="BN78" s="184">
        <f t="shared" si="142"/>
        <v>125093.71563420733</v>
      </c>
      <c r="BO78" s="184">
        <f t="shared" si="142"/>
        <v>162640.33989883662</v>
      </c>
      <c r="BP78" s="184">
        <f t="shared" si="142"/>
        <v>148242.51835932132</v>
      </c>
      <c r="BQ78" s="184">
        <f t="shared" si="142"/>
        <v>129801.34894095366</v>
      </c>
      <c r="BR78" s="184">
        <f t="shared" si="142"/>
        <v>69195.511131491076</v>
      </c>
      <c r="BS78" s="184">
        <f t="shared" si="142"/>
        <v>24947.687190460285</v>
      </c>
      <c r="BT78" s="184">
        <f t="shared" si="142"/>
        <v>4624.4349002240779</v>
      </c>
      <c r="BU78" s="184">
        <f t="shared" si="142"/>
        <v>0</v>
      </c>
      <c r="BV78" s="184">
        <f t="shared" si="142"/>
        <v>0</v>
      </c>
      <c r="BW78" s="184">
        <f>BW80*BW84*BW$14</f>
        <v>548.18637128184082</v>
      </c>
      <c r="BX78" s="184">
        <f t="shared" ref="BX78:CH78" si="143">BX80*BX84*BX$14</f>
        <v>17860.082396995931</v>
      </c>
      <c r="BY78" s="184">
        <f t="shared" si="143"/>
        <v>68717.386576227989</v>
      </c>
      <c r="BZ78" s="184">
        <f t="shared" si="143"/>
        <v>125093.71563420733</v>
      </c>
      <c r="CA78" s="184">
        <f t="shared" si="143"/>
        <v>162640.33989883662</v>
      </c>
      <c r="CB78" s="184">
        <f t="shared" si="143"/>
        <v>148242.51835932132</v>
      </c>
      <c r="CC78" s="184">
        <f t="shared" si="143"/>
        <v>129801.34894095366</v>
      </c>
      <c r="CD78" s="184">
        <f t="shared" si="143"/>
        <v>69195.511131491076</v>
      </c>
      <c r="CE78" s="184">
        <f t="shared" si="143"/>
        <v>24947.687190460285</v>
      </c>
      <c r="CF78" s="184">
        <f t="shared" si="143"/>
        <v>4624.4349002240779</v>
      </c>
      <c r="CG78" s="184">
        <f t="shared" si="143"/>
        <v>0</v>
      </c>
      <c r="CH78" s="184">
        <f t="shared" si="143"/>
        <v>0</v>
      </c>
    </row>
    <row r="79" spans="1:86" x14ac:dyDescent="0.2">
      <c r="A79" s="229">
        <v>67</v>
      </c>
      <c r="B79" s="218" t="s">
        <v>243</v>
      </c>
      <c r="C79" s="238">
        <f t="shared" ref="C79:N79" si="144">C78/C84</f>
        <v>4.3061592693372255</v>
      </c>
      <c r="D79" s="238">
        <f t="shared" si="144"/>
        <v>9.9739012749997915</v>
      </c>
      <c r="E79" s="238">
        <f t="shared" si="144"/>
        <v>38.576206412437848</v>
      </c>
      <c r="F79" s="238">
        <f t="shared" si="144"/>
        <v>80.846614057056556</v>
      </c>
      <c r="G79" s="238">
        <f t="shared" si="144"/>
        <v>115.88190540519136</v>
      </c>
      <c r="H79" s="238">
        <f t="shared" si="144"/>
        <v>110.36080694553314</v>
      </c>
      <c r="I79" s="238">
        <f t="shared" si="144"/>
        <v>110.35140749478441</v>
      </c>
      <c r="J79" s="238">
        <f t="shared" si="144"/>
        <v>38.66041761251401</v>
      </c>
      <c r="K79" s="238">
        <f t="shared" si="144"/>
        <v>14.404986098770626</v>
      </c>
      <c r="L79" s="238">
        <f t="shared" si="144"/>
        <v>1.8154462203729997</v>
      </c>
      <c r="M79" s="238">
        <f t="shared" si="144"/>
        <v>-1.3250606254363435</v>
      </c>
      <c r="N79" s="238">
        <f t="shared" si="144"/>
        <v>1.3742997727650994</v>
      </c>
      <c r="O79" s="239">
        <f>O78/O84</f>
        <v>0.35504305166969963</v>
      </c>
      <c r="P79" s="239">
        <f t="shared" ref="P79:Z79" si="145">P78/P84</f>
        <v>11.361377653430388</v>
      </c>
      <c r="Q79" s="239">
        <f t="shared" si="145"/>
        <v>45.208815245941743</v>
      </c>
      <c r="R79" s="239">
        <f t="shared" si="145"/>
        <v>80.239729677352116</v>
      </c>
      <c r="S79" s="239">
        <f t="shared" si="145"/>
        <v>103.79091877144219</v>
      </c>
      <c r="T79" s="239">
        <f t="shared" si="145"/>
        <v>107.57804465591899</v>
      </c>
      <c r="U79" s="239">
        <f t="shared" si="145"/>
        <v>73.375564011737922</v>
      </c>
      <c r="V79" s="239">
        <f t="shared" si="145"/>
        <v>44.49872914260235</v>
      </c>
      <c r="W79" s="239">
        <f t="shared" si="145"/>
        <v>16.095285009026384</v>
      </c>
      <c r="X79" s="239">
        <f t="shared" si="145"/>
        <v>2.9586920972474973</v>
      </c>
      <c r="Y79" s="239">
        <f t="shared" si="145"/>
        <v>0</v>
      </c>
      <c r="Z79" s="239">
        <f t="shared" si="145"/>
        <v>0</v>
      </c>
      <c r="AA79" s="239">
        <f>AA78/AA84</f>
        <v>0.35504298658150313</v>
      </c>
      <c r="AB79" s="239">
        <f t="shared" ref="AB79:AL79" si="146">AB78/AB84</f>
        <v>11.361375570608098</v>
      </c>
      <c r="AC79" s="239">
        <f t="shared" si="146"/>
        <v>45.208806958044732</v>
      </c>
      <c r="AD79" s="239">
        <f t="shared" si="146"/>
        <v>80.239714967419715</v>
      </c>
      <c r="AE79" s="239">
        <f t="shared" si="146"/>
        <v>103.79089974399274</v>
      </c>
      <c r="AF79" s="239">
        <f t="shared" si="146"/>
        <v>107.57802493419544</v>
      </c>
      <c r="AG79" s="239">
        <f t="shared" si="146"/>
        <v>73.375550560177302</v>
      </c>
      <c r="AH79" s="239">
        <f t="shared" si="146"/>
        <v>44.498720984881722</v>
      </c>
      <c r="AI79" s="239">
        <f t="shared" si="146"/>
        <v>16.095282058361473</v>
      </c>
      <c r="AJ79" s="239">
        <f t="shared" si="146"/>
        <v>2.958691554845859</v>
      </c>
      <c r="AK79" s="239">
        <f t="shared" si="146"/>
        <v>0</v>
      </c>
      <c r="AL79" s="239">
        <f t="shared" si="146"/>
        <v>0</v>
      </c>
      <c r="AM79" s="239">
        <f>AM78/AM84</f>
        <v>0.35504298658150313</v>
      </c>
      <c r="AN79" s="239">
        <f t="shared" ref="AN79:AX79" si="147">AN78/AN84</f>
        <v>11.361375570608098</v>
      </c>
      <c r="AO79" s="239">
        <f t="shared" si="147"/>
        <v>45.208806958044732</v>
      </c>
      <c r="AP79" s="239">
        <f t="shared" si="147"/>
        <v>80.239714967419715</v>
      </c>
      <c r="AQ79" s="239">
        <f t="shared" si="147"/>
        <v>103.79089974399274</v>
      </c>
      <c r="AR79" s="239">
        <f t="shared" si="147"/>
        <v>107.57802493419544</v>
      </c>
      <c r="AS79" s="239">
        <f t="shared" si="147"/>
        <v>73.375550560177302</v>
      </c>
      <c r="AT79" s="239">
        <f t="shared" si="147"/>
        <v>44.498720984881722</v>
      </c>
      <c r="AU79" s="239">
        <f t="shared" si="147"/>
        <v>16.095282058361473</v>
      </c>
      <c r="AV79" s="239">
        <f t="shared" si="147"/>
        <v>2.958691554845859</v>
      </c>
      <c r="AW79" s="239">
        <f t="shared" si="147"/>
        <v>0</v>
      </c>
      <c r="AX79" s="239">
        <f t="shared" si="147"/>
        <v>0</v>
      </c>
      <c r="AY79" s="239">
        <f>AY78/AY84</f>
        <v>0.35504298658150313</v>
      </c>
      <c r="AZ79" s="239">
        <f t="shared" ref="AZ79:BJ79" si="148">AZ78/AZ84</f>
        <v>11.361375570608098</v>
      </c>
      <c r="BA79" s="239">
        <f t="shared" si="148"/>
        <v>45.208806958044732</v>
      </c>
      <c r="BB79" s="239">
        <f t="shared" si="148"/>
        <v>80.239714967419715</v>
      </c>
      <c r="BC79" s="239">
        <f t="shared" si="148"/>
        <v>103.79089974399274</v>
      </c>
      <c r="BD79" s="239">
        <f t="shared" si="148"/>
        <v>107.57802493419544</v>
      </c>
      <c r="BE79" s="239">
        <f t="shared" si="148"/>
        <v>73.375550560177302</v>
      </c>
      <c r="BF79" s="239">
        <f t="shared" si="148"/>
        <v>44.498720984881722</v>
      </c>
      <c r="BG79" s="239">
        <f t="shared" si="148"/>
        <v>16.095282058361473</v>
      </c>
      <c r="BH79" s="239">
        <f t="shared" si="148"/>
        <v>2.958691554845859</v>
      </c>
      <c r="BI79" s="239">
        <f t="shared" si="148"/>
        <v>0</v>
      </c>
      <c r="BJ79" s="239">
        <f t="shared" si="148"/>
        <v>0</v>
      </c>
      <c r="BK79" s="239">
        <f>BK78/BK84</f>
        <v>0.35504298658150313</v>
      </c>
      <c r="BL79" s="239">
        <f t="shared" ref="BL79:BV79" si="149">BL78/BL84</f>
        <v>11.361375570608098</v>
      </c>
      <c r="BM79" s="239">
        <f t="shared" si="149"/>
        <v>45.208806958044732</v>
      </c>
      <c r="BN79" s="239">
        <f t="shared" si="149"/>
        <v>80.239714967419715</v>
      </c>
      <c r="BO79" s="239">
        <f t="shared" si="149"/>
        <v>103.79089974399274</v>
      </c>
      <c r="BP79" s="239">
        <f t="shared" si="149"/>
        <v>107.57802493419544</v>
      </c>
      <c r="BQ79" s="239">
        <f t="shared" si="149"/>
        <v>73.375550560177302</v>
      </c>
      <c r="BR79" s="239">
        <f t="shared" si="149"/>
        <v>44.498720984881722</v>
      </c>
      <c r="BS79" s="239">
        <f t="shared" si="149"/>
        <v>16.095282058361473</v>
      </c>
      <c r="BT79" s="239">
        <f t="shared" si="149"/>
        <v>2.958691554845859</v>
      </c>
      <c r="BU79" s="239">
        <f t="shared" si="149"/>
        <v>0</v>
      </c>
      <c r="BV79" s="239">
        <f t="shared" si="149"/>
        <v>0</v>
      </c>
      <c r="BW79" s="239">
        <f>BW78/BW84</f>
        <v>0.35504298658150313</v>
      </c>
      <c r="BX79" s="239">
        <f t="shared" ref="BX79:CH79" si="150">BX78/BX84</f>
        <v>11.361375570608098</v>
      </c>
      <c r="BY79" s="239">
        <f t="shared" si="150"/>
        <v>45.208806958044732</v>
      </c>
      <c r="BZ79" s="239">
        <f t="shared" si="150"/>
        <v>80.239714967419715</v>
      </c>
      <c r="CA79" s="239">
        <f t="shared" si="150"/>
        <v>103.79089974399274</v>
      </c>
      <c r="CB79" s="239">
        <f t="shared" si="150"/>
        <v>107.57802493419544</v>
      </c>
      <c r="CC79" s="239">
        <f t="shared" si="150"/>
        <v>73.375550560177302</v>
      </c>
      <c r="CD79" s="239">
        <f t="shared" si="150"/>
        <v>44.498720984881722</v>
      </c>
      <c r="CE79" s="239">
        <f t="shared" si="150"/>
        <v>16.095282058361473</v>
      </c>
      <c r="CF79" s="239">
        <f t="shared" si="150"/>
        <v>2.958691554845859</v>
      </c>
      <c r="CG79" s="239">
        <f t="shared" si="150"/>
        <v>0</v>
      </c>
      <c r="CH79" s="239">
        <f t="shared" si="150"/>
        <v>0</v>
      </c>
    </row>
    <row r="80" spans="1:86" x14ac:dyDescent="0.2">
      <c r="A80" s="229">
        <v>68</v>
      </c>
      <c r="B80" s="218" t="s">
        <v>244</v>
      </c>
      <c r="C80" s="240">
        <f>SUM(C79:N79)/SUM(C$13:N$13)</f>
        <v>0.1183476994002539</v>
      </c>
      <c r="D80" s="240">
        <f>C80</f>
        <v>0.1183476994002539</v>
      </c>
      <c r="E80" s="240">
        <f t="shared" ref="E80:N80" si="151">D80</f>
        <v>0.1183476994002539</v>
      </c>
      <c r="F80" s="240">
        <f t="shared" si="151"/>
        <v>0.1183476994002539</v>
      </c>
      <c r="G80" s="240">
        <f t="shared" si="151"/>
        <v>0.1183476994002539</v>
      </c>
      <c r="H80" s="240">
        <f t="shared" si="151"/>
        <v>0.1183476994002539</v>
      </c>
      <c r="I80" s="240">
        <f t="shared" si="151"/>
        <v>0.1183476994002539</v>
      </c>
      <c r="J80" s="240">
        <f t="shared" si="151"/>
        <v>0.1183476994002539</v>
      </c>
      <c r="K80" s="240">
        <f t="shared" si="151"/>
        <v>0.1183476994002539</v>
      </c>
      <c r="L80" s="240">
        <f t="shared" si="151"/>
        <v>0.1183476994002539</v>
      </c>
      <c r="M80" s="240">
        <f t="shared" si="151"/>
        <v>0.1183476994002539</v>
      </c>
      <c r="N80" s="240">
        <f t="shared" si="151"/>
        <v>0.1183476994002539</v>
      </c>
      <c r="O80" s="241">
        <f>((SUM(C85:N85)/AVERAGE(C84:N84)+O75)*AVERAGE(O84:Z84)-SUM(O77:Z77))/(O84*O$14+P84*P$14+Q84*Q$14+R84*R$14+S84*S$14+T84*T$14+U84*U$14+V84*V$14+W84*W$14+X84*X$14+Y84*Y$14+Z84*Z$14)</f>
        <v>0.11834768388989987</v>
      </c>
      <c r="P80" s="242">
        <f>O80</f>
        <v>0.11834768388989987</v>
      </c>
      <c r="Q80" s="242">
        <f t="shared" ref="Q80:Z80" si="152">P80</f>
        <v>0.11834768388989987</v>
      </c>
      <c r="R80" s="242">
        <f t="shared" si="152"/>
        <v>0.11834768388989987</v>
      </c>
      <c r="S80" s="242">
        <f t="shared" si="152"/>
        <v>0.11834768388989987</v>
      </c>
      <c r="T80" s="242">
        <f t="shared" si="152"/>
        <v>0.11834768388989987</v>
      </c>
      <c r="U80" s="242">
        <f t="shared" si="152"/>
        <v>0.11834768388989987</v>
      </c>
      <c r="V80" s="242">
        <f t="shared" si="152"/>
        <v>0.11834768388989987</v>
      </c>
      <c r="W80" s="242">
        <f t="shared" si="152"/>
        <v>0.11834768388989987</v>
      </c>
      <c r="X80" s="242">
        <f t="shared" si="152"/>
        <v>0.11834768388989987</v>
      </c>
      <c r="Y80" s="242">
        <f t="shared" si="152"/>
        <v>0.11834768388989987</v>
      </c>
      <c r="Z80" s="242">
        <f t="shared" si="152"/>
        <v>0.11834768388989987</v>
      </c>
      <c r="AA80" s="241">
        <f>((SUM(O85:Z85)/AVERAGE(O84:Z84)+AA75)*AVERAGE(AA84:AL84)-SUM(AA77:AL77))/(AA84*AA$14+AB84*AB$14+AC84*AC$14+AD84*AD$14+AE84*AE$14+AF84*AF$14+AG84*AG$14+AH84*AH$14+AI84*AI$14+AJ84*AJ$14+AK84*AK$14+AL84*AL$14)</f>
        <v>0.11834766219383437</v>
      </c>
      <c r="AB80" s="242">
        <f>AA80</f>
        <v>0.11834766219383437</v>
      </c>
      <c r="AC80" s="242">
        <f t="shared" ref="AC80:AL80" si="153">AB80</f>
        <v>0.11834766219383437</v>
      </c>
      <c r="AD80" s="242">
        <f t="shared" si="153"/>
        <v>0.11834766219383437</v>
      </c>
      <c r="AE80" s="242">
        <f t="shared" si="153"/>
        <v>0.11834766219383437</v>
      </c>
      <c r="AF80" s="242">
        <f t="shared" si="153"/>
        <v>0.11834766219383437</v>
      </c>
      <c r="AG80" s="242">
        <f t="shared" si="153"/>
        <v>0.11834766219383437</v>
      </c>
      <c r="AH80" s="242">
        <f t="shared" si="153"/>
        <v>0.11834766219383437</v>
      </c>
      <c r="AI80" s="242">
        <f t="shared" si="153"/>
        <v>0.11834766219383437</v>
      </c>
      <c r="AJ80" s="242">
        <f t="shared" si="153"/>
        <v>0.11834766219383437</v>
      </c>
      <c r="AK80" s="242">
        <f t="shared" si="153"/>
        <v>0.11834766219383437</v>
      </c>
      <c r="AL80" s="242">
        <f t="shared" si="153"/>
        <v>0.11834766219383437</v>
      </c>
      <c r="AM80" s="241">
        <f>((SUM(AA85:AL85)/AVERAGE(AA84:AL84)+AM75)*AVERAGE(AM84:AX84)-SUM(AM77:AX77))/(AM84*AM$14+AN84*AN$14+AO84*AO$14+AP84*AP$14+AQ84*AQ$14+AR84*AR$14+AS84*AS$14+AT84*AT$14+AU84*AU$14+AV84*AV$14+AW84*AW$14+AX84*AX$14)</f>
        <v>0.11834766219383437</v>
      </c>
      <c r="AN80" s="242">
        <f>AM80</f>
        <v>0.11834766219383437</v>
      </c>
      <c r="AO80" s="242">
        <f t="shared" ref="AO80:AX80" si="154">AN80</f>
        <v>0.11834766219383437</v>
      </c>
      <c r="AP80" s="242">
        <f t="shared" si="154"/>
        <v>0.11834766219383437</v>
      </c>
      <c r="AQ80" s="242">
        <f t="shared" si="154"/>
        <v>0.11834766219383437</v>
      </c>
      <c r="AR80" s="242">
        <f t="shared" si="154"/>
        <v>0.11834766219383437</v>
      </c>
      <c r="AS80" s="242">
        <f t="shared" si="154"/>
        <v>0.11834766219383437</v>
      </c>
      <c r="AT80" s="242">
        <f t="shared" si="154"/>
        <v>0.11834766219383437</v>
      </c>
      <c r="AU80" s="242">
        <f t="shared" si="154"/>
        <v>0.11834766219383437</v>
      </c>
      <c r="AV80" s="242">
        <f t="shared" si="154"/>
        <v>0.11834766219383437</v>
      </c>
      <c r="AW80" s="242">
        <f t="shared" si="154"/>
        <v>0.11834766219383437</v>
      </c>
      <c r="AX80" s="242">
        <f t="shared" si="154"/>
        <v>0.11834766219383437</v>
      </c>
      <c r="AY80" s="241">
        <f>((SUM(AM85:AX85)/AVERAGE(AM84:AX84)+AY75)*AVERAGE(AY84:BJ84)-SUM(AY77:BJ77))/(AY84*AY$14+AZ84*AZ$14+BA84*BA$14+BB84*BB$14+BC84*BC$14+BD84*BD$14+BE84*BE$14+BF84*BF$14+BG84*BG$14+BH84*BH$14+BI84*BI$14+BJ84*BJ$14)</f>
        <v>0.11834766219383437</v>
      </c>
      <c r="AZ80" s="242">
        <f>AY80</f>
        <v>0.11834766219383437</v>
      </c>
      <c r="BA80" s="242">
        <f t="shared" ref="BA80:BJ80" si="155">AZ80</f>
        <v>0.11834766219383437</v>
      </c>
      <c r="BB80" s="242">
        <f t="shared" si="155"/>
        <v>0.11834766219383437</v>
      </c>
      <c r="BC80" s="242">
        <f t="shared" si="155"/>
        <v>0.11834766219383437</v>
      </c>
      <c r="BD80" s="242">
        <f t="shared" si="155"/>
        <v>0.11834766219383437</v>
      </c>
      <c r="BE80" s="242">
        <f t="shared" si="155"/>
        <v>0.11834766219383437</v>
      </c>
      <c r="BF80" s="242">
        <f t="shared" si="155"/>
        <v>0.11834766219383437</v>
      </c>
      <c r="BG80" s="242">
        <f t="shared" si="155"/>
        <v>0.11834766219383437</v>
      </c>
      <c r="BH80" s="242">
        <f t="shared" si="155"/>
        <v>0.11834766219383437</v>
      </c>
      <c r="BI80" s="242">
        <f t="shared" si="155"/>
        <v>0.11834766219383437</v>
      </c>
      <c r="BJ80" s="242">
        <f t="shared" si="155"/>
        <v>0.11834766219383437</v>
      </c>
      <c r="BK80" s="241">
        <f>((SUM(AY85:BJ85)/AVERAGE(AY84:BJ84)+BK75)*AVERAGE(BK84:BV84)-SUM(BK77:BV77))/(BK84*BK$14+BL84*BL$14+BM84*BM$14+BN84*BN$14+BO84*BO$14+BP84*BP$14+BQ84*BQ$14+BR84*BR$14+BS84*BS$14+BT84*BT$14+BU84*BU$14+BV84*BV$14)</f>
        <v>0.11834766219383437</v>
      </c>
      <c r="BL80" s="242">
        <f>BK80</f>
        <v>0.11834766219383437</v>
      </c>
      <c r="BM80" s="242">
        <f t="shared" ref="BM80:BV80" si="156">BL80</f>
        <v>0.11834766219383437</v>
      </c>
      <c r="BN80" s="242">
        <f t="shared" si="156"/>
        <v>0.11834766219383437</v>
      </c>
      <c r="BO80" s="242">
        <f t="shared" si="156"/>
        <v>0.11834766219383437</v>
      </c>
      <c r="BP80" s="242">
        <f t="shared" si="156"/>
        <v>0.11834766219383437</v>
      </c>
      <c r="BQ80" s="242">
        <f t="shared" si="156"/>
        <v>0.11834766219383437</v>
      </c>
      <c r="BR80" s="242">
        <f t="shared" si="156"/>
        <v>0.11834766219383437</v>
      </c>
      <c r="BS80" s="242">
        <f t="shared" si="156"/>
        <v>0.11834766219383437</v>
      </c>
      <c r="BT80" s="242">
        <f t="shared" si="156"/>
        <v>0.11834766219383437</v>
      </c>
      <c r="BU80" s="242">
        <f t="shared" si="156"/>
        <v>0.11834766219383437</v>
      </c>
      <c r="BV80" s="242">
        <f t="shared" si="156"/>
        <v>0.11834766219383437</v>
      </c>
      <c r="BW80" s="241">
        <f>((SUM(BK85:BV85)/AVERAGE(BK84:BV84)+BW75)*AVERAGE(BW84:CH84)-SUM(BW77:CH77))/(BW84*BW$14+BX84*BX$14+BY84*BY$14+BZ84*BZ$14+CA84*CA$14+CB84*CB$14+CC84*CC$14+CD84*CD$14+CE84*CE$14+CF84*CF$14+CG84*CG$14+CH84*CH$14)</f>
        <v>0.11834766219383437</v>
      </c>
      <c r="BX80" s="242">
        <f>BW80</f>
        <v>0.11834766219383437</v>
      </c>
      <c r="BY80" s="242">
        <f t="shared" ref="BY80:CH80" si="157">BX80</f>
        <v>0.11834766219383437</v>
      </c>
      <c r="BZ80" s="242">
        <f t="shared" si="157"/>
        <v>0.11834766219383437</v>
      </c>
      <c r="CA80" s="242">
        <f t="shared" si="157"/>
        <v>0.11834766219383437</v>
      </c>
      <c r="CB80" s="242">
        <f t="shared" si="157"/>
        <v>0.11834766219383437</v>
      </c>
      <c r="CC80" s="242">
        <f t="shared" si="157"/>
        <v>0.11834766219383437</v>
      </c>
      <c r="CD80" s="242">
        <f t="shared" si="157"/>
        <v>0.11834766219383437</v>
      </c>
      <c r="CE80" s="242">
        <f t="shared" si="157"/>
        <v>0.11834766219383437</v>
      </c>
      <c r="CF80" s="242">
        <f t="shared" si="157"/>
        <v>0.11834766219383437</v>
      </c>
      <c r="CG80" s="242">
        <f t="shared" si="157"/>
        <v>0.11834766219383437</v>
      </c>
      <c r="CH80" s="242">
        <f t="shared" si="157"/>
        <v>0.11834766219383437</v>
      </c>
    </row>
    <row r="81" spans="1:86" x14ac:dyDescent="0.2">
      <c r="A81" s="229">
        <v>69</v>
      </c>
      <c r="B81" s="218" t="s">
        <v>245</v>
      </c>
      <c r="C81" s="75">
        <f>ROUND(C80*C$14,4)</f>
        <v>0.35499999999999998</v>
      </c>
      <c r="D81" s="75">
        <f t="shared" ref="D81:BO81" si="158">ROUND(D80*D$14,4)</f>
        <v>11.3614</v>
      </c>
      <c r="E81" s="75">
        <f t="shared" si="158"/>
        <v>45.208799999999997</v>
      </c>
      <c r="F81" s="75">
        <f t="shared" si="158"/>
        <v>80.239699999999999</v>
      </c>
      <c r="G81" s="75">
        <f t="shared" si="158"/>
        <v>103.79089999999999</v>
      </c>
      <c r="H81" s="75">
        <f t="shared" si="158"/>
        <v>107.57810000000001</v>
      </c>
      <c r="I81" s="75">
        <f t="shared" si="158"/>
        <v>73.375600000000006</v>
      </c>
      <c r="J81" s="75">
        <f t="shared" si="158"/>
        <v>44.498699999999999</v>
      </c>
      <c r="K81" s="75">
        <f t="shared" si="158"/>
        <v>16.095300000000002</v>
      </c>
      <c r="L81" s="75">
        <f t="shared" si="158"/>
        <v>2.9586999999999999</v>
      </c>
      <c r="M81" s="75">
        <f t="shared" si="158"/>
        <v>0</v>
      </c>
      <c r="N81" s="75">
        <f t="shared" si="158"/>
        <v>0</v>
      </c>
      <c r="O81" s="75">
        <f t="shared" si="158"/>
        <v>0.35499999999999998</v>
      </c>
      <c r="P81" s="75">
        <f t="shared" si="158"/>
        <v>11.3614</v>
      </c>
      <c r="Q81" s="75">
        <f t="shared" si="158"/>
        <v>45.208799999999997</v>
      </c>
      <c r="R81" s="75">
        <f t="shared" si="158"/>
        <v>80.239699999999999</v>
      </c>
      <c r="S81" s="75">
        <f t="shared" si="158"/>
        <v>103.79089999999999</v>
      </c>
      <c r="T81" s="75">
        <f t="shared" si="158"/>
        <v>107.578</v>
      </c>
      <c r="U81" s="75">
        <f t="shared" si="158"/>
        <v>73.375600000000006</v>
      </c>
      <c r="V81" s="75">
        <f t="shared" si="158"/>
        <v>44.498699999999999</v>
      </c>
      <c r="W81" s="75">
        <f t="shared" si="158"/>
        <v>16.095300000000002</v>
      </c>
      <c r="X81" s="75">
        <f t="shared" si="158"/>
        <v>2.9586999999999999</v>
      </c>
      <c r="Y81" s="75">
        <f t="shared" si="158"/>
        <v>0</v>
      </c>
      <c r="Z81" s="75">
        <f t="shared" si="158"/>
        <v>0</v>
      </c>
      <c r="AA81" s="75">
        <f t="shared" si="158"/>
        <v>0.35499999999999998</v>
      </c>
      <c r="AB81" s="75">
        <f t="shared" si="158"/>
        <v>11.3614</v>
      </c>
      <c r="AC81" s="75">
        <f t="shared" si="158"/>
        <v>45.208799999999997</v>
      </c>
      <c r="AD81" s="75">
        <f t="shared" si="158"/>
        <v>80.239699999999999</v>
      </c>
      <c r="AE81" s="75">
        <f t="shared" si="158"/>
        <v>103.79089999999999</v>
      </c>
      <c r="AF81" s="75">
        <f t="shared" si="158"/>
        <v>107.578</v>
      </c>
      <c r="AG81" s="75">
        <f t="shared" si="158"/>
        <v>73.375600000000006</v>
      </c>
      <c r="AH81" s="75">
        <f t="shared" si="158"/>
        <v>44.498699999999999</v>
      </c>
      <c r="AI81" s="75">
        <f t="shared" si="158"/>
        <v>16.095300000000002</v>
      </c>
      <c r="AJ81" s="75">
        <f t="shared" si="158"/>
        <v>2.9586999999999999</v>
      </c>
      <c r="AK81" s="75">
        <f t="shared" si="158"/>
        <v>0</v>
      </c>
      <c r="AL81" s="75">
        <f t="shared" si="158"/>
        <v>0</v>
      </c>
      <c r="AM81" s="75">
        <f t="shared" si="158"/>
        <v>0.35499999999999998</v>
      </c>
      <c r="AN81" s="75">
        <f t="shared" si="158"/>
        <v>11.3614</v>
      </c>
      <c r="AO81" s="75">
        <f t="shared" si="158"/>
        <v>45.208799999999997</v>
      </c>
      <c r="AP81" s="75">
        <f t="shared" si="158"/>
        <v>80.239699999999999</v>
      </c>
      <c r="AQ81" s="75">
        <f t="shared" si="158"/>
        <v>103.79089999999999</v>
      </c>
      <c r="AR81" s="75">
        <f t="shared" si="158"/>
        <v>107.578</v>
      </c>
      <c r="AS81" s="75">
        <f t="shared" si="158"/>
        <v>73.375600000000006</v>
      </c>
      <c r="AT81" s="75">
        <f t="shared" si="158"/>
        <v>44.498699999999999</v>
      </c>
      <c r="AU81" s="75">
        <f t="shared" si="158"/>
        <v>16.095300000000002</v>
      </c>
      <c r="AV81" s="75">
        <f t="shared" si="158"/>
        <v>2.9586999999999999</v>
      </c>
      <c r="AW81" s="75">
        <f t="shared" si="158"/>
        <v>0</v>
      </c>
      <c r="AX81" s="75">
        <f t="shared" si="158"/>
        <v>0</v>
      </c>
      <c r="AY81" s="75">
        <f t="shared" si="158"/>
        <v>0.35499999999999998</v>
      </c>
      <c r="AZ81" s="75">
        <f t="shared" si="158"/>
        <v>11.3614</v>
      </c>
      <c r="BA81" s="75">
        <f t="shared" si="158"/>
        <v>45.208799999999997</v>
      </c>
      <c r="BB81" s="75">
        <f t="shared" si="158"/>
        <v>80.239699999999999</v>
      </c>
      <c r="BC81" s="75">
        <f t="shared" si="158"/>
        <v>103.79089999999999</v>
      </c>
      <c r="BD81" s="75">
        <f t="shared" si="158"/>
        <v>107.578</v>
      </c>
      <c r="BE81" s="75">
        <f t="shared" si="158"/>
        <v>73.375600000000006</v>
      </c>
      <c r="BF81" s="75">
        <f t="shared" si="158"/>
        <v>44.498699999999999</v>
      </c>
      <c r="BG81" s="75">
        <f t="shared" si="158"/>
        <v>16.095300000000002</v>
      </c>
      <c r="BH81" s="75">
        <f t="shared" si="158"/>
        <v>2.9586999999999999</v>
      </c>
      <c r="BI81" s="75">
        <f t="shared" si="158"/>
        <v>0</v>
      </c>
      <c r="BJ81" s="75">
        <f t="shared" si="158"/>
        <v>0</v>
      </c>
      <c r="BK81" s="75">
        <f t="shared" si="158"/>
        <v>0.35499999999999998</v>
      </c>
      <c r="BL81" s="75">
        <f t="shared" si="158"/>
        <v>11.3614</v>
      </c>
      <c r="BM81" s="75">
        <f t="shared" si="158"/>
        <v>45.208799999999997</v>
      </c>
      <c r="BN81" s="75">
        <f t="shared" si="158"/>
        <v>80.239699999999999</v>
      </c>
      <c r="BO81" s="75">
        <f t="shared" si="158"/>
        <v>103.79089999999999</v>
      </c>
      <c r="BP81" s="75">
        <f t="shared" ref="BP81:CH81" si="159">ROUND(BP80*BP$14,4)</f>
        <v>107.578</v>
      </c>
      <c r="BQ81" s="75">
        <f t="shared" si="159"/>
        <v>73.375600000000006</v>
      </c>
      <c r="BR81" s="75">
        <f t="shared" si="159"/>
        <v>44.498699999999999</v>
      </c>
      <c r="BS81" s="75">
        <f t="shared" si="159"/>
        <v>16.095300000000002</v>
      </c>
      <c r="BT81" s="75">
        <f t="shared" si="159"/>
        <v>2.9586999999999999</v>
      </c>
      <c r="BU81" s="75">
        <f t="shared" si="159"/>
        <v>0</v>
      </c>
      <c r="BV81" s="75">
        <f t="shared" si="159"/>
        <v>0</v>
      </c>
      <c r="BW81" s="75">
        <f t="shared" si="159"/>
        <v>0.35499999999999998</v>
      </c>
      <c r="BX81" s="75">
        <f t="shared" si="159"/>
        <v>11.3614</v>
      </c>
      <c r="BY81" s="75">
        <f t="shared" si="159"/>
        <v>45.208799999999997</v>
      </c>
      <c r="BZ81" s="75">
        <f t="shared" si="159"/>
        <v>80.239699999999999</v>
      </c>
      <c r="CA81" s="75">
        <f t="shared" si="159"/>
        <v>103.79089999999999</v>
      </c>
      <c r="CB81" s="75">
        <f t="shared" si="159"/>
        <v>107.578</v>
      </c>
      <c r="CC81" s="75">
        <f t="shared" si="159"/>
        <v>73.375600000000006</v>
      </c>
      <c r="CD81" s="75">
        <f t="shared" si="159"/>
        <v>44.498699999999999</v>
      </c>
      <c r="CE81" s="75">
        <f t="shared" si="159"/>
        <v>16.095300000000002</v>
      </c>
      <c r="CF81" s="75">
        <f t="shared" si="159"/>
        <v>2.9586999999999999</v>
      </c>
      <c r="CG81" s="75">
        <f t="shared" si="159"/>
        <v>0</v>
      </c>
      <c r="CH81" s="75">
        <f t="shared" si="159"/>
        <v>0</v>
      </c>
    </row>
    <row r="82" spans="1:86" x14ac:dyDescent="0.2">
      <c r="A82" s="229">
        <v>70</v>
      </c>
      <c r="B82" s="218" t="s">
        <v>246</v>
      </c>
      <c r="C82" s="243">
        <f>(M86+N86)/(M84+N84)</f>
        <v>17.87289312703583</v>
      </c>
      <c r="D82" s="244">
        <f t="shared" ref="D82:N82" si="160">C82</f>
        <v>17.87289312703583</v>
      </c>
      <c r="E82" s="244">
        <f t="shared" si="160"/>
        <v>17.87289312703583</v>
      </c>
      <c r="F82" s="244">
        <f t="shared" si="160"/>
        <v>17.87289312703583</v>
      </c>
      <c r="G82" s="244">
        <f t="shared" si="160"/>
        <v>17.87289312703583</v>
      </c>
      <c r="H82" s="244">
        <f t="shared" si="160"/>
        <v>17.87289312703583</v>
      </c>
      <c r="I82" s="244">
        <f t="shared" si="160"/>
        <v>17.87289312703583</v>
      </c>
      <c r="J82" s="244">
        <f t="shared" si="160"/>
        <v>17.87289312703583</v>
      </c>
      <c r="K82" s="244">
        <f t="shared" si="160"/>
        <v>17.87289312703583</v>
      </c>
      <c r="L82" s="244">
        <f t="shared" si="160"/>
        <v>17.87289312703583</v>
      </c>
      <c r="M82" s="244">
        <f t="shared" si="160"/>
        <v>17.87289312703583</v>
      </c>
      <c r="N82" s="244">
        <f t="shared" si="160"/>
        <v>17.87289312703583</v>
      </c>
      <c r="O82" s="245">
        <f>C82+O74</f>
        <v>17.87289312703583</v>
      </c>
      <c r="P82" s="245">
        <f t="shared" ref="P82:Z82" si="161">D82+P74</f>
        <v>17.87289312703583</v>
      </c>
      <c r="Q82" s="245">
        <f t="shared" si="161"/>
        <v>17.87289312703583</v>
      </c>
      <c r="R82" s="245">
        <f t="shared" si="161"/>
        <v>17.87289312703583</v>
      </c>
      <c r="S82" s="245">
        <f t="shared" si="161"/>
        <v>17.87289312703583</v>
      </c>
      <c r="T82" s="245">
        <f t="shared" si="161"/>
        <v>17.87289312703583</v>
      </c>
      <c r="U82" s="245">
        <f t="shared" si="161"/>
        <v>17.87289312703583</v>
      </c>
      <c r="V82" s="245">
        <f t="shared" si="161"/>
        <v>17.87289312703583</v>
      </c>
      <c r="W82" s="245">
        <f t="shared" si="161"/>
        <v>17.87289312703583</v>
      </c>
      <c r="X82" s="245">
        <f t="shared" si="161"/>
        <v>17.87289312703583</v>
      </c>
      <c r="Y82" s="245">
        <f t="shared" si="161"/>
        <v>17.87289312703583</v>
      </c>
      <c r="Z82" s="245">
        <f t="shared" si="161"/>
        <v>17.87289312703583</v>
      </c>
      <c r="AA82" s="245">
        <f>O82+AA74</f>
        <v>17.87289312703583</v>
      </c>
      <c r="AB82" s="245">
        <f t="shared" ref="AB82:AL82" si="162">P82+AB74</f>
        <v>17.87289312703583</v>
      </c>
      <c r="AC82" s="245">
        <f t="shared" si="162"/>
        <v>17.87289312703583</v>
      </c>
      <c r="AD82" s="245">
        <f t="shared" si="162"/>
        <v>17.87289312703583</v>
      </c>
      <c r="AE82" s="245">
        <f t="shared" si="162"/>
        <v>17.87289312703583</v>
      </c>
      <c r="AF82" s="245">
        <f t="shared" si="162"/>
        <v>17.87289312703583</v>
      </c>
      <c r="AG82" s="245">
        <f t="shared" si="162"/>
        <v>17.87289312703583</v>
      </c>
      <c r="AH82" s="245">
        <f t="shared" si="162"/>
        <v>17.87289312703583</v>
      </c>
      <c r="AI82" s="245">
        <f t="shared" si="162"/>
        <v>17.87289312703583</v>
      </c>
      <c r="AJ82" s="245">
        <f t="shared" si="162"/>
        <v>17.87289312703583</v>
      </c>
      <c r="AK82" s="245">
        <f t="shared" si="162"/>
        <v>17.87289312703583</v>
      </c>
      <c r="AL82" s="245">
        <f t="shared" si="162"/>
        <v>17.87289312703583</v>
      </c>
      <c r="AM82" s="245">
        <f>AA82+AM74</f>
        <v>17.87289312703583</v>
      </c>
      <c r="AN82" s="245">
        <f t="shared" ref="AN82:AX82" si="163">AB82+AN74</f>
        <v>17.87289312703583</v>
      </c>
      <c r="AO82" s="245">
        <f t="shared" si="163"/>
        <v>17.87289312703583</v>
      </c>
      <c r="AP82" s="245">
        <f t="shared" si="163"/>
        <v>17.87289312703583</v>
      </c>
      <c r="AQ82" s="245">
        <f t="shared" si="163"/>
        <v>17.87289312703583</v>
      </c>
      <c r="AR82" s="245">
        <f t="shared" si="163"/>
        <v>17.87289312703583</v>
      </c>
      <c r="AS82" s="245">
        <f t="shared" si="163"/>
        <v>17.87289312703583</v>
      </c>
      <c r="AT82" s="245">
        <f t="shared" si="163"/>
        <v>17.87289312703583</v>
      </c>
      <c r="AU82" s="245">
        <f t="shared" si="163"/>
        <v>17.87289312703583</v>
      </c>
      <c r="AV82" s="245">
        <f t="shared" si="163"/>
        <v>17.87289312703583</v>
      </c>
      <c r="AW82" s="245">
        <f t="shared" si="163"/>
        <v>17.87289312703583</v>
      </c>
      <c r="AX82" s="245">
        <f t="shared" si="163"/>
        <v>17.87289312703583</v>
      </c>
      <c r="AY82" s="245">
        <f>AM82+AY74</f>
        <v>17.87289312703583</v>
      </c>
      <c r="AZ82" s="245">
        <f t="shared" ref="AZ82:BJ82" si="164">AN82+AZ74</f>
        <v>17.87289312703583</v>
      </c>
      <c r="BA82" s="245">
        <f t="shared" si="164"/>
        <v>17.87289312703583</v>
      </c>
      <c r="BB82" s="245">
        <f t="shared" si="164"/>
        <v>17.87289312703583</v>
      </c>
      <c r="BC82" s="245">
        <f t="shared" si="164"/>
        <v>17.87289312703583</v>
      </c>
      <c r="BD82" s="245">
        <f t="shared" si="164"/>
        <v>17.87289312703583</v>
      </c>
      <c r="BE82" s="245">
        <f t="shared" si="164"/>
        <v>17.87289312703583</v>
      </c>
      <c r="BF82" s="245">
        <f t="shared" si="164"/>
        <v>17.87289312703583</v>
      </c>
      <c r="BG82" s="245">
        <f t="shared" si="164"/>
        <v>17.87289312703583</v>
      </c>
      <c r="BH82" s="245">
        <f t="shared" si="164"/>
        <v>17.87289312703583</v>
      </c>
      <c r="BI82" s="245">
        <f t="shared" si="164"/>
        <v>17.87289312703583</v>
      </c>
      <c r="BJ82" s="245">
        <f t="shared" si="164"/>
        <v>17.87289312703583</v>
      </c>
      <c r="BK82" s="245">
        <f>AY82+BK74</f>
        <v>17.87289312703583</v>
      </c>
      <c r="BL82" s="245">
        <f t="shared" ref="BL82:BV82" si="165">AZ82+BL74</f>
        <v>17.87289312703583</v>
      </c>
      <c r="BM82" s="245">
        <f t="shared" si="165"/>
        <v>17.87289312703583</v>
      </c>
      <c r="BN82" s="245">
        <f t="shared" si="165"/>
        <v>17.87289312703583</v>
      </c>
      <c r="BO82" s="245">
        <f t="shared" si="165"/>
        <v>17.87289312703583</v>
      </c>
      <c r="BP82" s="245">
        <f t="shared" si="165"/>
        <v>17.87289312703583</v>
      </c>
      <c r="BQ82" s="245">
        <f t="shared" si="165"/>
        <v>17.87289312703583</v>
      </c>
      <c r="BR82" s="245">
        <f t="shared" si="165"/>
        <v>17.87289312703583</v>
      </c>
      <c r="BS82" s="245">
        <f t="shared" si="165"/>
        <v>17.87289312703583</v>
      </c>
      <c r="BT82" s="245">
        <f t="shared" si="165"/>
        <v>17.87289312703583</v>
      </c>
      <c r="BU82" s="245">
        <f t="shared" si="165"/>
        <v>17.87289312703583</v>
      </c>
      <c r="BV82" s="245">
        <f t="shared" si="165"/>
        <v>17.87289312703583</v>
      </c>
      <c r="BW82" s="245">
        <f>BK82+BW74</f>
        <v>17.87289312703583</v>
      </c>
      <c r="BX82" s="245">
        <f t="shared" ref="BX82:CH82" si="166">BL82+BX74</f>
        <v>17.87289312703583</v>
      </c>
      <c r="BY82" s="245">
        <f t="shared" si="166"/>
        <v>17.87289312703583</v>
      </c>
      <c r="BZ82" s="245">
        <f t="shared" si="166"/>
        <v>17.87289312703583</v>
      </c>
      <c r="CA82" s="245">
        <f t="shared" si="166"/>
        <v>17.87289312703583</v>
      </c>
      <c r="CB82" s="245">
        <f t="shared" si="166"/>
        <v>17.87289312703583</v>
      </c>
      <c r="CC82" s="245">
        <f t="shared" si="166"/>
        <v>17.87289312703583</v>
      </c>
      <c r="CD82" s="245">
        <f t="shared" si="166"/>
        <v>17.87289312703583</v>
      </c>
      <c r="CE82" s="245">
        <f t="shared" si="166"/>
        <v>17.87289312703583</v>
      </c>
      <c r="CF82" s="245">
        <f t="shared" si="166"/>
        <v>17.87289312703583</v>
      </c>
      <c r="CG82" s="245">
        <f t="shared" si="166"/>
        <v>17.87289312703583</v>
      </c>
      <c r="CH82" s="245">
        <f t="shared" si="166"/>
        <v>17.87289312703583</v>
      </c>
    </row>
    <row r="83" spans="1:86" x14ac:dyDescent="0.2">
      <c r="A83" s="229">
        <v>71</v>
      </c>
      <c r="B83" s="218" t="s">
        <v>247</v>
      </c>
      <c r="C83" s="244">
        <f t="shared" ref="C83:BN83" si="167">C82+C81</f>
        <v>18.227893127035831</v>
      </c>
      <c r="D83" s="244">
        <f t="shared" si="167"/>
        <v>29.23429312703583</v>
      </c>
      <c r="E83" s="244">
        <f t="shared" si="167"/>
        <v>63.081693127035827</v>
      </c>
      <c r="F83" s="244">
        <f t="shared" si="167"/>
        <v>98.112593127035836</v>
      </c>
      <c r="G83" s="244">
        <f t="shared" si="167"/>
        <v>121.66379312703583</v>
      </c>
      <c r="H83" s="244">
        <f t="shared" si="167"/>
        <v>125.45099312703584</v>
      </c>
      <c r="I83" s="244">
        <f t="shared" si="167"/>
        <v>91.248493127035829</v>
      </c>
      <c r="J83" s="244">
        <f t="shared" si="167"/>
        <v>62.37159312703583</v>
      </c>
      <c r="K83" s="244">
        <f t="shared" si="167"/>
        <v>33.968193127035832</v>
      </c>
      <c r="L83" s="244">
        <f t="shared" si="167"/>
        <v>20.831593127035831</v>
      </c>
      <c r="M83" s="244">
        <f t="shared" si="167"/>
        <v>17.87289312703583</v>
      </c>
      <c r="N83" s="244">
        <f t="shared" si="167"/>
        <v>17.87289312703583</v>
      </c>
      <c r="O83" s="244">
        <f t="shared" si="167"/>
        <v>18.227893127035831</v>
      </c>
      <c r="P83" s="244">
        <f t="shared" si="167"/>
        <v>29.23429312703583</v>
      </c>
      <c r="Q83" s="244">
        <f t="shared" si="167"/>
        <v>63.081693127035827</v>
      </c>
      <c r="R83" s="244">
        <f t="shared" si="167"/>
        <v>98.112593127035836</v>
      </c>
      <c r="S83" s="244">
        <f t="shared" si="167"/>
        <v>121.66379312703583</v>
      </c>
      <c r="T83" s="244">
        <f t="shared" si="167"/>
        <v>125.45089312703584</v>
      </c>
      <c r="U83" s="244">
        <f t="shared" si="167"/>
        <v>91.248493127035829</v>
      </c>
      <c r="V83" s="244">
        <f t="shared" si="167"/>
        <v>62.37159312703583</v>
      </c>
      <c r="W83" s="244">
        <f t="shared" si="167"/>
        <v>33.968193127035832</v>
      </c>
      <c r="X83" s="244">
        <f t="shared" si="167"/>
        <v>20.831593127035831</v>
      </c>
      <c r="Y83" s="244">
        <f t="shared" si="167"/>
        <v>17.87289312703583</v>
      </c>
      <c r="Z83" s="244">
        <f t="shared" si="167"/>
        <v>17.87289312703583</v>
      </c>
      <c r="AA83" s="244">
        <f t="shared" si="167"/>
        <v>18.227893127035831</v>
      </c>
      <c r="AB83" s="244">
        <f t="shared" si="167"/>
        <v>29.23429312703583</v>
      </c>
      <c r="AC83" s="244">
        <f t="shared" si="167"/>
        <v>63.081693127035827</v>
      </c>
      <c r="AD83" s="244">
        <f t="shared" si="167"/>
        <v>98.112593127035836</v>
      </c>
      <c r="AE83" s="244">
        <f t="shared" si="167"/>
        <v>121.66379312703583</v>
      </c>
      <c r="AF83" s="244">
        <f t="shared" si="167"/>
        <v>125.45089312703584</v>
      </c>
      <c r="AG83" s="244">
        <f t="shared" si="167"/>
        <v>91.248493127035829</v>
      </c>
      <c r="AH83" s="244">
        <f t="shared" si="167"/>
        <v>62.37159312703583</v>
      </c>
      <c r="AI83" s="244">
        <f t="shared" si="167"/>
        <v>33.968193127035832</v>
      </c>
      <c r="AJ83" s="244">
        <f t="shared" si="167"/>
        <v>20.831593127035831</v>
      </c>
      <c r="AK83" s="244">
        <f t="shared" si="167"/>
        <v>17.87289312703583</v>
      </c>
      <c r="AL83" s="244">
        <f t="shared" si="167"/>
        <v>17.87289312703583</v>
      </c>
      <c r="AM83" s="244">
        <f t="shared" si="167"/>
        <v>18.227893127035831</v>
      </c>
      <c r="AN83" s="244">
        <f t="shared" si="167"/>
        <v>29.23429312703583</v>
      </c>
      <c r="AO83" s="244">
        <f t="shared" si="167"/>
        <v>63.081693127035827</v>
      </c>
      <c r="AP83" s="244">
        <f t="shared" si="167"/>
        <v>98.112593127035836</v>
      </c>
      <c r="AQ83" s="244">
        <f t="shared" si="167"/>
        <v>121.66379312703583</v>
      </c>
      <c r="AR83" s="244">
        <f t="shared" si="167"/>
        <v>125.45089312703584</v>
      </c>
      <c r="AS83" s="244">
        <f t="shared" si="167"/>
        <v>91.248493127035829</v>
      </c>
      <c r="AT83" s="244">
        <f t="shared" si="167"/>
        <v>62.37159312703583</v>
      </c>
      <c r="AU83" s="244">
        <f t="shared" si="167"/>
        <v>33.968193127035832</v>
      </c>
      <c r="AV83" s="244">
        <f t="shared" si="167"/>
        <v>20.831593127035831</v>
      </c>
      <c r="AW83" s="244">
        <f t="shared" si="167"/>
        <v>17.87289312703583</v>
      </c>
      <c r="AX83" s="244">
        <f t="shared" si="167"/>
        <v>17.87289312703583</v>
      </c>
      <c r="AY83" s="244">
        <f t="shared" si="167"/>
        <v>18.227893127035831</v>
      </c>
      <c r="AZ83" s="244">
        <f t="shared" si="167"/>
        <v>29.23429312703583</v>
      </c>
      <c r="BA83" s="244">
        <f t="shared" si="167"/>
        <v>63.081693127035827</v>
      </c>
      <c r="BB83" s="244">
        <f t="shared" si="167"/>
        <v>98.112593127035836</v>
      </c>
      <c r="BC83" s="244">
        <f t="shared" si="167"/>
        <v>121.66379312703583</v>
      </c>
      <c r="BD83" s="244">
        <f t="shared" si="167"/>
        <v>125.45089312703584</v>
      </c>
      <c r="BE83" s="244">
        <f t="shared" si="167"/>
        <v>91.248493127035829</v>
      </c>
      <c r="BF83" s="244">
        <f t="shared" si="167"/>
        <v>62.37159312703583</v>
      </c>
      <c r="BG83" s="244">
        <f t="shared" si="167"/>
        <v>33.968193127035832</v>
      </c>
      <c r="BH83" s="244">
        <f t="shared" si="167"/>
        <v>20.831593127035831</v>
      </c>
      <c r="BI83" s="244">
        <f t="shared" si="167"/>
        <v>17.87289312703583</v>
      </c>
      <c r="BJ83" s="244">
        <f t="shared" si="167"/>
        <v>17.87289312703583</v>
      </c>
      <c r="BK83" s="244">
        <f t="shared" si="167"/>
        <v>18.227893127035831</v>
      </c>
      <c r="BL83" s="244">
        <f t="shared" si="167"/>
        <v>29.23429312703583</v>
      </c>
      <c r="BM83" s="244">
        <f t="shared" si="167"/>
        <v>63.081693127035827</v>
      </c>
      <c r="BN83" s="244">
        <f t="shared" si="167"/>
        <v>98.112593127035836</v>
      </c>
      <c r="BO83" s="244">
        <f t="shared" ref="BO83:CH83" si="168">BO82+BO81</f>
        <v>121.66379312703583</v>
      </c>
      <c r="BP83" s="244">
        <f t="shared" si="168"/>
        <v>125.45089312703584</v>
      </c>
      <c r="BQ83" s="244">
        <f t="shared" si="168"/>
        <v>91.248493127035829</v>
      </c>
      <c r="BR83" s="244">
        <f t="shared" si="168"/>
        <v>62.37159312703583</v>
      </c>
      <c r="BS83" s="244">
        <f t="shared" si="168"/>
        <v>33.968193127035832</v>
      </c>
      <c r="BT83" s="244">
        <f t="shared" si="168"/>
        <v>20.831593127035831</v>
      </c>
      <c r="BU83" s="244">
        <f t="shared" si="168"/>
        <v>17.87289312703583</v>
      </c>
      <c r="BV83" s="244">
        <f t="shared" si="168"/>
        <v>17.87289312703583</v>
      </c>
      <c r="BW83" s="244">
        <f t="shared" si="168"/>
        <v>18.227893127035831</v>
      </c>
      <c r="BX83" s="244">
        <f t="shared" si="168"/>
        <v>29.23429312703583</v>
      </c>
      <c r="BY83" s="244">
        <f t="shared" si="168"/>
        <v>63.081693127035827</v>
      </c>
      <c r="BZ83" s="244">
        <f t="shared" si="168"/>
        <v>98.112593127035836</v>
      </c>
      <c r="CA83" s="244">
        <f t="shared" si="168"/>
        <v>121.66379312703583</v>
      </c>
      <c r="CB83" s="244">
        <f t="shared" si="168"/>
        <v>125.45089312703584</v>
      </c>
      <c r="CC83" s="244">
        <f t="shared" si="168"/>
        <v>91.248493127035829</v>
      </c>
      <c r="CD83" s="244">
        <f t="shared" si="168"/>
        <v>62.37159312703583</v>
      </c>
      <c r="CE83" s="244">
        <f t="shared" si="168"/>
        <v>33.968193127035832</v>
      </c>
      <c r="CF83" s="244">
        <f t="shared" si="168"/>
        <v>20.831593127035831</v>
      </c>
      <c r="CG83" s="244">
        <f t="shared" si="168"/>
        <v>17.87289312703583</v>
      </c>
      <c r="CH83" s="244">
        <f t="shared" si="168"/>
        <v>17.87289312703583</v>
      </c>
    </row>
    <row r="84" spans="1:86" x14ac:dyDescent="0.2">
      <c r="A84" s="229">
        <v>72</v>
      </c>
      <c r="B84" s="218" t="s">
        <v>248</v>
      </c>
      <c r="C84" s="246">
        <f>'Bill Frequency'!C$34</f>
        <v>1544</v>
      </c>
      <c r="D84" s="247">
        <f>'Bill Frequency'!D$34</f>
        <v>1572</v>
      </c>
      <c r="E84" s="247">
        <f>'Bill Frequency'!E$34</f>
        <v>1520</v>
      </c>
      <c r="F84" s="247">
        <f>'Bill Frequency'!F$34</f>
        <v>1559</v>
      </c>
      <c r="G84" s="247">
        <f>'Bill Frequency'!G$34</f>
        <v>1567</v>
      </c>
      <c r="H84" s="247">
        <f>'Bill Frequency'!H$34</f>
        <v>1378</v>
      </c>
      <c r="I84" s="247">
        <f>'Bill Frequency'!I$34</f>
        <v>1769</v>
      </c>
      <c r="J84" s="247">
        <f>'Bill Frequency'!J$34</f>
        <v>1555</v>
      </c>
      <c r="K84" s="247">
        <f>'Bill Frequency'!K$34</f>
        <v>1550</v>
      </c>
      <c r="L84" s="247">
        <f>'Bill Frequency'!L$34</f>
        <v>1563</v>
      </c>
      <c r="M84" s="247">
        <f>'Bill Frequency'!M$34</f>
        <v>1563</v>
      </c>
      <c r="N84" s="248">
        <f>'Bill Frequency'!N$34</f>
        <v>1507</v>
      </c>
      <c r="O84" s="249">
        <f>C84+O73</f>
        <v>1544</v>
      </c>
      <c r="P84" s="249">
        <f t="shared" ref="P84:Z84" si="169">D84+P73</f>
        <v>1572</v>
      </c>
      <c r="Q84" s="249">
        <f t="shared" si="169"/>
        <v>1520</v>
      </c>
      <c r="R84" s="249">
        <f t="shared" si="169"/>
        <v>1559</v>
      </c>
      <c r="S84" s="249">
        <f t="shared" si="169"/>
        <v>1567</v>
      </c>
      <c r="T84" s="249">
        <f t="shared" si="169"/>
        <v>1378</v>
      </c>
      <c r="U84" s="249">
        <f t="shared" si="169"/>
        <v>1769</v>
      </c>
      <c r="V84" s="249">
        <f t="shared" si="169"/>
        <v>1555</v>
      </c>
      <c r="W84" s="249">
        <f t="shared" si="169"/>
        <v>1550</v>
      </c>
      <c r="X84" s="249">
        <f t="shared" si="169"/>
        <v>1563</v>
      </c>
      <c r="Y84" s="249">
        <f t="shared" si="169"/>
        <v>1563</v>
      </c>
      <c r="Z84" s="249">
        <f t="shared" si="169"/>
        <v>1507</v>
      </c>
      <c r="AA84" s="249">
        <f>O84+AA73</f>
        <v>1544</v>
      </c>
      <c r="AB84" s="249">
        <f t="shared" ref="AB84:AL84" si="170">P84+AB73</f>
        <v>1572</v>
      </c>
      <c r="AC84" s="249">
        <f t="shared" si="170"/>
        <v>1520</v>
      </c>
      <c r="AD84" s="249">
        <f t="shared" si="170"/>
        <v>1559</v>
      </c>
      <c r="AE84" s="249">
        <f t="shared" si="170"/>
        <v>1567</v>
      </c>
      <c r="AF84" s="249">
        <f t="shared" si="170"/>
        <v>1378</v>
      </c>
      <c r="AG84" s="249">
        <f t="shared" si="170"/>
        <v>1769</v>
      </c>
      <c r="AH84" s="249">
        <f t="shared" si="170"/>
        <v>1555</v>
      </c>
      <c r="AI84" s="249">
        <f t="shared" si="170"/>
        <v>1550</v>
      </c>
      <c r="AJ84" s="249">
        <f t="shared" si="170"/>
        <v>1563</v>
      </c>
      <c r="AK84" s="249">
        <f t="shared" si="170"/>
        <v>1563</v>
      </c>
      <c r="AL84" s="249">
        <f t="shared" si="170"/>
        <v>1507</v>
      </c>
      <c r="AM84" s="249">
        <f>AA84+AM73</f>
        <v>1544</v>
      </c>
      <c r="AN84" s="249">
        <f t="shared" ref="AN84:AX84" si="171">AB84+AN73</f>
        <v>1572</v>
      </c>
      <c r="AO84" s="249">
        <f t="shared" si="171"/>
        <v>1520</v>
      </c>
      <c r="AP84" s="249">
        <f t="shared" si="171"/>
        <v>1559</v>
      </c>
      <c r="AQ84" s="249">
        <f t="shared" si="171"/>
        <v>1567</v>
      </c>
      <c r="AR84" s="249">
        <f t="shared" si="171"/>
        <v>1378</v>
      </c>
      <c r="AS84" s="249">
        <f t="shared" si="171"/>
        <v>1769</v>
      </c>
      <c r="AT84" s="249">
        <f t="shared" si="171"/>
        <v>1555</v>
      </c>
      <c r="AU84" s="249">
        <f t="shared" si="171"/>
        <v>1550</v>
      </c>
      <c r="AV84" s="249">
        <f t="shared" si="171"/>
        <v>1563</v>
      </c>
      <c r="AW84" s="249">
        <f t="shared" si="171"/>
        <v>1563</v>
      </c>
      <c r="AX84" s="249">
        <f t="shared" si="171"/>
        <v>1507</v>
      </c>
      <c r="AY84" s="249">
        <f>AM84+AY73</f>
        <v>1544</v>
      </c>
      <c r="AZ84" s="249">
        <f t="shared" ref="AZ84:BJ84" si="172">AN84+AZ73</f>
        <v>1572</v>
      </c>
      <c r="BA84" s="249">
        <f t="shared" si="172"/>
        <v>1520</v>
      </c>
      <c r="BB84" s="249">
        <f t="shared" si="172"/>
        <v>1559</v>
      </c>
      <c r="BC84" s="249">
        <f t="shared" si="172"/>
        <v>1567</v>
      </c>
      <c r="BD84" s="249">
        <f t="shared" si="172"/>
        <v>1378</v>
      </c>
      <c r="BE84" s="249">
        <f t="shared" si="172"/>
        <v>1769</v>
      </c>
      <c r="BF84" s="249">
        <f t="shared" si="172"/>
        <v>1555</v>
      </c>
      <c r="BG84" s="249">
        <f t="shared" si="172"/>
        <v>1550</v>
      </c>
      <c r="BH84" s="249">
        <f t="shared" si="172"/>
        <v>1563</v>
      </c>
      <c r="BI84" s="249">
        <f t="shared" si="172"/>
        <v>1563</v>
      </c>
      <c r="BJ84" s="249">
        <f t="shared" si="172"/>
        <v>1507</v>
      </c>
      <c r="BK84" s="249">
        <f>AY84+BK73</f>
        <v>1544</v>
      </c>
      <c r="BL84" s="249">
        <f t="shared" ref="BL84:BV84" si="173">AZ84+BL73</f>
        <v>1572</v>
      </c>
      <c r="BM84" s="249">
        <f t="shared" si="173"/>
        <v>1520</v>
      </c>
      <c r="BN84" s="249">
        <f t="shared" si="173"/>
        <v>1559</v>
      </c>
      <c r="BO84" s="249">
        <f t="shared" si="173"/>
        <v>1567</v>
      </c>
      <c r="BP84" s="249">
        <f t="shared" si="173"/>
        <v>1378</v>
      </c>
      <c r="BQ84" s="249">
        <f t="shared" si="173"/>
        <v>1769</v>
      </c>
      <c r="BR84" s="249">
        <f t="shared" si="173"/>
        <v>1555</v>
      </c>
      <c r="BS84" s="249">
        <f t="shared" si="173"/>
        <v>1550</v>
      </c>
      <c r="BT84" s="249">
        <f t="shared" si="173"/>
        <v>1563</v>
      </c>
      <c r="BU84" s="249">
        <f t="shared" si="173"/>
        <v>1563</v>
      </c>
      <c r="BV84" s="249">
        <f t="shared" si="173"/>
        <v>1507</v>
      </c>
      <c r="BW84" s="249">
        <f>BK84+BW73</f>
        <v>1544</v>
      </c>
      <c r="BX84" s="249">
        <f t="shared" ref="BX84:CH84" si="174">BL84+BX73</f>
        <v>1572</v>
      </c>
      <c r="BY84" s="249">
        <f t="shared" si="174"/>
        <v>1520</v>
      </c>
      <c r="BZ84" s="249">
        <f t="shared" si="174"/>
        <v>1559</v>
      </c>
      <c r="CA84" s="249">
        <f t="shared" si="174"/>
        <v>1567</v>
      </c>
      <c r="CB84" s="249">
        <f t="shared" si="174"/>
        <v>1378</v>
      </c>
      <c r="CC84" s="249">
        <f t="shared" si="174"/>
        <v>1769</v>
      </c>
      <c r="CD84" s="249">
        <f t="shared" si="174"/>
        <v>1555</v>
      </c>
      <c r="CE84" s="249">
        <f t="shared" si="174"/>
        <v>1550</v>
      </c>
      <c r="CF84" s="249">
        <f t="shared" si="174"/>
        <v>1563</v>
      </c>
      <c r="CG84" s="249">
        <f t="shared" si="174"/>
        <v>1563</v>
      </c>
      <c r="CH84" s="249">
        <f t="shared" si="174"/>
        <v>1507</v>
      </c>
    </row>
    <row r="85" spans="1:86" x14ac:dyDescent="0.2">
      <c r="A85" s="229">
        <v>73</v>
      </c>
      <c r="B85" s="218" t="s">
        <v>249</v>
      </c>
      <c r="C85" s="43">
        <f t="shared" ref="C85:N85" si="175">C84*C83</f>
        <v>28143.866988143323</v>
      </c>
      <c r="D85" s="43">
        <f t="shared" si="175"/>
        <v>45956.308795700323</v>
      </c>
      <c r="E85" s="43">
        <f t="shared" si="175"/>
        <v>95884.173553094457</v>
      </c>
      <c r="F85" s="43">
        <f t="shared" si="175"/>
        <v>152957.53268504888</v>
      </c>
      <c r="G85" s="43">
        <f t="shared" si="175"/>
        <v>190647.16383006514</v>
      </c>
      <c r="H85" s="43">
        <f t="shared" si="175"/>
        <v>172871.46852905539</v>
      </c>
      <c r="I85" s="43">
        <f t="shared" si="175"/>
        <v>161418.58434172638</v>
      </c>
      <c r="J85" s="43">
        <f t="shared" si="175"/>
        <v>96987.827312540714</v>
      </c>
      <c r="K85" s="43">
        <f t="shared" si="175"/>
        <v>52650.699346905538</v>
      </c>
      <c r="L85" s="43">
        <f t="shared" si="175"/>
        <v>32559.780057557004</v>
      </c>
      <c r="M85" s="43">
        <f t="shared" si="175"/>
        <v>27935.331957557002</v>
      </c>
      <c r="N85" s="43">
        <f t="shared" si="175"/>
        <v>26934.449942442996</v>
      </c>
      <c r="O85" s="250">
        <f>O84*O83</f>
        <v>28143.866988143323</v>
      </c>
      <c r="P85" s="250">
        <f t="shared" ref="P85:Z85" si="176">P84*P83</f>
        <v>45956.308795700323</v>
      </c>
      <c r="Q85" s="250">
        <f t="shared" si="176"/>
        <v>95884.173553094457</v>
      </c>
      <c r="R85" s="250">
        <f t="shared" si="176"/>
        <v>152957.53268504888</v>
      </c>
      <c r="S85" s="250">
        <f t="shared" si="176"/>
        <v>190647.16383006514</v>
      </c>
      <c r="T85" s="250">
        <f t="shared" si="176"/>
        <v>172871.33072905539</v>
      </c>
      <c r="U85" s="250">
        <f t="shared" si="176"/>
        <v>161418.58434172638</v>
      </c>
      <c r="V85" s="250">
        <f t="shared" si="176"/>
        <v>96987.827312540714</v>
      </c>
      <c r="W85" s="250">
        <f t="shared" si="176"/>
        <v>52650.699346905538</v>
      </c>
      <c r="X85" s="250">
        <f t="shared" si="176"/>
        <v>32559.780057557004</v>
      </c>
      <c r="Y85" s="250">
        <f t="shared" si="176"/>
        <v>27935.331957557002</v>
      </c>
      <c r="Z85" s="250">
        <f t="shared" si="176"/>
        <v>26934.449942442996</v>
      </c>
      <c r="AA85" s="250">
        <f>AA84*AA83</f>
        <v>28143.866988143323</v>
      </c>
      <c r="AB85" s="250">
        <f t="shared" ref="AB85:AL85" si="177">AB84*AB83</f>
        <v>45956.308795700323</v>
      </c>
      <c r="AC85" s="250">
        <f t="shared" si="177"/>
        <v>95884.173553094457</v>
      </c>
      <c r="AD85" s="250">
        <f t="shared" si="177"/>
        <v>152957.53268504888</v>
      </c>
      <c r="AE85" s="250">
        <f t="shared" si="177"/>
        <v>190647.16383006514</v>
      </c>
      <c r="AF85" s="250">
        <f t="shared" si="177"/>
        <v>172871.33072905539</v>
      </c>
      <c r="AG85" s="250">
        <f t="shared" si="177"/>
        <v>161418.58434172638</v>
      </c>
      <c r="AH85" s="250">
        <f t="shared" si="177"/>
        <v>96987.827312540714</v>
      </c>
      <c r="AI85" s="250">
        <f t="shared" si="177"/>
        <v>52650.699346905538</v>
      </c>
      <c r="AJ85" s="250">
        <f t="shared" si="177"/>
        <v>32559.780057557004</v>
      </c>
      <c r="AK85" s="250">
        <f t="shared" si="177"/>
        <v>27935.331957557002</v>
      </c>
      <c r="AL85" s="250">
        <f t="shared" si="177"/>
        <v>26934.449942442996</v>
      </c>
      <c r="AM85" s="250">
        <f>AM84*AM83</f>
        <v>28143.866988143323</v>
      </c>
      <c r="AN85" s="250">
        <f t="shared" ref="AN85:AX85" si="178">AN84*AN83</f>
        <v>45956.308795700323</v>
      </c>
      <c r="AO85" s="250">
        <f t="shared" si="178"/>
        <v>95884.173553094457</v>
      </c>
      <c r="AP85" s="250">
        <f t="shared" si="178"/>
        <v>152957.53268504888</v>
      </c>
      <c r="AQ85" s="250">
        <f t="shared" si="178"/>
        <v>190647.16383006514</v>
      </c>
      <c r="AR85" s="250">
        <f t="shared" si="178"/>
        <v>172871.33072905539</v>
      </c>
      <c r="AS85" s="250">
        <f t="shared" si="178"/>
        <v>161418.58434172638</v>
      </c>
      <c r="AT85" s="250">
        <f t="shared" si="178"/>
        <v>96987.827312540714</v>
      </c>
      <c r="AU85" s="250">
        <f t="shared" si="178"/>
        <v>52650.699346905538</v>
      </c>
      <c r="AV85" s="250">
        <f t="shared" si="178"/>
        <v>32559.780057557004</v>
      </c>
      <c r="AW85" s="250">
        <f t="shared" si="178"/>
        <v>27935.331957557002</v>
      </c>
      <c r="AX85" s="250">
        <f t="shared" si="178"/>
        <v>26934.449942442996</v>
      </c>
      <c r="AY85" s="250">
        <f>AY84*AY83</f>
        <v>28143.866988143323</v>
      </c>
      <c r="AZ85" s="250">
        <f t="shared" ref="AZ85:BJ85" si="179">AZ84*AZ83</f>
        <v>45956.308795700323</v>
      </c>
      <c r="BA85" s="250">
        <f t="shared" si="179"/>
        <v>95884.173553094457</v>
      </c>
      <c r="BB85" s="250">
        <f t="shared" si="179"/>
        <v>152957.53268504888</v>
      </c>
      <c r="BC85" s="250">
        <f t="shared" si="179"/>
        <v>190647.16383006514</v>
      </c>
      <c r="BD85" s="250">
        <f t="shared" si="179"/>
        <v>172871.33072905539</v>
      </c>
      <c r="BE85" s="250">
        <f t="shared" si="179"/>
        <v>161418.58434172638</v>
      </c>
      <c r="BF85" s="250">
        <f t="shared" si="179"/>
        <v>96987.827312540714</v>
      </c>
      <c r="BG85" s="250">
        <f t="shared" si="179"/>
        <v>52650.699346905538</v>
      </c>
      <c r="BH85" s="250">
        <f t="shared" si="179"/>
        <v>32559.780057557004</v>
      </c>
      <c r="BI85" s="250">
        <f t="shared" si="179"/>
        <v>27935.331957557002</v>
      </c>
      <c r="BJ85" s="250">
        <f t="shared" si="179"/>
        <v>26934.449942442996</v>
      </c>
      <c r="BK85" s="250">
        <f>BK84*BK83</f>
        <v>28143.866988143323</v>
      </c>
      <c r="BL85" s="250">
        <f t="shared" ref="BL85:BV85" si="180">BL84*BL83</f>
        <v>45956.308795700323</v>
      </c>
      <c r="BM85" s="250">
        <f t="shared" si="180"/>
        <v>95884.173553094457</v>
      </c>
      <c r="BN85" s="250">
        <f t="shared" si="180"/>
        <v>152957.53268504888</v>
      </c>
      <c r="BO85" s="250">
        <f t="shared" si="180"/>
        <v>190647.16383006514</v>
      </c>
      <c r="BP85" s="250">
        <f t="shared" si="180"/>
        <v>172871.33072905539</v>
      </c>
      <c r="BQ85" s="250">
        <f t="shared" si="180"/>
        <v>161418.58434172638</v>
      </c>
      <c r="BR85" s="250">
        <f t="shared" si="180"/>
        <v>96987.827312540714</v>
      </c>
      <c r="BS85" s="250">
        <f t="shared" si="180"/>
        <v>52650.699346905538</v>
      </c>
      <c r="BT85" s="250">
        <f t="shared" si="180"/>
        <v>32559.780057557004</v>
      </c>
      <c r="BU85" s="250">
        <f t="shared" si="180"/>
        <v>27935.331957557002</v>
      </c>
      <c r="BV85" s="250">
        <f t="shared" si="180"/>
        <v>26934.449942442996</v>
      </c>
      <c r="BW85" s="250">
        <f>BW84*BW83</f>
        <v>28143.866988143323</v>
      </c>
      <c r="BX85" s="250">
        <f t="shared" ref="BX85:CH85" si="181">BX84*BX83</f>
        <v>45956.308795700323</v>
      </c>
      <c r="BY85" s="250">
        <f t="shared" si="181"/>
        <v>95884.173553094457</v>
      </c>
      <c r="BZ85" s="250">
        <f t="shared" si="181"/>
        <v>152957.53268504888</v>
      </c>
      <c r="CA85" s="250">
        <f t="shared" si="181"/>
        <v>190647.16383006514</v>
      </c>
      <c r="CB85" s="250">
        <f t="shared" si="181"/>
        <v>172871.33072905539</v>
      </c>
      <c r="CC85" s="250">
        <f t="shared" si="181"/>
        <v>161418.58434172638</v>
      </c>
      <c r="CD85" s="250">
        <f t="shared" si="181"/>
        <v>96987.827312540714</v>
      </c>
      <c r="CE85" s="250">
        <f t="shared" si="181"/>
        <v>52650.699346905538</v>
      </c>
      <c r="CF85" s="250">
        <f t="shared" si="181"/>
        <v>32559.780057557004</v>
      </c>
      <c r="CG85" s="250">
        <f t="shared" si="181"/>
        <v>27935.331957557002</v>
      </c>
      <c r="CH85" s="250">
        <f t="shared" si="181"/>
        <v>26934.449942442996</v>
      </c>
    </row>
    <row r="86" spans="1:86" x14ac:dyDescent="0.2">
      <c r="A86" s="229">
        <v>74</v>
      </c>
      <c r="B86" s="218" t="s">
        <v>250</v>
      </c>
      <c r="C86" s="251">
        <f>'Bill Frequency'!C$38+'Contract &amp; Vol Adj'!C38</f>
        <v>34244.456899999997</v>
      </c>
      <c r="D86" s="252">
        <f>'Bill Frequency'!D$38+'Contract &amp; Vol Adj'!D38</f>
        <v>43775.160799999998</v>
      </c>
      <c r="E86" s="252">
        <f>'Bill Frequency'!E$38+'Contract &amp; Vol Adj'!E38</f>
        <v>85802.631299999994</v>
      </c>
      <c r="F86" s="252">
        <f>'Bill Frequency'!F$38+'Contract &amp; Vol Adj'!F38</f>
        <v>153903.71170000001</v>
      </c>
      <c r="G86" s="252">
        <f>'Bill Frequency'!G$38+'Contract &amp; Vol Adj'!G38</f>
        <v>209593.76930000001</v>
      </c>
      <c r="H86" s="252">
        <f>'Bill Frequency'!H$38+'Contract &amp; Vol Adj'!H38</f>
        <v>176706.03870000003</v>
      </c>
      <c r="I86" s="252">
        <f>'Bill Frequency'!I$38+'Contract &amp; Vol Adj'!I38</f>
        <v>226828.78779999999</v>
      </c>
      <c r="J86" s="252">
        <f>'Bill Frequency'!J$38+'Contract &amp; Vol Adj'!J38</f>
        <v>87909.298200000005</v>
      </c>
      <c r="K86" s="252">
        <f>'Bill Frequency'!K$38+'Contract &amp; Vol Adj'!K38</f>
        <v>50030.712800000008</v>
      </c>
      <c r="L86" s="252">
        <f>'Bill Frequency'!L$38+'Contract &amp; Vol Adj'!L38</f>
        <v>30772.874400000001</v>
      </c>
      <c r="M86" s="252">
        <f>'Bill Frequency'!M$38+'Contract &amp; Vol Adj'!M38</f>
        <v>25864.262199999997</v>
      </c>
      <c r="N86" s="253">
        <f>'Bill Frequency'!N$38+'Contract &amp; Vol Adj'!N38</f>
        <v>29005.519700000001</v>
      </c>
      <c r="O86" s="219" t="s">
        <v>251</v>
      </c>
      <c r="P86" s="219" t="s">
        <v>251</v>
      </c>
      <c r="Q86" s="219" t="s">
        <v>251</v>
      </c>
      <c r="R86" s="219" t="s">
        <v>251</v>
      </c>
      <c r="S86" s="219" t="s">
        <v>251</v>
      </c>
      <c r="T86" s="219" t="s">
        <v>251</v>
      </c>
      <c r="U86" s="219" t="s">
        <v>251</v>
      </c>
      <c r="V86" s="219" t="s">
        <v>251</v>
      </c>
      <c r="W86" s="219" t="s">
        <v>251</v>
      </c>
      <c r="X86" s="219" t="s">
        <v>251</v>
      </c>
      <c r="Y86" s="219" t="s">
        <v>251</v>
      </c>
      <c r="Z86" s="219" t="s">
        <v>251</v>
      </c>
      <c r="AA86" s="219" t="s">
        <v>251</v>
      </c>
      <c r="AB86" s="219" t="s">
        <v>251</v>
      </c>
      <c r="AC86" s="219" t="s">
        <v>251</v>
      </c>
      <c r="AD86" s="219" t="s">
        <v>251</v>
      </c>
      <c r="AE86" s="219" t="s">
        <v>251</v>
      </c>
      <c r="AF86" s="219" t="s">
        <v>251</v>
      </c>
      <c r="AG86" s="219" t="s">
        <v>251</v>
      </c>
      <c r="AH86" s="219" t="s">
        <v>251</v>
      </c>
      <c r="AI86" s="219" t="s">
        <v>251</v>
      </c>
      <c r="AJ86" s="219" t="s">
        <v>251</v>
      </c>
      <c r="AK86" s="219" t="s">
        <v>251</v>
      </c>
      <c r="AL86" s="219" t="s">
        <v>251</v>
      </c>
      <c r="AM86" s="219" t="s">
        <v>251</v>
      </c>
      <c r="AN86" s="219" t="s">
        <v>251</v>
      </c>
      <c r="AO86" s="219" t="s">
        <v>251</v>
      </c>
      <c r="AP86" s="219" t="s">
        <v>251</v>
      </c>
      <c r="AQ86" s="219" t="s">
        <v>251</v>
      </c>
      <c r="AR86" s="219" t="s">
        <v>251</v>
      </c>
      <c r="AS86" s="219" t="s">
        <v>251</v>
      </c>
      <c r="AT86" s="219" t="s">
        <v>251</v>
      </c>
      <c r="AU86" s="219" t="s">
        <v>251</v>
      </c>
      <c r="AV86" s="219" t="s">
        <v>251</v>
      </c>
      <c r="AW86" s="219" t="s">
        <v>251</v>
      </c>
      <c r="AX86" s="219" t="s">
        <v>251</v>
      </c>
      <c r="AY86" s="219" t="s">
        <v>251</v>
      </c>
      <c r="AZ86" s="219" t="s">
        <v>251</v>
      </c>
      <c r="BA86" s="219" t="s">
        <v>251</v>
      </c>
      <c r="BB86" s="219" t="s">
        <v>251</v>
      </c>
      <c r="BC86" s="219" t="s">
        <v>251</v>
      </c>
      <c r="BD86" s="219" t="s">
        <v>251</v>
      </c>
      <c r="BE86" s="219" t="s">
        <v>251</v>
      </c>
      <c r="BF86" s="219" t="s">
        <v>251</v>
      </c>
      <c r="BG86" s="219" t="s">
        <v>251</v>
      </c>
      <c r="BH86" s="219" t="s">
        <v>251</v>
      </c>
      <c r="BI86" s="219" t="s">
        <v>251</v>
      </c>
      <c r="BJ86" s="219" t="s">
        <v>251</v>
      </c>
      <c r="BK86" s="219" t="s">
        <v>251</v>
      </c>
      <c r="BL86" s="219" t="s">
        <v>251</v>
      </c>
      <c r="BM86" s="219" t="s">
        <v>251</v>
      </c>
      <c r="BN86" s="219" t="s">
        <v>251</v>
      </c>
      <c r="BO86" s="219" t="s">
        <v>251</v>
      </c>
      <c r="BP86" s="219" t="s">
        <v>251</v>
      </c>
      <c r="BQ86" s="219" t="s">
        <v>251</v>
      </c>
      <c r="BR86" s="219" t="s">
        <v>251</v>
      </c>
      <c r="BS86" s="219" t="s">
        <v>251</v>
      </c>
      <c r="BT86" s="219" t="s">
        <v>251</v>
      </c>
      <c r="BU86" s="219" t="s">
        <v>251</v>
      </c>
      <c r="BV86" s="219" t="s">
        <v>251</v>
      </c>
      <c r="BW86" s="219" t="s">
        <v>251</v>
      </c>
      <c r="BX86" s="219" t="s">
        <v>251</v>
      </c>
      <c r="BY86" s="219" t="s">
        <v>251</v>
      </c>
      <c r="BZ86" s="219" t="s">
        <v>251</v>
      </c>
      <c r="CA86" s="219" t="s">
        <v>251</v>
      </c>
      <c r="CB86" s="219" t="s">
        <v>251</v>
      </c>
      <c r="CC86" s="219" t="s">
        <v>251</v>
      </c>
      <c r="CD86" s="219" t="s">
        <v>251</v>
      </c>
      <c r="CE86" s="219" t="s">
        <v>251</v>
      </c>
      <c r="CF86" s="219" t="s">
        <v>251</v>
      </c>
      <c r="CG86" s="219" t="s">
        <v>251</v>
      </c>
      <c r="CH86" s="219" t="s">
        <v>251</v>
      </c>
    </row>
    <row r="87" spans="1:86" x14ac:dyDescent="0.2">
      <c r="A87" s="229">
        <v>75</v>
      </c>
      <c r="B87" s="218" t="s">
        <v>252</v>
      </c>
      <c r="C87" s="184">
        <f>C84*(C80*C$15+C82)</f>
        <v>32712.154728615096</v>
      </c>
      <c r="D87" s="184">
        <f t="shared" ref="D87:BO87" si="182">D84*(D80*D$15+D82)</f>
        <v>69397.641523198545</v>
      </c>
      <c r="E87" s="184">
        <f t="shared" si="182"/>
        <v>122867.48119611578</v>
      </c>
      <c r="F87" s="184">
        <f t="shared" si="182"/>
        <v>179341.67640771042</v>
      </c>
      <c r="G87" s="184">
        <f t="shared" si="182"/>
        <v>198065.24835856661</v>
      </c>
      <c r="H87" s="184">
        <f t="shared" si="182"/>
        <v>145636.52902102936</v>
      </c>
      <c r="I87" s="184">
        <f t="shared" si="182"/>
        <v>144041.9000300958</v>
      </c>
      <c r="J87" s="184">
        <f t="shared" si="182"/>
        <v>71039.556865878505</v>
      </c>
      <c r="K87" s="184">
        <f t="shared" si="182"/>
        <v>39626.515061481121</v>
      </c>
      <c r="L87" s="184">
        <f t="shared" si="182"/>
        <v>28490.264320044796</v>
      </c>
      <c r="M87" s="184">
        <f t="shared" si="182"/>
        <v>27935.331957557002</v>
      </c>
      <c r="N87" s="184">
        <f t="shared" si="182"/>
        <v>26934.449942442996</v>
      </c>
      <c r="O87" s="184">
        <f t="shared" si="182"/>
        <v>32712.154058071472</v>
      </c>
      <c r="P87" s="184">
        <f t="shared" si="182"/>
        <v>69397.636110333144</v>
      </c>
      <c r="Q87" s="184">
        <f t="shared" si="182"/>
        <v>122867.46865382309</v>
      </c>
      <c r="R87" s="184">
        <f t="shared" si="182"/>
        <v>179341.6565554034</v>
      </c>
      <c r="S87" s="184">
        <f t="shared" si="182"/>
        <v>198065.22607113398</v>
      </c>
      <c r="T87" s="184">
        <f t="shared" si="182"/>
        <v>145636.51316206463</v>
      </c>
      <c r="U87" s="184">
        <f t="shared" si="182"/>
        <v>144041.88529598847</v>
      </c>
      <c r="V87" s="184">
        <f t="shared" si="182"/>
        <v>71039.551198007379</v>
      </c>
      <c r="W87" s="184">
        <f t="shared" si="182"/>
        <v>39626.51349881295</v>
      </c>
      <c r="X87" s="184">
        <f t="shared" si="182"/>
        <v>28490.264247316743</v>
      </c>
      <c r="Y87" s="184">
        <f t="shared" si="182"/>
        <v>27935.331957557002</v>
      </c>
      <c r="Z87" s="184">
        <f t="shared" si="182"/>
        <v>26934.449942442996</v>
      </c>
      <c r="AA87" s="184">
        <f t="shared" si="182"/>
        <v>32712.15312010717</v>
      </c>
      <c r="AB87" s="184">
        <f t="shared" si="182"/>
        <v>69397.62853875343</v>
      </c>
      <c r="AC87" s="184">
        <f t="shared" si="182"/>
        <v>122867.45110951668</v>
      </c>
      <c r="AD87" s="184">
        <f t="shared" si="182"/>
        <v>179341.62878576305</v>
      </c>
      <c r="AE87" s="184">
        <f t="shared" si="182"/>
        <v>198065.19489521132</v>
      </c>
      <c r="AF87" s="184">
        <f t="shared" si="182"/>
        <v>145636.49097835837</v>
      </c>
      <c r="AG87" s="184">
        <f t="shared" si="182"/>
        <v>144041.86468574591</v>
      </c>
      <c r="AH87" s="184">
        <f t="shared" si="182"/>
        <v>71039.54326972265</v>
      </c>
      <c r="AI87" s="184">
        <f t="shared" si="182"/>
        <v>39626.511312934344</v>
      </c>
      <c r="AJ87" s="184">
        <f t="shared" si="182"/>
        <v>28490.264145583889</v>
      </c>
      <c r="AK87" s="184">
        <f t="shared" si="182"/>
        <v>27935.331957557002</v>
      </c>
      <c r="AL87" s="184">
        <f t="shared" si="182"/>
        <v>26934.449942442996</v>
      </c>
      <c r="AM87" s="184">
        <f t="shared" si="182"/>
        <v>32712.15312010717</v>
      </c>
      <c r="AN87" s="184">
        <f t="shared" si="182"/>
        <v>69397.62853875343</v>
      </c>
      <c r="AO87" s="184">
        <f t="shared" si="182"/>
        <v>122867.45110951668</v>
      </c>
      <c r="AP87" s="184">
        <f t="shared" si="182"/>
        <v>179341.62878576305</v>
      </c>
      <c r="AQ87" s="184">
        <f t="shared" si="182"/>
        <v>198065.19489521132</v>
      </c>
      <c r="AR87" s="184">
        <f t="shared" si="182"/>
        <v>145636.49097835837</v>
      </c>
      <c r="AS87" s="184">
        <f t="shared" si="182"/>
        <v>144041.86468574591</v>
      </c>
      <c r="AT87" s="184">
        <f t="shared" si="182"/>
        <v>71039.54326972265</v>
      </c>
      <c r="AU87" s="184">
        <f t="shared" si="182"/>
        <v>39626.511312934344</v>
      </c>
      <c r="AV87" s="184">
        <f t="shared" si="182"/>
        <v>28490.264145583889</v>
      </c>
      <c r="AW87" s="184">
        <f t="shared" si="182"/>
        <v>27935.331957557002</v>
      </c>
      <c r="AX87" s="184">
        <f t="shared" si="182"/>
        <v>26934.449942442996</v>
      </c>
      <c r="AY87" s="184">
        <f t="shared" si="182"/>
        <v>32712.15312010717</v>
      </c>
      <c r="AZ87" s="184">
        <f t="shared" si="182"/>
        <v>69397.62853875343</v>
      </c>
      <c r="BA87" s="184">
        <f t="shared" si="182"/>
        <v>122867.45110951668</v>
      </c>
      <c r="BB87" s="184">
        <f t="shared" si="182"/>
        <v>179341.62878576305</v>
      </c>
      <c r="BC87" s="184">
        <f t="shared" si="182"/>
        <v>198065.19489521132</v>
      </c>
      <c r="BD87" s="184">
        <f t="shared" si="182"/>
        <v>145636.49097835837</v>
      </c>
      <c r="BE87" s="184">
        <f t="shared" si="182"/>
        <v>144041.86468574591</v>
      </c>
      <c r="BF87" s="184">
        <f t="shared" si="182"/>
        <v>71039.54326972265</v>
      </c>
      <c r="BG87" s="184">
        <f t="shared" si="182"/>
        <v>39626.511312934344</v>
      </c>
      <c r="BH87" s="184">
        <f t="shared" si="182"/>
        <v>28490.264145583889</v>
      </c>
      <c r="BI87" s="184">
        <f t="shared" si="182"/>
        <v>27935.331957557002</v>
      </c>
      <c r="BJ87" s="184">
        <f t="shared" si="182"/>
        <v>26934.449942442996</v>
      </c>
      <c r="BK87" s="184">
        <f t="shared" si="182"/>
        <v>32712.15312010717</v>
      </c>
      <c r="BL87" s="184">
        <f t="shared" si="182"/>
        <v>69397.62853875343</v>
      </c>
      <c r="BM87" s="184">
        <f t="shared" si="182"/>
        <v>122867.45110951668</v>
      </c>
      <c r="BN87" s="184">
        <f t="shared" si="182"/>
        <v>179341.62878576305</v>
      </c>
      <c r="BO87" s="184">
        <f t="shared" si="182"/>
        <v>198065.19489521132</v>
      </c>
      <c r="BP87" s="184">
        <f t="shared" ref="BP87:CH87" si="183">BP84*(BP80*BP$15+BP82)</f>
        <v>145636.49097835837</v>
      </c>
      <c r="BQ87" s="184">
        <f t="shared" si="183"/>
        <v>144041.86468574591</v>
      </c>
      <c r="BR87" s="184">
        <f t="shared" si="183"/>
        <v>71039.54326972265</v>
      </c>
      <c r="BS87" s="184">
        <f t="shared" si="183"/>
        <v>39626.511312934344</v>
      </c>
      <c r="BT87" s="184">
        <f t="shared" si="183"/>
        <v>28490.264145583889</v>
      </c>
      <c r="BU87" s="184">
        <f t="shared" si="183"/>
        <v>27935.331957557002</v>
      </c>
      <c r="BV87" s="184">
        <f t="shared" si="183"/>
        <v>26934.449942442996</v>
      </c>
      <c r="BW87" s="184">
        <f t="shared" si="183"/>
        <v>32712.15312010717</v>
      </c>
      <c r="BX87" s="184">
        <f t="shared" si="183"/>
        <v>69397.62853875343</v>
      </c>
      <c r="BY87" s="184">
        <f t="shared" si="183"/>
        <v>122867.45110951668</v>
      </c>
      <c r="BZ87" s="184">
        <f t="shared" si="183"/>
        <v>179341.62878576305</v>
      </c>
      <c r="CA87" s="184">
        <f t="shared" si="183"/>
        <v>198065.19489521132</v>
      </c>
      <c r="CB87" s="184">
        <f t="shared" si="183"/>
        <v>145636.49097835837</v>
      </c>
      <c r="CC87" s="184">
        <f t="shared" si="183"/>
        <v>144041.86468574591</v>
      </c>
      <c r="CD87" s="184">
        <f t="shared" si="183"/>
        <v>71039.54326972265</v>
      </c>
      <c r="CE87" s="184">
        <f t="shared" si="183"/>
        <v>39626.511312934344</v>
      </c>
      <c r="CF87" s="184">
        <f t="shared" si="183"/>
        <v>28490.264145583889</v>
      </c>
      <c r="CG87" s="184">
        <f t="shared" si="183"/>
        <v>27935.331957557002</v>
      </c>
      <c r="CH87" s="184">
        <f t="shared" si="183"/>
        <v>26934.449942442996</v>
      </c>
    </row>
    <row r="88" spans="1:86" x14ac:dyDescent="0.2">
      <c r="A88" s="229">
        <v>76</v>
      </c>
      <c r="B88" s="218" t="s">
        <v>253</v>
      </c>
      <c r="C88" s="184">
        <f>C87/SUM(C87:N87)*SUM(C85:N85)</f>
        <v>32677.771760205578</v>
      </c>
      <c r="D88" s="184">
        <f>D87/SUM(C87:N87)*SUM(C85:N85)</f>
        <v>69324.699311473814</v>
      </c>
      <c r="E88" s="184">
        <f>E87/SUM(C87:N87)*SUM(C85:N85)</f>
        <v>122738.33810665652</v>
      </c>
      <c r="F88" s="184">
        <f>F87/SUM(C87:N87)*SUM(C85:N85)</f>
        <v>179153.17463381038</v>
      </c>
      <c r="G88" s="184">
        <f>G87/SUM(C87:N87)*SUM(C85:N85)</f>
        <v>197857.06668316695</v>
      </c>
      <c r="H88" s="184">
        <f>H87/SUM(C87:N87)*SUM(C85:N85)</f>
        <v>145483.45392652263</v>
      </c>
      <c r="I88" s="184">
        <f>I87/SUM(C87:N87)*SUM(C85:N85)</f>
        <v>143890.50101222403</v>
      </c>
      <c r="J88" s="184">
        <f>J87/SUM(C87:N87)*SUM(C85:N85)</f>
        <v>70964.888875958262</v>
      </c>
      <c r="K88" s="184">
        <f>K87/SUM(C87:N87)*SUM(C85:N85)</f>
        <v>39584.864573250015</v>
      </c>
      <c r="L88" s="184">
        <f>L87/SUM(C87:N87)*SUM(C85:N85)</f>
        <v>28460.318880307743</v>
      </c>
      <c r="M88" s="184">
        <f>M87/SUM(C87:N87)*SUM(C85:N85)</f>
        <v>27905.969794037832</v>
      </c>
      <c r="N88" s="184">
        <f>N87/SUM(C87:N87)*SUM(C85:N85)</f>
        <v>26906.139782223298</v>
      </c>
      <c r="O88" s="184">
        <f>O87/SUM(O87:Z87)*SUM(O85:Z85)</f>
        <v>32677.769908430324</v>
      </c>
      <c r="P88" s="184">
        <f>P87/SUM(O87:Z87)*SUM(O85:Z85)</f>
        <v>69324.691396862923</v>
      </c>
      <c r="Q88" s="184">
        <f>Q87/SUM(O87:Z87)*SUM(O85:Z85)</f>
        <v>122738.32113817119</v>
      </c>
      <c r="R88" s="184">
        <f>R87/SUM(O87:Z87)*SUM(O85:Z85)</f>
        <v>179153.1483225018</v>
      </c>
      <c r="S88" s="184">
        <f>S87/SUM(O87:Z87)*SUM(O85:Z85)</f>
        <v>197857.03726278315</v>
      </c>
      <c r="T88" s="184">
        <f>T87/SUM(O87:Z87)*SUM(O85:Z85)</f>
        <v>145483.43282217352</v>
      </c>
      <c r="U88" s="184">
        <f>U87/SUM(O87:Z87)*SUM(O85:Z85)</f>
        <v>143890.48108916619</v>
      </c>
      <c r="V88" s="184">
        <f>V87/SUM(O87:Z87)*SUM(O85:Z85)</f>
        <v>70964.880647284968</v>
      </c>
      <c r="W88" s="184">
        <f>W87/SUM(O87:Z87)*SUM(O85:Z85)</f>
        <v>39584.861580462319</v>
      </c>
      <c r="X88" s="184">
        <f>X87/SUM(O87:Z87)*SUM(O85:Z85)</f>
        <v>28460.317778262564</v>
      </c>
      <c r="Y88" s="184">
        <f>Y87/SUM(O87:Z87)*SUM(O85:Z85)</f>
        <v>27905.968784694749</v>
      </c>
      <c r="Z88" s="184">
        <f>Z87/SUM(O87:Z87)*SUM(O85:Z85)</f>
        <v>26906.138809043496</v>
      </c>
      <c r="AA88" s="184">
        <f>AA87/SUM(AA87:AL87)*SUM(AA85:AL85)</f>
        <v>32677.773123815776</v>
      </c>
      <c r="AB88" s="184">
        <f>AB87/SUM(AA87:AL87)*SUM(AA85:AL85)</f>
        <v>69324.69264232881</v>
      </c>
      <c r="AC88" s="184">
        <f>AC87/SUM(AA87:AL87)*SUM(AA85:AL85)</f>
        <v>122738.31920866109</v>
      </c>
      <c r="AD88" s="184">
        <f>AD87/SUM(AA87:AL87)*SUM(AA85:AL85)</f>
        <v>179153.14334703606</v>
      </c>
      <c r="AE88" s="184">
        <f>AE87/SUM(AA87:AL87)*SUM(AA85:AL85)</f>
        <v>197857.03126131813</v>
      </c>
      <c r="AF88" s="184">
        <f>AF87/SUM(AA87:AL87)*SUM(AA85:AL85)</f>
        <v>145483.42914836071</v>
      </c>
      <c r="AG88" s="184">
        <f>AG87/SUM(AA87:AL87)*SUM(AA85:AL85)</f>
        <v>143890.47878474699</v>
      </c>
      <c r="AH88" s="184">
        <f>AH87/SUM(AA87:AL87)*SUM(AA85:AL85)</f>
        <v>70964.881744839586</v>
      </c>
      <c r="AI88" s="184">
        <f>AI87/SUM(AA87:AL87)*SUM(AA85:AL85)</f>
        <v>39584.864426929082</v>
      </c>
      <c r="AJ88" s="184">
        <f>AJ87/SUM(AA87:AL87)*SUM(AA85:AL85)</f>
        <v>28460.321293088986</v>
      </c>
      <c r="AK88" s="184">
        <f>AK87/SUM(AA87:AL87)*SUM(AA85:AL85)</f>
        <v>27905.972330705983</v>
      </c>
      <c r="AL88" s="184">
        <f>AL87/SUM(AA87:AL87)*SUM(AA85:AL85)</f>
        <v>26906.142228006345</v>
      </c>
      <c r="AM88" s="184">
        <f>AM87/SUM(AM87:AX87)*SUM(AM85:AX85)</f>
        <v>32677.773123815776</v>
      </c>
      <c r="AN88" s="184">
        <f>AN87/SUM(AM87:AX87)*SUM(AM85:AX85)</f>
        <v>69324.69264232881</v>
      </c>
      <c r="AO88" s="184">
        <f>AO87/SUM(AM87:AX87)*SUM(AM85:AX85)</f>
        <v>122738.31920866109</v>
      </c>
      <c r="AP88" s="184">
        <f>AP87/SUM(AM87:AX87)*SUM(AM85:AX85)</f>
        <v>179153.14334703606</v>
      </c>
      <c r="AQ88" s="184">
        <f>AQ87/SUM(AM87:AX87)*SUM(AM85:AX85)</f>
        <v>197857.03126131813</v>
      </c>
      <c r="AR88" s="184">
        <f>AR87/SUM(AM87:AX87)*SUM(AM85:AX85)</f>
        <v>145483.42914836071</v>
      </c>
      <c r="AS88" s="184">
        <f>AS87/SUM(AM87:AX87)*SUM(AM85:AX85)</f>
        <v>143890.47878474699</v>
      </c>
      <c r="AT88" s="184">
        <f>AT87/SUM(AM87:AX87)*SUM(AM85:AX85)</f>
        <v>70964.881744839586</v>
      </c>
      <c r="AU88" s="184">
        <f>AU87/SUM(AM87:AX87)*SUM(AM85:AX85)</f>
        <v>39584.864426929082</v>
      </c>
      <c r="AV88" s="184">
        <f>AV87/SUM(AM87:AX87)*SUM(AM85:AX85)</f>
        <v>28460.321293088986</v>
      </c>
      <c r="AW88" s="184">
        <f>AW87/SUM(AM87:AX87)*SUM(AM85:AX85)</f>
        <v>27905.972330705983</v>
      </c>
      <c r="AX88" s="184">
        <f>AX87/SUM(AM87:AX87)*SUM(AM85:AX85)</f>
        <v>26906.142228006345</v>
      </c>
      <c r="AY88" s="184">
        <f>AY87/SUM(AY87:BJ87)*SUM(AY85:BJ85)</f>
        <v>32677.773123815776</v>
      </c>
      <c r="AZ88" s="184">
        <f>AZ87/SUM(AY87:BJ87)*SUM(AY85:BJ85)</f>
        <v>69324.69264232881</v>
      </c>
      <c r="BA88" s="184">
        <f>BA87/SUM(AY87:BJ87)*SUM(AY85:BJ85)</f>
        <v>122738.31920866109</v>
      </c>
      <c r="BB88" s="184">
        <f>BB87/SUM(AY87:BJ87)*SUM(AY85:BJ85)</f>
        <v>179153.14334703606</v>
      </c>
      <c r="BC88" s="184">
        <f>BC87/SUM(AY87:BJ87)*SUM(AY85:BJ85)</f>
        <v>197857.03126131813</v>
      </c>
      <c r="BD88" s="184">
        <f>BD87/SUM(AY87:BJ87)*SUM(AY85:BJ85)</f>
        <v>145483.42914836071</v>
      </c>
      <c r="BE88" s="184">
        <f>BE87/SUM(AY87:BJ87)*SUM(AY85:BJ85)</f>
        <v>143890.47878474699</v>
      </c>
      <c r="BF88" s="184">
        <f>BF87/SUM(AY87:BJ87)*SUM(AY85:BJ85)</f>
        <v>70964.881744839586</v>
      </c>
      <c r="BG88" s="184">
        <f>BG87/SUM(AY87:BJ87)*SUM(AY85:BJ85)</f>
        <v>39584.864426929082</v>
      </c>
      <c r="BH88" s="184">
        <f>BH87/SUM(AY87:BJ87)*SUM(AY85:BJ85)</f>
        <v>28460.321293088986</v>
      </c>
      <c r="BI88" s="184">
        <f>BI87/SUM(AY87:BJ87)*SUM(AY85:BJ85)</f>
        <v>27905.972330705983</v>
      </c>
      <c r="BJ88" s="184">
        <f>BJ87/SUM(AY87:BJ87)*SUM(AY85:BJ85)</f>
        <v>26906.142228006345</v>
      </c>
      <c r="BK88" s="184">
        <f>BK87/SUM(BK87:BV87)*SUM(BK85:BV85)</f>
        <v>32677.773123815776</v>
      </c>
      <c r="BL88" s="184">
        <f>BL87/SUM(BK87:BV87)*SUM(BK85:BV85)</f>
        <v>69324.69264232881</v>
      </c>
      <c r="BM88" s="184">
        <f>BM87/SUM(BK87:BV87)*SUM(BK85:BV85)</f>
        <v>122738.31920866109</v>
      </c>
      <c r="BN88" s="184">
        <f>BN87/SUM(BK87:BV87)*SUM(BK85:BV85)</f>
        <v>179153.14334703606</v>
      </c>
      <c r="BO88" s="184">
        <f>BO87/SUM(BK87:BV87)*SUM(BK85:BV85)</f>
        <v>197857.03126131813</v>
      </c>
      <c r="BP88" s="184">
        <f>BP87/SUM(BK87:BV87)*SUM(BK85:BV85)</f>
        <v>145483.42914836071</v>
      </c>
      <c r="BQ88" s="184">
        <f>BQ87/SUM(BK87:BV87)*SUM(BK85:BV85)</f>
        <v>143890.47878474699</v>
      </c>
      <c r="BR88" s="184">
        <f>BR87/SUM(BK87:BV87)*SUM(BK85:BV85)</f>
        <v>70964.881744839586</v>
      </c>
      <c r="BS88" s="184">
        <f>BS87/SUM(BK87:BV87)*SUM(BK85:BV85)</f>
        <v>39584.864426929082</v>
      </c>
      <c r="BT88" s="184">
        <f>BT87/SUM(BK87:BV87)*SUM(BK85:BV85)</f>
        <v>28460.321293088986</v>
      </c>
      <c r="BU88" s="184">
        <f>BU87/SUM(BK87:BV87)*SUM(BK85:BV85)</f>
        <v>27905.972330705983</v>
      </c>
      <c r="BV88" s="184">
        <f>BV87/SUM(BK87:BV87)*SUM(BK85:BV85)</f>
        <v>26906.142228006345</v>
      </c>
      <c r="BW88" s="184">
        <f>BW87/SUM(BW87:CH87)*SUM(BW85:CH85)</f>
        <v>32677.773123815776</v>
      </c>
      <c r="BX88" s="184">
        <f>BX87/SUM(BW87:CH87)*SUM(BW85:CH85)</f>
        <v>69324.69264232881</v>
      </c>
      <c r="BY88" s="184">
        <f>BY87/SUM(BW87:CH87)*SUM(BW85:CH85)</f>
        <v>122738.31920866109</v>
      </c>
      <c r="BZ88" s="184">
        <f>BZ87/SUM(BW87:CH87)*SUM(BW85:CH85)</f>
        <v>179153.14334703606</v>
      </c>
      <c r="CA88" s="184">
        <f>CA87/SUM(BW87:CH87)*SUM(BW85:CH85)</f>
        <v>197857.03126131813</v>
      </c>
      <c r="CB88" s="184">
        <f>CB87/SUM(BW87:CH87)*SUM(BW85:CH85)</f>
        <v>145483.42914836071</v>
      </c>
      <c r="CC88" s="184">
        <f>CC87/SUM(BW87:CH87)*SUM(BW85:CH85)</f>
        <v>143890.47878474699</v>
      </c>
      <c r="CD88" s="184">
        <f>CD87/SUM(BW87:CH87)*SUM(BW85:CH85)</f>
        <v>70964.881744839586</v>
      </c>
      <c r="CE88" s="184">
        <f>CE87/SUM(BW87:CH87)*SUM(BW85:CH85)</f>
        <v>39584.864426929082</v>
      </c>
      <c r="CF88" s="184">
        <f>CF87/SUM(BW87:CH87)*SUM(BW85:CH85)</f>
        <v>28460.321293088986</v>
      </c>
      <c r="CG88" s="184">
        <f>CG87/SUM(BW87:CH87)*SUM(BW85:CH85)</f>
        <v>27905.972330705983</v>
      </c>
      <c r="CH88" s="184">
        <f>CH87/SUM(BW87:CH87)*SUM(BW85:CH85)</f>
        <v>26906.142228006345</v>
      </c>
    </row>
    <row r="89" spans="1:86" x14ac:dyDescent="0.2">
      <c r="A89" s="229">
        <v>77</v>
      </c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</row>
    <row r="90" spans="1:86" x14ac:dyDescent="0.2">
      <c r="A90" s="229">
        <v>78</v>
      </c>
      <c r="B90" s="75" t="s">
        <v>254</v>
      </c>
      <c r="C90" s="255">
        <f t="shared" ref="C90:N90" si="184">ROUND(C85-C86,0)</f>
        <v>-6101</v>
      </c>
      <c r="D90" s="255">
        <f t="shared" si="184"/>
        <v>2181</v>
      </c>
      <c r="E90" s="255">
        <f t="shared" si="184"/>
        <v>10082</v>
      </c>
      <c r="F90" s="255">
        <f t="shared" si="184"/>
        <v>-946</v>
      </c>
      <c r="G90" s="255">
        <f t="shared" si="184"/>
        <v>-18947</v>
      </c>
      <c r="H90" s="255">
        <f t="shared" si="184"/>
        <v>-3835</v>
      </c>
      <c r="I90" s="255">
        <f t="shared" si="184"/>
        <v>-65410</v>
      </c>
      <c r="J90" s="255">
        <f t="shared" si="184"/>
        <v>9079</v>
      </c>
      <c r="K90" s="255">
        <f t="shared" si="184"/>
        <v>2620</v>
      </c>
      <c r="L90" s="255">
        <f t="shared" si="184"/>
        <v>1787</v>
      </c>
      <c r="M90" s="255">
        <f t="shared" si="184"/>
        <v>2071</v>
      </c>
      <c r="N90" s="255">
        <f t="shared" si="184"/>
        <v>-2071</v>
      </c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  <c r="CF90" s="223"/>
      <c r="CG90" s="223"/>
      <c r="CH90" s="223"/>
    </row>
    <row r="91" spans="1:86" x14ac:dyDescent="0.2">
      <c r="A91" s="229">
        <v>79</v>
      </c>
      <c r="B91" s="75"/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N91" s="256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  <c r="CF91" s="223"/>
      <c r="CG91" s="223"/>
      <c r="CH91" s="223"/>
    </row>
    <row r="92" spans="1:86" x14ac:dyDescent="0.2">
      <c r="A92" s="229">
        <v>80</v>
      </c>
      <c r="B92" s="75" t="s">
        <v>255</v>
      </c>
      <c r="C92" s="256">
        <f>C$90*'Bill Frequency'!C35/'Bill Frequency'!C$38</f>
        <v>-5002.8831604220622</v>
      </c>
      <c r="D92" s="256">
        <f>D$90*'Bill Frequency'!D35/'Bill Frequency'!D$38</f>
        <v>1722.1435628996749</v>
      </c>
      <c r="E92" s="256">
        <f>E$90*'Bill Frequency'!E35/'Bill Frequency'!E$38</f>
        <v>8590.4200926958147</v>
      </c>
      <c r="F92" s="256">
        <f>F$90*'Bill Frequency'!F35/'Bill Frequency'!F$38</f>
        <v>-758.70347425935404</v>
      </c>
      <c r="G92" s="256">
        <f>G$90*'Bill Frequency'!G35/'Bill Frequency'!G$38</f>
        <v>-13903.279633503918</v>
      </c>
      <c r="H92" s="256">
        <f>H$90*'Bill Frequency'!H35/'Bill Frequency'!H$38</f>
        <v>-2826.4286785800405</v>
      </c>
      <c r="I92" s="256">
        <f>I$90*'Bill Frequency'!I35/'Bill Frequency'!I$38</f>
        <v>-48156.877648525704</v>
      </c>
      <c r="J92" s="256">
        <f>J$90*'Bill Frequency'!J35/'Bill Frequency'!J$38</f>
        <v>7678.7999252701247</v>
      </c>
      <c r="K92" s="256">
        <f>K$90*'Bill Frequency'!K35/'Bill Frequency'!K$38</f>
        <v>2068.6720519545997</v>
      </c>
      <c r="L92" s="256">
        <f>L$90*'Bill Frequency'!L35/'Bill Frequency'!L$38</f>
        <v>1485.2736194652118</v>
      </c>
      <c r="M92" s="256">
        <f>M$90*'Bill Frequency'!M35/'Bill Frequency'!M$38</f>
        <v>1724.2942356478839</v>
      </c>
      <c r="N92" s="256">
        <f>N$90*'Bill Frequency'!N35/'Bill Frequency'!N$38</f>
        <v>-1620.2643105286422</v>
      </c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</row>
    <row r="93" spans="1:86" x14ac:dyDescent="0.2">
      <c r="A93" s="229">
        <v>81</v>
      </c>
      <c r="B93" s="75" t="s">
        <v>256</v>
      </c>
      <c r="C93" s="256">
        <f>C$90*'Bill Frequency'!C36/'Bill Frequency'!C$38</f>
        <v>-1098.1168395779382</v>
      </c>
      <c r="D93" s="256">
        <f>D$90*'Bill Frequency'!D36/'Bill Frequency'!D$38</f>
        <v>458.85643710032519</v>
      </c>
      <c r="E93" s="256">
        <f>E$90*'Bill Frequency'!E36/'Bill Frequency'!E$38</f>
        <v>1491.5799073041844</v>
      </c>
      <c r="F93" s="256">
        <f>F$90*'Bill Frequency'!F36/'Bill Frequency'!F$38</f>
        <v>-187.29652574064593</v>
      </c>
      <c r="G93" s="256">
        <f>G$90*'Bill Frequency'!G36/'Bill Frequency'!G$38</f>
        <v>-5043.7203664960807</v>
      </c>
      <c r="H93" s="256">
        <f>H$90*'Bill Frequency'!H36/'Bill Frequency'!H$38</f>
        <v>-1008.5713214199591</v>
      </c>
      <c r="I93" s="256">
        <f>I$90*'Bill Frequency'!I36/'Bill Frequency'!I$38</f>
        <v>-17253.1223514743</v>
      </c>
      <c r="J93" s="256">
        <f>J$90*'Bill Frequency'!J36/'Bill Frequency'!J$38</f>
        <v>1400.2000747298755</v>
      </c>
      <c r="K93" s="256">
        <f>K$90*'Bill Frequency'!K36/'Bill Frequency'!K$38</f>
        <v>551.32794804539981</v>
      </c>
      <c r="L93" s="256">
        <f>L$90*'Bill Frequency'!L36/'Bill Frequency'!L$38</f>
        <v>301.72638053478806</v>
      </c>
      <c r="M93" s="256">
        <f>M$90*'Bill Frequency'!M36/'Bill Frequency'!M$38</f>
        <v>346.70576435211615</v>
      </c>
      <c r="N93" s="256">
        <f>N$90*'Bill Frequency'!N36/'Bill Frequency'!N$38</f>
        <v>-450.73568947135766</v>
      </c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  <c r="CF93" s="223"/>
      <c r="CG93" s="223"/>
      <c r="CH93" s="223"/>
    </row>
    <row r="94" spans="1:86" x14ac:dyDescent="0.2">
      <c r="A94" s="229">
        <v>82</v>
      </c>
      <c r="B94" s="75" t="s">
        <v>257</v>
      </c>
      <c r="C94" s="256">
        <f>C$90*'Bill Frequency'!C37/'Bill Frequency'!C$38</f>
        <v>0</v>
      </c>
      <c r="D94" s="256">
        <f>D$90*'Bill Frequency'!D37/'Bill Frequency'!D$38</f>
        <v>0</v>
      </c>
      <c r="E94" s="256">
        <f>E$90*'Bill Frequency'!E37/'Bill Frequency'!E$38</f>
        <v>0</v>
      </c>
      <c r="F94" s="256">
        <f>F$90*'Bill Frequency'!F37/'Bill Frequency'!F$38</f>
        <v>0</v>
      </c>
      <c r="G94" s="256">
        <f>G$90*'Bill Frequency'!G37/'Bill Frequency'!G$38</f>
        <v>0</v>
      </c>
      <c r="H94" s="256">
        <f>H$90*'Bill Frequency'!H37/'Bill Frequency'!H$38</f>
        <v>0</v>
      </c>
      <c r="I94" s="256">
        <f>I$90*'Bill Frequency'!I37/'Bill Frequency'!I$38</f>
        <v>0</v>
      </c>
      <c r="J94" s="256">
        <f>J$90*'Bill Frequency'!J37/'Bill Frequency'!J$38</f>
        <v>0</v>
      </c>
      <c r="K94" s="256">
        <f>K$90*'Bill Frequency'!K37/'Bill Frequency'!K$38</f>
        <v>0</v>
      </c>
      <c r="L94" s="256">
        <f>L$90*'Bill Frequency'!L37/'Bill Frequency'!L$38</f>
        <v>0</v>
      </c>
      <c r="M94" s="256">
        <f>M$90*'Bill Frequency'!M37/'Bill Frequency'!M$38</f>
        <v>0</v>
      </c>
      <c r="N94" s="256">
        <f>N$90*'Bill Frequency'!N37/'Bill Frequency'!N$38</f>
        <v>0</v>
      </c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  <c r="CF94" s="223"/>
      <c r="CG94" s="223"/>
      <c r="CH94" s="223"/>
    </row>
    <row r="95" spans="1:86" ht="13.5" thickBot="1" x14ac:dyDescent="0.25">
      <c r="A95" s="229">
        <v>83</v>
      </c>
      <c r="B95" s="75" t="s">
        <v>5</v>
      </c>
      <c r="C95" s="257">
        <f>SUM(C92:C94)</f>
        <v>-6101</v>
      </c>
      <c r="D95" s="257">
        <f t="shared" ref="D95:N95" si="185">SUM(D92:D94)</f>
        <v>2181</v>
      </c>
      <c r="E95" s="257">
        <f t="shared" si="185"/>
        <v>10082</v>
      </c>
      <c r="F95" s="257">
        <f t="shared" si="185"/>
        <v>-946</v>
      </c>
      <c r="G95" s="257">
        <f t="shared" si="185"/>
        <v>-18947</v>
      </c>
      <c r="H95" s="257">
        <f t="shared" si="185"/>
        <v>-3834.9999999999995</v>
      </c>
      <c r="I95" s="257">
        <f t="shared" si="185"/>
        <v>-65410</v>
      </c>
      <c r="J95" s="257">
        <f t="shared" si="185"/>
        <v>9079</v>
      </c>
      <c r="K95" s="257">
        <f t="shared" si="185"/>
        <v>2619.9999999999995</v>
      </c>
      <c r="L95" s="257">
        <f t="shared" si="185"/>
        <v>1787</v>
      </c>
      <c r="M95" s="257">
        <f t="shared" si="185"/>
        <v>2071</v>
      </c>
      <c r="N95" s="257">
        <f t="shared" si="185"/>
        <v>-2071</v>
      </c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3"/>
      <c r="AH95" s="223"/>
      <c r="AI95" s="223"/>
      <c r="AJ95" s="223"/>
      <c r="AK95" s="223"/>
      <c r="AL95" s="223"/>
      <c r="AM95" s="223"/>
      <c r="AN95" s="223"/>
      <c r="AO95" s="223"/>
      <c r="AP95" s="223"/>
      <c r="AQ95" s="223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  <c r="CF95" s="223"/>
      <c r="CG95" s="223"/>
      <c r="CH95" s="223"/>
    </row>
    <row r="96" spans="1:86" ht="13.5" thickTop="1" x14ac:dyDescent="0.2"/>
  </sheetData>
  <pageMargins left="0.7" right="0.7" top="0.75" bottom="0.75" header="0.3" footer="0.3"/>
  <pageSetup scale="65" fitToWidth="8" fitToHeight="3" orientation="landscape" r:id="rId1"/>
  <headerFooter>
    <oddHeader>&amp;RCASE NO. 2015-00343
ATTACHMENT 2
TO STAFF DR NO. 2-27</oddHeader>
    <oddFooter>&amp;CPage &amp;P of &amp;N</oddFooter>
  </headerFooter>
  <rowBreaks count="2" manualBreakCount="2">
    <brk id="43" max="13" man="1"/>
    <brk id="70" max="13" man="1"/>
  </rowBreaks>
  <colBreaks count="6" manualBreakCount="6">
    <brk id="14" min="12" max="91" man="1"/>
    <brk id="26" min="12" max="91" man="1"/>
    <brk id="38" min="12" max="91" man="1"/>
    <brk id="50" min="12" max="91" man="1"/>
    <brk id="62" min="12" max="91" man="1"/>
    <brk id="74" min="12" max="9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00FF00"/>
  </sheetPr>
  <dimension ref="A1:CM4097"/>
  <sheetViews>
    <sheetView showGridLines="0" view="pageBreakPreview" zoomScale="110" zoomScaleNormal="100" zoomScaleSheetLayoutView="110" workbookViewId="0">
      <pane xSplit="3" ySplit="10" topLeftCell="D11" activePane="bottomRight" state="frozen"/>
      <selection activeCell="K35" activeCellId="1" sqref="A22 K35"/>
      <selection pane="topRight" activeCell="K35" activeCellId="1" sqref="A22 K35"/>
      <selection pane="bottomLeft" activeCell="K35" activeCellId="1" sqref="A22 K35"/>
      <selection pane="bottomRight" activeCell="D11" sqref="D11"/>
    </sheetView>
  </sheetViews>
  <sheetFormatPr defaultColWidth="12.5703125" defaultRowHeight="12.75" x14ac:dyDescent="0.2"/>
  <cols>
    <col min="1" max="1" width="5.5703125" style="5" bestFit="1" customWidth="1"/>
    <col min="2" max="2" width="29.5703125" style="5" customWidth="1"/>
    <col min="3" max="3" width="8.5703125" style="5" customWidth="1"/>
    <col min="4" max="15" width="10.5703125" style="5" customWidth="1"/>
    <col min="16" max="16" width="11.42578125" style="5" bestFit="1" customWidth="1"/>
    <col min="17" max="17" width="10.5703125" style="1" customWidth="1"/>
    <col min="18" max="29" width="10.5703125" style="160" customWidth="1"/>
    <col min="30" max="50" width="10.5703125" style="4" customWidth="1"/>
    <col min="51" max="63" width="10.5703125" style="5" customWidth="1"/>
    <col min="64" max="67" width="9.5703125" style="5" customWidth="1"/>
    <col min="68" max="16384" width="12.5703125" style="5"/>
  </cols>
  <sheetData>
    <row r="1" spans="1:9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2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260"/>
      <c r="BC1" s="260"/>
      <c r="BD1" s="260"/>
      <c r="BE1" s="260"/>
      <c r="BF1" s="260"/>
      <c r="BG1" s="260"/>
      <c r="BH1" s="260"/>
      <c r="BI1" s="260"/>
      <c r="BJ1" s="260"/>
      <c r="BK1" s="260"/>
      <c r="BL1" s="260"/>
      <c r="BM1" s="260"/>
      <c r="BN1" s="260"/>
      <c r="BO1" s="260"/>
      <c r="BP1" s="260"/>
      <c r="BQ1" s="260"/>
      <c r="BR1" s="260"/>
      <c r="BS1" s="260"/>
      <c r="BT1" s="260"/>
      <c r="BU1" s="260"/>
      <c r="BV1" s="260"/>
      <c r="BW1" s="260"/>
      <c r="BX1" s="260"/>
      <c r="BY1" s="260"/>
      <c r="BZ1" s="260"/>
      <c r="CA1" s="260"/>
      <c r="CB1" s="260"/>
      <c r="CC1" s="260"/>
      <c r="CD1" s="260"/>
      <c r="CE1" s="260"/>
      <c r="CF1" s="260"/>
      <c r="CG1" s="260"/>
      <c r="CH1" s="260"/>
      <c r="CI1" s="260"/>
      <c r="CJ1" s="260"/>
      <c r="CK1" s="260"/>
      <c r="CL1" s="260"/>
      <c r="CM1" s="260"/>
    </row>
    <row r="2" spans="1:9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"/>
      <c r="Q2" s="2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</row>
    <row r="3" spans="1:9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1" t="s">
        <v>258</v>
      </c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</row>
    <row r="4" spans="1:91" x14ac:dyDescent="0.2">
      <c r="A4" s="8"/>
      <c r="B4" s="1"/>
      <c r="C4" s="12"/>
      <c r="D4" s="9"/>
      <c r="E4" s="9"/>
      <c r="F4" s="9"/>
      <c r="G4" s="9"/>
      <c r="H4" s="9"/>
      <c r="I4" s="9"/>
      <c r="J4" s="10" t="s">
        <v>1</v>
      </c>
      <c r="K4" s="9"/>
      <c r="L4" s="9"/>
      <c r="M4" s="9"/>
      <c r="N4" s="9"/>
      <c r="O4" s="9"/>
      <c r="P4" s="11"/>
      <c r="Q4" s="11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</row>
    <row r="5" spans="1:91" x14ac:dyDescent="0.2">
      <c r="A5" s="8"/>
      <c r="B5" s="9"/>
      <c r="C5" s="12"/>
      <c r="D5" s="9"/>
      <c r="E5" s="9"/>
      <c r="F5" s="9"/>
      <c r="G5" s="9"/>
      <c r="H5" s="9"/>
      <c r="I5" s="9"/>
      <c r="J5" s="10" t="s">
        <v>259</v>
      </c>
      <c r="K5" s="9"/>
      <c r="L5" s="9"/>
      <c r="M5" s="9"/>
      <c r="N5" s="9"/>
      <c r="O5" s="9"/>
      <c r="P5" s="9"/>
      <c r="Q5" s="9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</row>
    <row r="6" spans="1:91" x14ac:dyDescent="0.2">
      <c r="A6" s="8"/>
      <c r="B6" s="9"/>
      <c r="C6" s="14"/>
      <c r="D6" s="9"/>
      <c r="E6" s="9"/>
      <c r="F6" s="9"/>
      <c r="G6" s="9"/>
      <c r="H6" s="9"/>
      <c r="I6" s="9"/>
      <c r="J6" s="10" t="str">
        <f>'Test Year Revenue Present'!G6</f>
        <v>TEST YEAR ENDING MAY, 31 2017</v>
      </c>
      <c r="K6" s="9"/>
      <c r="L6" s="9"/>
      <c r="M6" s="9"/>
      <c r="N6" s="9"/>
      <c r="O6" s="9"/>
      <c r="P6" s="9"/>
      <c r="Q6" s="9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60"/>
      <c r="BK6" s="260"/>
      <c r="BL6" s="260"/>
      <c r="BM6" s="260"/>
      <c r="BN6" s="260"/>
      <c r="BO6" s="260"/>
      <c r="BP6" s="260"/>
      <c r="BQ6" s="260"/>
      <c r="BR6" s="260"/>
      <c r="BS6" s="260"/>
      <c r="BT6" s="260"/>
      <c r="BU6" s="260"/>
      <c r="BV6" s="260"/>
      <c r="BW6" s="260"/>
      <c r="BX6" s="260"/>
      <c r="BY6" s="260"/>
      <c r="BZ6" s="260"/>
      <c r="CA6" s="260"/>
      <c r="CB6" s="260"/>
      <c r="CC6" s="260"/>
      <c r="CD6" s="260"/>
      <c r="CE6" s="260"/>
      <c r="CF6" s="260"/>
      <c r="CG6" s="260"/>
      <c r="CH6" s="260"/>
      <c r="CI6" s="260"/>
      <c r="CJ6" s="260"/>
      <c r="CK6" s="260"/>
      <c r="CL6" s="260"/>
      <c r="CM6" s="260"/>
    </row>
    <row r="7" spans="1:91" x14ac:dyDescent="0.2">
      <c r="A7" s="1"/>
      <c r="B7" s="1"/>
      <c r="C7" s="1"/>
      <c r="D7" s="1"/>
      <c r="E7" s="1"/>
      <c r="F7" s="1"/>
      <c r="G7" s="1"/>
      <c r="H7" s="1"/>
      <c r="I7" s="1"/>
      <c r="J7" s="261" t="s">
        <v>260</v>
      </c>
      <c r="K7" s="1"/>
      <c r="L7" s="1"/>
      <c r="M7" s="1"/>
      <c r="N7" s="1"/>
      <c r="O7" s="1"/>
      <c r="P7" s="1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  <c r="BG7" s="260"/>
      <c r="BH7" s="260"/>
      <c r="BI7" s="260"/>
      <c r="BJ7" s="260"/>
      <c r="BK7" s="260"/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60"/>
      <c r="BW7" s="260"/>
      <c r="BX7" s="260"/>
      <c r="BY7" s="260"/>
      <c r="BZ7" s="260"/>
      <c r="CA7" s="260"/>
      <c r="CB7" s="260"/>
      <c r="CC7" s="260"/>
      <c r="CD7" s="260"/>
      <c r="CE7" s="260"/>
      <c r="CF7" s="260"/>
      <c r="CG7" s="260"/>
      <c r="CH7" s="260"/>
      <c r="CI7" s="260"/>
      <c r="CJ7" s="260"/>
      <c r="CK7" s="260"/>
      <c r="CL7" s="260"/>
      <c r="CM7" s="260"/>
    </row>
    <row r="8" spans="1:91" x14ac:dyDescent="0.2">
      <c r="A8" s="8" t="s">
        <v>3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0" t="s">
        <v>5</v>
      </c>
      <c r="Q8" s="10" t="s">
        <v>5</v>
      </c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  <c r="BN8" s="260"/>
      <c r="BO8" s="260"/>
      <c r="BP8" s="260"/>
      <c r="BQ8" s="260"/>
      <c r="BR8" s="260"/>
      <c r="BS8" s="260"/>
      <c r="BT8" s="260"/>
      <c r="BU8" s="260"/>
      <c r="BV8" s="260"/>
      <c r="BW8" s="260"/>
      <c r="BX8" s="260"/>
      <c r="BY8" s="260"/>
      <c r="BZ8" s="260"/>
      <c r="CA8" s="260"/>
      <c r="CB8" s="260"/>
      <c r="CC8" s="260"/>
      <c r="CD8" s="260"/>
      <c r="CE8" s="260"/>
      <c r="CF8" s="260"/>
      <c r="CG8" s="260"/>
      <c r="CH8" s="260"/>
      <c r="CI8" s="260"/>
      <c r="CJ8" s="260"/>
      <c r="CK8" s="260"/>
      <c r="CL8" s="260"/>
      <c r="CM8" s="260"/>
    </row>
    <row r="9" spans="1:91" x14ac:dyDescent="0.2">
      <c r="A9" s="17" t="s">
        <v>6</v>
      </c>
      <c r="B9" s="18" t="s">
        <v>7</v>
      </c>
      <c r="C9" s="20" t="s">
        <v>10</v>
      </c>
      <c r="D9" s="19">
        <v>42551</v>
      </c>
      <c r="E9" s="19">
        <v>42582</v>
      </c>
      <c r="F9" s="19">
        <v>42613</v>
      </c>
      <c r="G9" s="19">
        <v>42643</v>
      </c>
      <c r="H9" s="19">
        <v>42674</v>
      </c>
      <c r="I9" s="19">
        <v>42704</v>
      </c>
      <c r="J9" s="19">
        <v>42735</v>
      </c>
      <c r="K9" s="19">
        <v>42766</v>
      </c>
      <c r="L9" s="19">
        <v>42794</v>
      </c>
      <c r="M9" s="19">
        <v>42825</v>
      </c>
      <c r="N9" s="19">
        <v>42855</v>
      </c>
      <c r="O9" s="19">
        <v>42886</v>
      </c>
      <c r="P9" s="19" t="s">
        <v>261</v>
      </c>
      <c r="Q9" s="19" t="s">
        <v>11</v>
      </c>
      <c r="AD9" s="262"/>
      <c r="AE9" s="262"/>
      <c r="AF9" s="262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62"/>
      <c r="BH9" s="262"/>
      <c r="BI9" s="262"/>
      <c r="BJ9" s="262"/>
      <c r="BK9" s="262"/>
      <c r="BL9" s="262"/>
      <c r="BM9" s="262"/>
      <c r="BN9" s="262"/>
      <c r="BO9" s="262"/>
      <c r="BP9" s="260"/>
      <c r="BQ9" s="260"/>
      <c r="BR9" s="260"/>
      <c r="BS9" s="260"/>
      <c r="BT9" s="260"/>
      <c r="BU9" s="260"/>
      <c r="BV9" s="260"/>
      <c r="BW9" s="260"/>
      <c r="BX9" s="260"/>
      <c r="BY9" s="260"/>
      <c r="BZ9" s="260"/>
      <c r="CA9" s="260"/>
      <c r="CB9" s="260"/>
      <c r="CC9" s="260"/>
      <c r="CD9" s="260"/>
      <c r="CE9" s="260"/>
      <c r="CF9" s="260"/>
      <c r="CG9" s="260"/>
      <c r="CH9" s="260"/>
      <c r="CI9" s="260"/>
      <c r="CJ9" s="260"/>
      <c r="CK9" s="260"/>
      <c r="CL9" s="260"/>
      <c r="CM9" s="260"/>
    </row>
    <row r="10" spans="1:91" x14ac:dyDescent="0.2">
      <c r="A10" s="1"/>
      <c r="B10" s="22"/>
      <c r="C10" s="22"/>
      <c r="D10" s="22" t="s">
        <v>12</v>
      </c>
      <c r="E10" s="22" t="s">
        <v>13</v>
      </c>
      <c r="F10" s="10" t="s">
        <v>14</v>
      </c>
      <c r="G10" s="23" t="s">
        <v>15</v>
      </c>
      <c r="H10" s="24" t="s">
        <v>16</v>
      </c>
      <c r="I10" s="24" t="s">
        <v>17</v>
      </c>
      <c r="J10" s="24" t="s">
        <v>18</v>
      </c>
      <c r="K10" s="24" t="s">
        <v>19</v>
      </c>
      <c r="L10" s="24" t="s">
        <v>20</v>
      </c>
      <c r="M10" s="24" t="s">
        <v>21</v>
      </c>
      <c r="N10" s="24" t="s">
        <v>22</v>
      </c>
      <c r="O10" s="24" t="s">
        <v>23</v>
      </c>
      <c r="P10" s="24" t="s">
        <v>24</v>
      </c>
      <c r="Q10" s="24" t="s">
        <v>25</v>
      </c>
      <c r="AD10" s="263"/>
      <c r="AE10" s="263"/>
      <c r="AF10" s="263"/>
      <c r="AG10" s="263"/>
      <c r="AH10" s="263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  <c r="AW10" s="263"/>
      <c r="AX10" s="263"/>
      <c r="AY10" s="263"/>
      <c r="AZ10" s="263"/>
      <c r="BA10" s="263"/>
      <c r="BB10" s="263"/>
      <c r="BC10" s="263"/>
      <c r="BD10" s="263"/>
      <c r="BE10" s="263"/>
      <c r="BF10" s="263"/>
      <c r="BG10" s="263"/>
      <c r="BH10" s="263"/>
      <c r="BI10" s="263"/>
      <c r="BJ10" s="263"/>
      <c r="BK10" s="263"/>
      <c r="BL10" s="260"/>
      <c r="BM10" s="260"/>
      <c r="BN10" s="260"/>
      <c r="BO10" s="260"/>
      <c r="BP10" s="260"/>
      <c r="BQ10" s="260"/>
      <c r="BR10" s="260"/>
      <c r="BS10" s="260"/>
      <c r="BT10" s="260"/>
      <c r="BU10" s="260"/>
      <c r="BV10" s="260"/>
      <c r="BW10" s="260"/>
      <c r="BX10" s="260"/>
      <c r="BY10" s="260"/>
      <c r="BZ10" s="260"/>
      <c r="CA10" s="260"/>
      <c r="CB10" s="260"/>
      <c r="CC10" s="260"/>
      <c r="CD10" s="260"/>
      <c r="CE10" s="260"/>
      <c r="CF10" s="260"/>
      <c r="CG10" s="260"/>
      <c r="CH10" s="260"/>
      <c r="CI10" s="260"/>
      <c r="CJ10" s="260"/>
      <c r="CK10" s="260"/>
      <c r="CL10" s="260"/>
      <c r="CM10" s="260"/>
    </row>
    <row r="11" spans="1:91" x14ac:dyDescent="0.2">
      <c r="A11" s="1"/>
      <c r="B11" s="1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32"/>
      <c r="Q11" s="43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0"/>
      <c r="BL11" s="260"/>
      <c r="BM11" s="260"/>
      <c r="BN11" s="260"/>
      <c r="BO11" s="260"/>
      <c r="BP11" s="260"/>
      <c r="BQ11" s="260"/>
      <c r="BR11" s="260"/>
      <c r="BS11" s="260"/>
      <c r="BT11" s="260"/>
      <c r="BU11" s="260"/>
      <c r="BV11" s="260"/>
      <c r="BW11" s="260"/>
      <c r="BX11" s="260"/>
      <c r="BY11" s="260"/>
      <c r="BZ11" s="260"/>
      <c r="CA11" s="260"/>
      <c r="CB11" s="260"/>
      <c r="CC11" s="260"/>
      <c r="CD11" s="260"/>
      <c r="CE11" s="260"/>
      <c r="CF11" s="260"/>
      <c r="CG11" s="260"/>
      <c r="CH11" s="260"/>
      <c r="CI11" s="260"/>
      <c r="CJ11" s="260"/>
      <c r="CK11" s="260"/>
      <c r="CL11" s="260"/>
      <c r="CM11" s="260"/>
    </row>
    <row r="12" spans="1:91" x14ac:dyDescent="0.2">
      <c r="A12" s="10">
        <v>1</v>
      </c>
      <c r="B12" s="26" t="s">
        <v>28</v>
      </c>
      <c r="C12" s="16"/>
      <c r="D12" s="265">
        <f t="shared" ref="D12:O12" si="0">D13*$C$13+D14*$C$14+D15*$C$15+D16*$C$16</f>
        <v>3213625.0198448645</v>
      </c>
      <c r="E12" s="265">
        <f t="shared" si="0"/>
        <v>3106915.0466213897</v>
      </c>
      <c r="F12" s="265">
        <f t="shared" si="0"/>
        <v>3057547.6079874802</v>
      </c>
      <c r="G12" s="265">
        <f t="shared" si="0"/>
        <v>3056795.3235975574</v>
      </c>
      <c r="H12" s="265">
        <f t="shared" si="0"/>
        <v>3329345.7973682857</v>
      </c>
      <c r="I12" s="265">
        <f t="shared" si="0"/>
        <v>4070910.9096861435</v>
      </c>
      <c r="J12" s="265">
        <f t="shared" si="0"/>
        <v>5015848.4985367693</v>
      </c>
      <c r="K12" s="265">
        <f t="shared" si="0"/>
        <v>5550763.3485465329</v>
      </c>
      <c r="L12" s="265">
        <f t="shared" si="0"/>
        <v>5044009.8303281795</v>
      </c>
      <c r="M12" s="265">
        <f t="shared" si="0"/>
        <v>5393683.6956023984</v>
      </c>
      <c r="N12" s="265">
        <f t="shared" si="0"/>
        <v>4210030.2885032166</v>
      </c>
      <c r="O12" s="265">
        <f t="shared" si="0"/>
        <v>3527369.2374422997</v>
      </c>
      <c r="P12" s="265">
        <f>SUM(D12:O12)</f>
        <v>48576844.60406512</v>
      </c>
      <c r="Q12" s="265"/>
      <c r="R12" s="218"/>
      <c r="S12" s="266">
        <f>(P12+P19)/P13</f>
        <v>51.134310982894291</v>
      </c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7"/>
      <c r="BM12" s="267"/>
      <c r="BN12" s="267"/>
      <c r="BO12" s="267"/>
      <c r="BP12" s="260"/>
      <c r="BQ12" s="260"/>
      <c r="BR12" s="260"/>
      <c r="BS12" s="260"/>
      <c r="BT12" s="260"/>
      <c r="BU12" s="260"/>
      <c r="BV12" s="260"/>
      <c r="BW12" s="260"/>
      <c r="BX12" s="260"/>
      <c r="BY12" s="260"/>
      <c r="BZ12" s="260"/>
      <c r="CA12" s="260"/>
      <c r="CB12" s="260"/>
      <c r="CC12" s="260"/>
      <c r="CD12" s="260"/>
      <c r="CE12" s="260"/>
      <c r="CF12" s="260"/>
      <c r="CG12" s="260"/>
      <c r="CH12" s="260"/>
      <c r="CI12" s="260"/>
      <c r="CJ12" s="260"/>
      <c r="CK12" s="260"/>
      <c r="CL12" s="260"/>
      <c r="CM12" s="260"/>
    </row>
    <row r="13" spans="1:91" x14ac:dyDescent="0.2">
      <c r="A13" s="10">
        <v>2</v>
      </c>
      <c r="B13" s="1" t="s">
        <v>29</v>
      </c>
      <c r="C13" s="30">
        <v>18.649999999999999</v>
      </c>
      <c r="D13" s="2">
        <v>156693</v>
      </c>
      <c r="E13" s="2">
        <v>154693</v>
      </c>
      <c r="F13" s="2">
        <v>152235</v>
      </c>
      <c r="G13" s="2">
        <v>151812</v>
      </c>
      <c r="H13" s="2">
        <v>153319</v>
      </c>
      <c r="I13" s="2">
        <v>153194</v>
      </c>
      <c r="J13" s="2">
        <v>158720</v>
      </c>
      <c r="K13" s="2">
        <v>158673</v>
      </c>
      <c r="L13" s="2">
        <v>141981</v>
      </c>
      <c r="M13" s="2">
        <v>176169</v>
      </c>
      <c r="N13" s="2">
        <v>159039</v>
      </c>
      <c r="O13" s="2">
        <v>157509</v>
      </c>
      <c r="P13" s="2">
        <f>ROUND((SUM(D13:O13)),0)</f>
        <v>1874037</v>
      </c>
      <c r="Q13" s="2">
        <f>P13*C13</f>
        <v>34950790.049999997</v>
      </c>
      <c r="R13" s="218"/>
      <c r="S13" s="268"/>
      <c r="T13" s="266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0"/>
      <c r="BI13" s="270"/>
      <c r="BJ13" s="270"/>
      <c r="BK13" s="270"/>
      <c r="BL13" s="271"/>
      <c r="BM13" s="271"/>
      <c r="BN13" s="271"/>
      <c r="BO13" s="271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260"/>
    </row>
    <row r="14" spans="1:91" x14ac:dyDescent="0.2">
      <c r="A14" s="10">
        <v>3</v>
      </c>
      <c r="B14" s="1" t="s">
        <v>30</v>
      </c>
      <c r="C14" s="33">
        <v>1.3180000000000001</v>
      </c>
      <c r="D14" s="2">
        <v>221017.12431325097</v>
      </c>
      <c r="E14" s="2">
        <v>168354.01868087237</v>
      </c>
      <c r="F14" s="2">
        <v>165678.95143207905</v>
      </c>
      <c r="G14" s="2">
        <v>171093.72048373095</v>
      </c>
      <c r="H14" s="2">
        <v>356560.27873162832</v>
      </c>
      <c r="I14" s="2">
        <v>920973.30021710461</v>
      </c>
      <c r="J14" s="2">
        <v>1559727.2371295667</v>
      </c>
      <c r="K14" s="2">
        <v>1966245.7500353057</v>
      </c>
      <c r="L14" s="2">
        <v>1817954.6132990739</v>
      </c>
      <c r="M14" s="2">
        <v>1599493.0543265538</v>
      </c>
      <c r="N14" s="2">
        <v>943818.61798423098</v>
      </c>
      <c r="O14" s="2">
        <v>447516.22719446145</v>
      </c>
      <c r="P14" s="2">
        <f>SUM(D14:O14)</f>
        <v>10338432.893827859</v>
      </c>
      <c r="Q14" s="2">
        <f>P14*C14</f>
        <v>13626054.554065119</v>
      </c>
      <c r="R14" s="218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1"/>
      <c r="BB14" s="271"/>
      <c r="BC14" s="271"/>
      <c r="BD14" s="271"/>
      <c r="BE14" s="271"/>
      <c r="BF14" s="271"/>
      <c r="BG14" s="271"/>
      <c r="BH14" s="271"/>
      <c r="BI14" s="271"/>
      <c r="BJ14" s="271"/>
      <c r="BK14" s="271"/>
      <c r="BL14" s="260"/>
      <c r="BM14" s="260"/>
      <c r="BN14" s="260"/>
      <c r="BO14" s="260"/>
      <c r="BP14" s="260"/>
      <c r="BQ14" s="260"/>
      <c r="BR14" s="260"/>
      <c r="BS14" s="260"/>
      <c r="BT14" s="260"/>
      <c r="BU14" s="260"/>
      <c r="BV14" s="260"/>
      <c r="BW14" s="260"/>
      <c r="BX14" s="260"/>
      <c r="BY14" s="260"/>
      <c r="BZ14" s="260"/>
      <c r="CA14" s="260"/>
      <c r="CB14" s="260"/>
      <c r="CC14" s="260"/>
      <c r="CD14" s="260"/>
      <c r="CE14" s="260"/>
      <c r="CF14" s="260"/>
      <c r="CG14" s="260"/>
      <c r="CH14" s="260"/>
      <c r="CI14" s="260"/>
      <c r="CJ14" s="260"/>
      <c r="CK14" s="260"/>
      <c r="CL14" s="260"/>
      <c r="CM14" s="260"/>
    </row>
    <row r="15" spans="1:91" x14ac:dyDescent="0.2">
      <c r="A15" s="10">
        <v>4</v>
      </c>
      <c r="B15" s="1" t="s">
        <v>31</v>
      </c>
      <c r="C15" s="33">
        <v>0.87999999999999989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f>SUM(D15:O15)</f>
        <v>0</v>
      </c>
      <c r="Q15" s="2">
        <f>P15*C15</f>
        <v>0</v>
      </c>
      <c r="R15" s="218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70"/>
      <c r="AG15" s="270"/>
      <c r="AH15" s="270"/>
      <c r="AI15" s="270"/>
      <c r="AJ15" s="270"/>
      <c r="AK15" s="270"/>
      <c r="AL15" s="270"/>
      <c r="AM15" s="270"/>
      <c r="AN15" s="270"/>
      <c r="AO15" s="270"/>
      <c r="AP15" s="270"/>
      <c r="AQ15" s="270"/>
      <c r="AR15" s="270"/>
      <c r="AS15" s="270"/>
      <c r="AT15" s="270"/>
      <c r="AU15" s="270"/>
      <c r="AV15" s="270"/>
      <c r="AW15" s="270"/>
      <c r="AX15" s="270"/>
      <c r="AY15" s="270"/>
      <c r="AZ15" s="270"/>
      <c r="BA15" s="270"/>
      <c r="BB15" s="270"/>
      <c r="BC15" s="270"/>
      <c r="BD15" s="270"/>
      <c r="BE15" s="270"/>
      <c r="BF15" s="270"/>
      <c r="BG15" s="270"/>
      <c r="BH15" s="270"/>
      <c r="BI15" s="270"/>
      <c r="BJ15" s="270"/>
      <c r="BK15" s="270"/>
      <c r="BL15" s="260"/>
      <c r="BM15" s="260"/>
      <c r="BN15" s="260"/>
      <c r="BO15" s="260"/>
      <c r="BP15" s="260"/>
      <c r="BQ15" s="260"/>
      <c r="BR15" s="260"/>
      <c r="BS15" s="260"/>
      <c r="BT15" s="260"/>
      <c r="BU15" s="260"/>
      <c r="BV15" s="260"/>
      <c r="BW15" s="260"/>
      <c r="BX15" s="260"/>
      <c r="BY15" s="260"/>
      <c r="BZ15" s="260"/>
      <c r="CA15" s="260"/>
      <c r="CB15" s="260"/>
      <c r="CC15" s="260"/>
      <c r="CD15" s="260"/>
      <c r="CE15" s="260"/>
      <c r="CF15" s="260"/>
      <c r="CG15" s="260"/>
      <c r="CH15" s="260"/>
      <c r="CI15" s="260"/>
      <c r="CJ15" s="260"/>
      <c r="CK15" s="260"/>
      <c r="CL15" s="260"/>
      <c r="CM15" s="260"/>
    </row>
    <row r="16" spans="1:91" x14ac:dyDescent="0.2">
      <c r="A16" s="10">
        <v>5</v>
      </c>
      <c r="B16" s="1" t="s">
        <v>32</v>
      </c>
      <c r="C16" s="33">
        <v>0.62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f>SUM(D16:O16)</f>
        <v>0</v>
      </c>
      <c r="Q16" s="2">
        <f>P16*C16</f>
        <v>0</v>
      </c>
      <c r="R16" s="218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70"/>
      <c r="AG16" s="270"/>
      <c r="AH16" s="270"/>
      <c r="AI16" s="270"/>
      <c r="AJ16" s="270"/>
      <c r="AK16" s="270"/>
      <c r="AL16" s="270"/>
      <c r="AM16" s="270"/>
      <c r="AN16" s="270"/>
      <c r="AO16" s="270"/>
      <c r="AP16" s="270"/>
      <c r="AQ16" s="270"/>
      <c r="AR16" s="270"/>
      <c r="AS16" s="270"/>
      <c r="AT16" s="270"/>
      <c r="AU16" s="270"/>
      <c r="AV16" s="270"/>
      <c r="AW16" s="270"/>
      <c r="AX16" s="270"/>
      <c r="AY16" s="270"/>
      <c r="AZ16" s="270"/>
      <c r="BA16" s="270"/>
      <c r="BB16" s="270"/>
      <c r="BC16" s="270"/>
      <c r="BD16" s="270"/>
      <c r="BE16" s="270"/>
      <c r="BF16" s="270"/>
      <c r="BG16" s="270"/>
      <c r="BH16" s="270"/>
      <c r="BI16" s="270"/>
      <c r="BJ16" s="270"/>
      <c r="BK16" s="270"/>
      <c r="BL16" s="260"/>
      <c r="BM16" s="260"/>
      <c r="BN16" s="260"/>
      <c r="BO16" s="260"/>
      <c r="BP16" s="260"/>
      <c r="BQ16" s="260"/>
      <c r="BR16" s="260"/>
      <c r="BS16" s="260"/>
      <c r="BT16" s="260"/>
      <c r="BU16" s="260"/>
      <c r="BV16" s="260"/>
      <c r="BW16" s="260"/>
      <c r="BX16" s="260"/>
      <c r="BY16" s="260"/>
      <c r="BZ16" s="260"/>
      <c r="CA16" s="260"/>
      <c r="CB16" s="260"/>
      <c r="CC16" s="260"/>
      <c r="CD16" s="260"/>
      <c r="CE16" s="260"/>
      <c r="CF16" s="260"/>
      <c r="CG16" s="260"/>
      <c r="CH16" s="260"/>
      <c r="CI16" s="260"/>
      <c r="CJ16" s="260"/>
      <c r="CK16" s="260"/>
      <c r="CL16" s="260"/>
      <c r="CM16" s="260"/>
    </row>
    <row r="17" spans="1:91" x14ac:dyDescent="0.2">
      <c r="A17" s="10">
        <v>6</v>
      </c>
      <c r="B17" s="46" t="s">
        <v>33</v>
      </c>
      <c r="C17" s="46"/>
      <c r="D17" s="48">
        <f t="shared" ref="D17:P17" si="1">D14+D15+D16</f>
        <v>221017.12431325097</v>
      </c>
      <c r="E17" s="48">
        <f t="shared" si="1"/>
        <v>168354.01868087237</v>
      </c>
      <c r="F17" s="48">
        <f t="shared" si="1"/>
        <v>165678.95143207905</v>
      </c>
      <c r="G17" s="48">
        <f t="shared" si="1"/>
        <v>171093.72048373095</v>
      </c>
      <c r="H17" s="48">
        <f t="shared" si="1"/>
        <v>356560.27873162832</v>
      </c>
      <c r="I17" s="48">
        <f t="shared" si="1"/>
        <v>920973.30021710461</v>
      </c>
      <c r="J17" s="48">
        <f t="shared" si="1"/>
        <v>1559727.2371295667</v>
      </c>
      <c r="K17" s="48">
        <f t="shared" si="1"/>
        <v>1966245.7500353057</v>
      </c>
      <c r="L17" s="48">
        <f t="shared" si="1"/>
        <v>1817954.6132990739</v>
      </c>
      <c r="M17" s="48">
        <f t="shared" si="1"/>
        <v>1599493.0543265538</v>
      </c>
      <c r="N17" s="48">
        <f t="shared" si="1"/>
        <v>943818.61798423098</v>
      </c>
      <c r="O17" s="48">
        <f t="shared" si="1"/>
        <v>447516.22719446145</v>
      </c>
      <c r="P17" s="48">
        <f t="shared" si="1"/>
        <v>10338432.893827859</v>
      </c>
      <c r="Q17" s="48">
        <f>SUM(Q13:Q16)</f>
        <v>48576844.60406512</v>
      </c>
      <c r="R17" s="218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0"/>
      <c r="BA17" s="270"/>
      <c r="BB17" s="270"/>
      <c r="BC17" s="270"/>
      <c r="BD17" s="270"/>
      <c r="BE17" s="270"/>
      <c r="BF17" s="270"/>
      <c r="BG17" s="270"/>
      <c r="BH17" s="270"/>
      <c r="BI17" s="270"/>
      <c r="BJ17" s="270"/>
      <c r="BK17" s="270"/>
      <c r="BL17" s="260"/>
      <c r="BM17" s="260"/>
      <c r="BN17" s="260"/>
      <c r="BO17" s="260"/>
      <c r="BP17" s="260"/>
      <c r="BQ17" s="260"/>
      <c r="BR17" s="260"/>
      <c r="BS17" s="260"/>
      <c r="BT17" s="260"/>
      <c r="BU17" s="260"/>
      <c r="BV17" s="260"/>
      <c r="BW17" s="260"/>
      <c r="BX17" s="260"/>
      <c r="BY17" s="260"/>
      <c r="BZ17" s="260"/>
      <c r="CA17" s="260"/>
      <c r="CB17" s="260"/>
      <c r="CC17" s="260"/>
      <c r="CD17" s="260"/>
      <c r="CE17" s="260"/>
      <c r="CF17" s="260"/>
      <c r="CG17" s="260"/>
      <c r="CH17" s="260"/>
      <c r="CI17" s="260"/>
      <c r="CJ17" s="260"/>
      <c r="CK17" s="260"/>
      <c r="CL17" s="260"/>
      <c r="CM17" s="260"/>
    </row>
    <row r="18" spans="1:91" x14ac:dyDescent="0.2">
      <c r="A18" s="10">
        <v>7</v>
      </c>
      <c r="B18" s="3" t="s">
        <v>262</v>
      </c>
      <c r="C18" s="3"/>
      <c r="D18" s="272">
        <v>4.5744027177779083</v>
      </c>
      <c r="E18" s="272">
        <v>4.5744027177779083</v>
      </c>
      <c r="F18" s="272">
        <v>4.6106380810231125</v>
      </c>
      <c r="G18" s="272">
        <v>4.6106380810231125</v>
      </c>
      <c r="H18" s="272">
        <v>4.6106380810231125</v>
      </c>
      <c r="I18" s="272">
        <v>4.5536013566687963</v>
      </c>
      <c r="J18" s="272">
        <v>4.5536013566687963</v>
      </c>
      <c r="K18" s="272">
        <v>4.5536013566687963</v>
      </c>
      <c r="L18" s="272">
        <v>4.5539354348564665</v>
      </c>
      <c r="M18" s="272">
        <v>4.5539354348564665</v>
      </c>
      <c r="N18" s="272">
        <v>4.5539354348564665</v>
      </c>
      <c r="O18" s="272">
        <v>4.8318978620775193</v>
      </c>
      <c r="P18" s="272"/>
      <c r="Q18" s="272"/>
      <c r="R18" s="218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73"/>
      <c r="AG18" s="273"/>
      <c r="AH18" s="273"/>
      <c r="AI18" s="273"/>
      <c r="AJ18" s="273"/>
      <c r="AK18" s="273"/>
      <c r="AL18" s="273"/>
      <c r="AM18" s="273"/>
      <c r="AN18" s="273"/>
      <c r="AO18" s="273"/>
      <c r="AP18" s="273"/>
      <c r="AQ18" s="273"/>
      <c r="AR18" s="273"/>
      <c r="AS18" s="273"/>
      <c r="AT18" s="273"/>
      <c r="AU18" s="273"/>
      <c r="AV18" s="273"/>
      <c r="AW18" s="273"/>
      <c r="AX18" s="273"/>
      <c r="AY18" s="273"/>
      <c r="AZ18" s="273"/>
      <c r="BA18" s="273"/>
      <c r="BB18" s="273"/>
      <c r="BC18" s="273"/>
      <c r="BD18" s="273"/>
      <c r="BE18" s="273"/>
      <c r="BF18" s="273"/>
      <c r="BG18" s="273"/>
      <c r="BH18" s="273"/>
      <c r="BI18" s="273"/>
      <c r="BJ18" s="273"/>
      <c r="BK18" s="273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  <c r="CH18" s="260"/>
      <c r="CI18" s="260"/>
      <c r="CJ18" s="260"/>
      <c r="CK18" s="260"/>
      <c r="CL18" s="260"/>
      <c r="CM18" s="260"/>
    </row>
    <row r="19" spans="1:91" x14ac:dyDescent="0.2">
      <c r="A19" s="10">
        <v>8</v>
      </c>
      <c r="B19" s="3" t="s">
        <v>114</v>
      </c>
      <c r="C19" s="3"/>
      <c r="D19" s="7">
        <f t="shared" ref="D19:O19" si="2">D18*D17</f>
        <v>1011021.334133993</v>
      </c>
      <c r="E19" s="7">
        <f t="shared" si="2"/>
        <v>770119.08060261526</v>
      </c>
      <c r="F19" s="7">
        <f t="shared" si="2"/>
        <v>763885.68269672233</v>
      </c>
      <c r="G19" s="7">
        <f t="shared" si="2"/>
        <v>788851.22308621404</v>
      </c>
      <c r="H19" s="7">
        <f t="shared" si="2"/>
        <v>1643970.3993002609</v>
      </c>
      <c r="I19" s="7">
        <f t="shared" si="2"/>
        <v>4193745.269324346</v>
      </c>
      <c r="J19" s="7">
        <f t="shared" si="2"/>
        <v>7102376.0630264683</v>
      </c>
      <c r="K19" s="7">
        <f t="shared" si="2"/>
        <v>8953499.3149050232</v>
      </c>
      <c r="L19" s="7">
        <f t="shared" si="2"/>
        <v>8278847.9324634373</v>
      </c>
      <c r="M19" s="7">
        <f t="shared" si="2"/>
        <v>7283988.0979044931</v>
      </c>
      <c r="N19" s="7">
        <f t="shared" si="2"/>
        <v>4298089.0485156476</v>
      </c>
      <c r="O19" s="7">
        <f t="shared" si="2"/>
        <v>2162352.7014259156</v>
      </c>
      <c r="P19" s="7">
        <f>SUM(D19:O19)</f>
        <v>47250746.147385143</v>
      </c>
      <c r="Q19" s="7"/>
      <c r="R19" s="218"/>
      <c r="S19" s="269"/>
      <c r="T19" s="269"/>
      <c r="U19" s="269"/>
      <c r="V19" s="269"/>
      <c r="W19" s="269"/>
      <c r="X19" s="269"/>
      <c r="Y19" s="269"/>
      <c r="Z19" s="269"/>
      <c r="AA19" s="269"/>
      <c r="AB19" s="269"/>
      <c r="AC19" s="269"/>
      <c r="AD19" s="269"/>
      <c r="AE19" s="269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/>
      <c r="BJ19" s="274"/>
      <c r="BK19" s="274"/>
      <c r="BL19" s="260"/>
      <c r="BM19" s="260"/>
      <c r="BN19" s="260"/>
      <c r="BO19" s="260"/>
      <c r="BP19" s="260"/>
      <c r="BQ19" s="260"/>
      <c r="BR19" s="260"/>
      <c r="BS19" s="260"/>
      <c r="BT19" s="260"/>
      <c r="BU19" s="260"/>
      <c r="BV19" s="260"/>
      <c r="BW19" s="260"/>
      <c r="BX19" s="260"/>
      <c r="BY19" s="260"/>
      <c r="BZ19" s="260"/>
      <c r="CA19" s="260"/>
      <c r="CB19" s="260"/>
      <c r="CC19" s="260"/>
      <c r="CD19" s="260"/>
      <c r="CE19" s="260"/>
      <c r="CF19" s="260"/>
      <c r="CG19" s="260"/>
      <c r="CH19" s="260"/>
      <c r="CI19" s="260"/>
      <c r="CJ19" s="260"/>
      <c r="CK19" s="260"/>
      <c r="CL19" s="260"/>
      <c r="CM19" s="260"/>
    </row>
    <row r="20" spans="1:91" x14ac:dyDescent="0.2">
      <c r="A20" s="10">
        <v>9</v>
      </c>
      <c r="B20" s="1"/>
      <c r="C20" s="2"/>
      <c r="D20" s="18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"/>
      <c r="Q20" s="2"/>
      <c r="R20" s="218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0"/>
      <c r="BV20" s="260"/>
      <c r="BW20" s="260"/>
      <c r="BX20" s="260"/>
      <c r="BY20" s="260"/>
      <c r="BZ20" s="260"/>
      <c r="CA20" s="260"/>
      <c r="CB20" s="260"/>
      <c r="CC20" s="260"/>
      <c r="CD20" s="260"/>
      <c r="CE20" s="260"/>
      <c r="CF20" s="260"/>
      <c r="CG20" s="260"/>
      <c r="CH20" s="260"/>
      <c r="CI20" s="260"/>
      <c r="CJ20" s="260"/>
      <c r="CK20" s="260"/>
      <c r="CL20" s="260"/>
      <c r="CM20" s="260"/>
    </row>
    <row r="21" spans="1:91" x14ac:dyDescent="0.2">
      <c r="A21" s="10">
        <v>10</v>
      </c>
      <c r="B21" s="26" t="s">
        <v>34</v>
      </c>
      <c r="C21" s="1"/>
      <c r="D21" s="265">
        <f t="shared" ref="D21:O21" si="3">D22*$C$22+D23*$C$23+D24*$C$24+D25*$C$25</f>
        <v>1056755.533748124</v>
      </c>
      <c r="E21" s="265">
        <f t="shared" si="3"/>
        <v>1023645.2076490484</v>
      </c>
      <c r="F21" s="265">
        <f t="shared" si="3"/>
        <v>1000785.2950254441</v>
      </c>
      <c r="G21" s="265">
        <f t="shared" si="3"/>
        <v>998113.85135664651</v>
      </c>
      <c r="H21" s="265">
        <f t="shared" si="3"/>
        <v>1083602.4345559962</v>
      </c>
      <c r="I21" s="265">
        <f t="shared" si="3"/>
        <v>1382258.7297275229</v>
      </c>
      <c r="J21" s="265">
        <f t="shared" si="3"/>
        <v>1743329.8934897047</v>
      </c>
      <c r="K21" s="265">
        <f t="shared" si="3"/>
        <v>1949611.1027651818</v>
      </c>
      <c r="L21" s="265">
        <f t="shared" si="3"/>
        <v>1819348.4850031193</v>
      </c>
      <c r="M21" s="265">
        <f t="shared" si="3"/>
        <v>1823289.4335529404</v>
      </c>
      <c r="N21" s="265">
        <f t="shared" si="3"/>
        <v>1441261.4355977997</v>
      </c>
      <c r="O21" s="265">
        <f t="shared" si="3"/>
        <v>1171421.9045766052</v>
      </c>
      <c r="P21" s="265">
        <f>SUM(D21:O21)</f>
        <v>16493423.307048133</v>
      </c>
      <c r="Q21" s="265"/>
      <c r="R21" s="218"/>
      <c r="S21" s="266">
        <f>(P21+P28)/P22</f>
        <v>191.45244505517078</v>
      </c>
      <c r="T21" s="163"/>
      <c r="U21" s="269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5"/>
      <c r="AG21" s="265"/>
      <c r="AH21" s="265"/>
      <c r="AI21" s="265"/>
      <c r="AJ21" s="265"/>
      <c r="AK21" s="265"/>
      <c r="AL21" s="265"/>
      <c r="AM21" s="265"/>
      <c r="AN21" s="265"/>
      <c r="AO21" s="265"/>
      <c r="AP21" s="265"/>
      <c r="AQ21" s="265"/>
      <c r="AR21" s="265"/>
      <c r="AS21" s="265"/>
      <c r="AT21" s="265"/>
      <c r="AU21" s="265"/>
      <c r="AV21" s="265"/>
      <c r="AW21" s="265"/>
      <c r="AX21" s="265"/>
      <c r="AY21" s="265"/>
      <c r="AZ21" s="265"/>
      <c r="BA21" s="265"/>
      <c r="BB21" s="265"/>
      <c r="BC21" s="265"/>
      <c r="BD21" s="265"/>
      <c r="BE21" s="265"/>
      <c r="BF21" s="265"/>
      <c r="BG21" s="265"/>
      <c r="BH21" s="265"/>
      <c r="BI21" s="265"/>
      <c r="BJ21" s="265"/>
      <c r="BK21" s="265"/>
      <c r="BL21" s="260"/>
      <c r="BM21" s="260"/>
      <c r="BN21" s="260"/>
      <c r="BO21" s="260"/>
      <c r="BP21" s="260"/>
      <c r="BQ21" s="260"/>
      <c r="BR21" s="260"/>
      <c r="BS21" s="260"/>
      <c r="BT21" s="260"/>
      <c r="BU21" s="260"/>
      <c r="BV21" s="260"/>
      <c r="BW21" s="260"/>
      <c r="BX21" s="260"/>
      <c r="BY21" s="260"/>
      <c r="BZ21" s="260"/>
      <c r="CA21" s="260"/>
      <c r="CB21" s="260"/>
      <c r="CC21" s="260"/>
      <c r="CD21" s="260"/>
      <c r="CE21" s="260"/>
      <c r="CF21" s="260"/>
      <c r="CG21" s="260"/>
      <c r="CH21" s="260"/>
      <c r="CI21" s="260"/>
      <c r="CJ21" s="260"/>
      <c r="CK21" s="260"/>
      <c r="CL21" s="260"/>
      <c r="CM21" s="260"/>
    </row>
    <row r="22" spans="1:91" x14ac:dyDescent="0.2">
      <c r="A22" s="10">
        <v>11</v>
      </c>
      <c r="B22" s="1" t="s">
        <v>29</v>
      </c>
      <c r="C22" s="44">
        <v>48.44</v>
      </c>
      <c r="D22" s="2">
        <v>17239</v>
      </c>
      <c r="E22" s="2">
        <v>17099</v>
      </c>
      <c r="F22" s="2">
        <v>16768</v>
      </c>
      <c r="G22" s="2">
        <v>16763</v>
      </c>
      <c r="H22" s="2">
        <v>16900</v>
      </c>
      <c r="I22" s="2">
        <v>16920</v>
      </c>
      <c r="J22" s="2">
        <v>17698</v>
      </c>
      <c r="K22" s="2">
        <v>17809</v>
      </c>
      <c r="L22" s="2">
        <v>16330</v>
      </c>
      <c r="M22" s="2">
        <v>19213</v>
      </c>
      <c r="N22" s="2">
        <v>17745</v>
      </c>
      <c r="O22" s="2">
        <v>17372</v>
      </c>
      <c r="P22" s="2">
        <f>ROUND((SUM(D22:O22)),0)</f>
        <v>207856</v>
      </c>
      <c r="Q22" s="2">
        <f>P22*C22</f>
        <v>10068544.639999999</v>
      </c>
      <c r="R22" s="218"/>
      <c r="S22" s="269"/>
      <c r="T22" s="269"/>
      <c r="U22" s="266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  <c r="BF22" s="270"/>
      <c r="BG22" s="270"/>
      <c r="BH22" s="270"/>
      <c r="BI22" s="270"/>
      <c r="BJ22" s="270"/>
      <c r="BK22" s="270"/>
      <c r="BL22" s="260"/>
      <c r="BM22" s="260"/>
      <c r="BN22" s="260"/>
      <c r="BO22" s="260"/>
      <c r="BP22" s="260"/>
      <c r="BQ22" s="260"/>
      <c r="BR22" s="260"/>
      <c r="BS22" s="260"/>
      <c r="BT22" s="260"/>
      <c r="BU22" s="260"/>
      <c r="BV22" s="260"/>
      <c r="BW22" s="260"/>
      <c r="BX22" s="260"/>
      <c r="BY22" s="260"/>
      <c r="BZ22" s="260"/>
      <c r="CA22" s="260"/>
      <c r="CB22" s="260"/>
      <c r="CC22" s="260"/>
      <c r="CD22" s="260"/>
      <c r="CE22" s="260"/>
      <c r="CF22" s="260"/>
      <c r="CG22" s="260"/>
      <c r="CH22" s="260"/>
      <c r="CI22" s="260"/>
      <c r="CJ22" s="260"/>
      <c r="CK22" s="260"/>
      <c r="CL22" s="260"/>
      <c r="CM22" s="260"/>
    </row>
    <row r="23" spans="1:91" x14ac:dyDescent="0.2">
      <c r="A23" s="10">
        <v>12</v>
      </c>
      <c r="B23" s="1" t="s">
        <v>30</v>
      </c>
      <c r="C23" s="33">
        <f>C14</f>
        <v>1.3180000000000001</v>
      </c>
      <c r="D23" s="2">
        <v>158527.49023772657</v>
      </c>
      <c r="E23" s="2">
        <v>139909.19013938011</v>
      </c>
      <c r="F23" s="2">
        <v>130250.76022247532</v>
      </c>
      <c r="G23" s="2">
        <v>120243.96063161312</v>
      </c>
      <c r="H23" s="2">
        <v>155608.2652693975</v>
      </c>
      <c r="I23" s="2">
        <v>396983.94105827162</v>
      </c>
      <c r="J23" s="2">
        <v>620608.71912717971</v>
      </c>
      <c r="K23" s="2">
        <v>749912.3784958492</v>
      </c>
      <c r="L23" s="2">
        <v>712618.2259614598</v>
      </c>
      <c r="M23" s="2">
        <v>616378.42084232927</v>
      </c>
      <c r="N23" s="2">
        <v>406804.8901319633</v>
      </c>
      <c r="O23" s="2">
        <v>228500.26383699849</v>
      </c>
      <c r="P23" s="2">
        <f>SUM(D23:O23)</f>
        <v>4436346.5059546437</v>
      </c>
      <c r="Q23" s="2">
        <f>P23*C23</f>
        <v>5847104.6948482208</v>
      </c>
      <c r="R23" s="218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  <c r="AU23" s="270"/>
      <c r="AV23" s="270"/>
      <c r="AW23" s="270"/>
      <c r="AX23" s="270"/>
      <c r="AY23" s="270"/>
      <c r="AZ23" s="270"/>
      <c r="BA23" s="270"/>
      <c r="BB23" s="270"/>
      <c r="BC23" s="270"/>
      <c r="BD23" s="270"/>
      <c r="BE23" s="270"/>
      <c r="BF23" s="270"/>
      <c r="BG23" s="270"/>
      <c r="BH23" s="270"/>
      <c r="BI23" s="270"/>
      <c r="BJ23" s="270"/>
      <c r="BK23" s="270"/>
      <c r="BL23" s="260"/>
      <c r="BM23" s="260"/>
      <c r="BN23" s="260"/>
      <c r="BO23" s="260"/>
      <c r="BP23" s="260"/>
      <c r="BQ23" s="260"/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0"/>
      <c r="CD23" s="260"/>
      <c r="CE23" s="260"/>
      <c r="CF23" s="260"/>
      <c r="CG23" s="260"/>
      <c r="CH23" s="260"/>
      <c r="CI23" s="260"/>
      <c r="CJ23" s="260"/>
      <c r="CK23" s="260"/>
      <c r="CL23" s="260"/>
      <c r="CM23" s="260"/>
    </row>
    <row r="24" spans="1:91" x14ac:dyDescent="0.2">
      <c r="A24" s="10">
        <v>13</v>
      </c>
      <c r="B24" s="1" t="s">
        <v>31</v>
      </c>
      <c r="C24" s="33">
        <f>C15</f>
        <v>0.87999999999999989</v>
      </c>
      <c r="D24" s="2">
        <v>14499.02456227346</v>
      </c>
      <c r="E24" s="2">
        <v>12465.153460619891</v>
      </c>
      <c r="F24" s="2">
        <v>19173.719377524681</v>
      </c>
      <c r="G24" s="2">
        <v>31400.671868386886</v>
      </c>
      <c r="H24" s="2">
        <v>68039.478330602491</v>
      </c>
      <c r="I24" s="2">
        <v>44805.790241728333</v>
      </c>
      <c r="J24" s="2">
        <v>77359.638272820375</v>
      </c>
      <c r="K24" s="2">
        <v>111998.44080415077</v>
      </c>
      <c r="L24" s="2">
        <v>101241.43543854015</v>
      </c>
      <c r="M24" s="2">
        <v>91164.721457670734</v>
      </c>
      <c r="N24" s="2">
        <v>51732.716368036658</v>
      </c>
      <c r="O24" s="2">
        <v>32680.541863001512</v>
      </c>
      <c r="P24" s="2">
        <f>SUM(D24:O24)</f>
        <v>656561.33204535604</v>
      </c>
      <c r="Q24" s="2">
        <f>P24*C24</f>
        <v>577773.97219991323</v>
      </c>
      <c r="R24" s="218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  <c r="CD24" s="260"/>
      <c r="CE24" s="260"/>
      <c r="CF24" s="260"/>
      <c r="CG24" s="260"/>
      <c r="CH24" s="260"/>
      <c r="CI24" s="260"/>
      <c r="CJ24" s="260"/>
      <c r="CK24" s="260"/>
      <c r="CL24" s="260"/>
      <c r="CM24" s="260"/>
    </row>
    <row r="25" spans="1:91" x14ac:dyDescent="0.2">
      <c r="A25" s="10">
        <v>14</v>
      </c>
      <c r="B25" s="1" t="s">
        <v>32</v>
      </c>
      <c r="C25" s="33">
        <f>C16</f>
        <v>0.62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f>SUM(D25:O25)</f>
        <v>0</v>
      </c>
      <c r="Q25" s="2">
        <f>P25*C25</f>
        <v>0</v>
      </c>
      <c r="R25" s="218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75"/>
      <c r="AG25" s="275"/>
      <c r="AH25" s="275"/>
      <c r="AI25" s="275"/>
      <c r="AJ25" s="275"/>
      <c r="AK25" s="275"/>
      <c r="AL25" s="275"/>
      <c r="AM25" s="275"/>
      <c r="AN25" s="275"/>
      <c r="AO25" s="275"/>
      <c r="AP25" s="275"/>
      <c r="AQ25" s="275"/>
      <c r="AR25" s="275"/>
      <c r="AS25" s="275"/>
      <c r="AT25" s="275"/>
      <c r="AU25" s="275"/>
      <c r="AV25" s="275"/>
      <c r="AW25" s="275"/>
      <c r="AX25" s="275"/>
      <c r="AY25" s="275"/>
      <c r="AZ25" s="275"/>
      <c r="BA25" s="275"/>
      <c r="BB25" s="275"/>
      <c r="BC25" s="275"/>
      <c r="BD25" s="275"/>
      <c r="BE25" s="275"/>
      <c r="BF25" s="275"/>
      <c r="BG25" s="275"/>
      <c r="BH25" s="275"/>
      <c r="BI25" s="275"/>
      <c r="BJ25" s="275"/>
      <c r="BK25" s="275"/>
      <c r="BL25" s="260"/>
      <c r="BM25" s="260"/>
      <c r="BN25" s="260"/>
      <c r="BO25" s="260"/>
      <c r="BP25" s="260"/>
      <c r="BQ25" s="260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  <c r="CD25" s="260"/>
      <c r="CE25" s="260"/>
      <c r="CF25" s="260"/>
      <c r="CG25" s="260"/>
      <c r="CH25" s="260"/>
      <c r="CI25" s="260"/>
      <c r="CJ25" s="260"/>
      <c r="CK25" s="260"/>
      <c r="CL25" s="260"/>
      <c r="CM25" s="260"/>
    </row>
    <row r="26" spans="1:91" x14ac:dyDescent="0.2">
      <c r="A26" s="10">
        <v>15</v>
      </c>
      <c r="B26" s="46" t="s">
        <v>33</v>
      </c>
      <c r="C26" s="46"/>
      <c r="D26" s="48">
        <f t="shared" ref="D26:P26" si="4">D23+D24+D25</f>
        <v>173026.51480000003</v>
      </c>
      <c r="E26" s="48">
        <f t="shared" si="4"/>
        <v>152374.34359999999</v>
      </c>
      <c r="F26" s="48">
        <f t="shared" si="4"/>
        <v>149424.47959999999</v>
      </c>
      <c r="G26" s="48">
        <f t="shared" si="4"/>
        <v>151644.63250000001</v>
      </c>
      <c r="H26" s="48">
        <f t="shared" si="4"/>
        <v>223647.74359999999</v>
      </c>
      <c r="I26" s="48">
        <f t="shared" si="4"/>
        <v>441789.73129999998</v>
      </c>
      <c r="J26" s="48">
        <f t="shared" si="4"/>
        <v>697968.3574000001</v>
      </c>
      <c r="K26" s="48">
        <f t="shared" si="4"/>
        <v>861910.81929999997</v>
      </c>
      <c r="L26" s="48">
        <f t="shared" si="4"/>
        <v>813859.66139999998</v>
      </c>
      <c r="M26" s="48">
        <f t="shared" si="4"/>
        <v>707543.14229999995</v>
      </c>
      <c r="N26" s="48">
        <f t="shared" si="4"/>
        <v>458537.60649999994</v>
      </c>
      <c r="O26" s="48">
        <f t="shared" si="4"/>
        <v>261180.8057</v>
      </c>
      <c r="P26" s="48">
        <f t="shared" si="4"/>
        <v>5092907.8379999995</v>
      </c>
      <c r="Q26" s="48">
        <f>SUM(Q22:Q25)</f>
        <v>16493423.307048133</v>
      </c>
      <c r="R26" s="218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70"/>
      <c r="AG26" s="270"/>
      <c r="AH26" s="270"/>
      <c r="AI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0"/>
      <c r="BI26" s="270"/>
      <c r="BJ26" s="270"/>
      <c r="BK26" s="270"/>
      <c r="BL26" s="260"/>
      <c r="BM26" s="260"/>
      <c r="BN26" s="260"/>
      <c r="BO26" s="260"/>
      <c r="BP26" s="260"/>
      <c r="BQ26" s="260"/>
      <c r="BR26" s="260"/>
      <c r="BS26" s="260"/>
      <c r="BT26" s="260"/>
      <c r="BU26" s="260"/>
      <c r="BV26" s="260"/>
      <c r="BW26" s="260"/>
      <c r="BX26" s="260"/>
      <c r="BY26" s="260"/>
      <c r="BZ26" s="260"/>
      <c r="CA26" s="260"/>
      <c r="CB26" s="260"/>
      <c r="CC26" s="260"/>
      <c r="CD26" s="260"/>
      <c r="CE26" s="260"/>
      <c r="CF26" s="260"/>
      <c r="CG26" s="260"/>
      <c r="CH26" s="260"/>
      <c r="CI26" s="260"/>
      <c r="CJ26" s="260"/>
      <c r="CK26" s="260"/>
      <c r="CL26" s="260"/>
      <c r="CM26" s="260"/>
    </row>
    <row r="27" spans="1:91" x14ac:dyDescent="0.2">
      <c r="A27" s="10">
        <v>16</v>
      </c>
      <c r="B27" s="3" t="s">
        <v>262</v>
      </c>
      <c r="C27" s="3"/>
      <c r="D27" s="272">
        <v>4.5744027177779083</v>
      </c>
      <c r="E27" s="272">
        <v>4.5744027177779083</v>
      </c>
      <c r="F27" s="272">
        <v>4.6106380810231125</v>
      </c>
      <c r="G27" s="272">
        <v>4.6106380810231125</v>
      </c>
      <c r="H27" s="272">
        <v>4.6106380810231125</v>
      </c>
      <c r="I27" s="272">
        <v>4.5536013566687963</v>
      </c>
      <c r="J27" s="272">
        <v>4.5536013566687963</v>
      </c>
      <c r="K27" s="272">
        <v>4.5536013566687963</v>
      </c>
      <c r="L27" s="272">
        <v>4.5539354348564665</v>
      </c>
      <c r="M27" s="272">
        <v>4.5539354348564665</v>
      </c>
      <c r="N27" s="272">
        <v>4.5539354348564665</v>
      </c>
      <c r="O27" s="272">
        <v>4.8318978620775193</v>
      </c>
      <c r="P27" s="272"/>
      <c r="Q27" s="272"/>
      <c r="R27" s="218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73"/>
      <c r="AG27" s="273"/>
      <c r="AH27" s="273"/>
      <c r="AI27" s="273"/>
      <c r="AJ27" s="273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3"/>
      <c r="BE27" s="273"/>
      <c r="BF27" s="273"/>
      <c r="BG27" s="273"/>
      <c r="BH27" s="273"/>
      <c r="BI27" s="273"/>
      <c r="BJ27" s="273"/>
      <c r="BK27" s="273"/>
      <c r="BL27" s="260"/>
      <c r="BM27" s="260"/>
      <c r="BN27" s="260"/>
      <c r="BO27" s="260"/>
      <c r="BP27" s="260"/>
      <c r="BQ27" s="260"/>
      <c r="BR27" s="260"/>
      <c r="BS27" s="260"/>
      <c r="BT27" s="260"/>
      <c r="BU27" s="260"/>
      <c r="BV27" s="260"/>
      <c r="BW27" s="260"/>
      <c r="BX27" s="260"/>
      <c r="BY27" s="260"/>
      <c r="BZ27" s="260"/>
      <c r="CA27" s="260"/>
      <c r="CB27" s="260"/>
      <c r="CC27" s="260"/>
      <c r="CD27" s="260"/>
      <c r="CE27" s="260"/>
      <c r="CF27" s="260"/>
      <c r="CG27" s="260"/>
      <c r="CH27" s="260"/>
      <c r="CI27" s="260"/>
      <c r="CJ27" s="260"/>
      <c r="CK27" s="260"/>
      <c r="CL27" s="260"/>
      <c r="CM27" s="260"/>
    </row>
    <row r="28" spans="1:91" x14ac:dyDescent="0.2">
      <c r="A28" s="10">
        <v>17</v>
      </c>
      <c r="B28" s="3" t="s">
        <v>114</v>
      </c>
      <c r="C28" s="3"/>
      <c r="D28" s="7">
        <f t="shared" ref="D28:O28" si="5">D27*D26</f>
        <v>791492.95954875962</v>
      </c>
      <c r="E28" s="7">
        <f t="shared" si="5"/>
        <v>697021.61148346483</v>
      </c>
      <c r="F28" s="7">
        <f t="shared" si="5"/>
        <v>688942.19588082121</v>
      </c>
      <c r="G28" s="7">
        <f t="shared" si="5"/>
        <v>699178.51738725509</v>
      </c>
      <c r="H28" s="7">
        <f t="shared" si="5"/>
        <v>1031158.803377053</v>
      </c>
      <c r="I28" s="7">
        <f t="shared" si="5"/>
        <v>2011734.3198100228</v>
      </c>
      <c r="J28" s="7">
        <f t="shared" si="5"/>
        <v>3178269.6591685317</v>
      </c>
      <c r="K28" s="7">
        <f t="shared" si="5"/>
        <v>3924798.2760919938</v>
      </c>
      <c r="L28" s="7">
        <f t="shared" si="5"/>
        <v>3706264.3510497455</v>
      </c>
      <c r="M28" s="7">
        <f t="shared" si="5"/>
        <v>3222105.7874096609</v>
      </c>
      <c r="N28" s="7">
        <f t="shared" si="5"/>
        <v>2088150.6544546206</v>
      </c>
      <c r="O28" s="7">
        <f t="shared" si="5"/>
        <v>1261998.9766775139</v>
      </c>
      <c r="P28" s="7">
        <f>SUM(D28:O28)</f>
        <v>23301116.112339444</v>
      </c>
      <c r="Q28" s="7"/>
      <c r="R28" s="218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/>
      <c r="AY28" s="274"/>
      <c r="AZ28" s="274"/>
      <c r="BA28" s="274"/>
      <c r="BB28" s="274"/>
      <c r="BC28" s="274"/>
      <c r="BD28" s="274"/>
      <c r="BE28" s="274"/>
      <c r="BF28" s="274"/>
      <c r="BG28" s="274"/>
      <c r="BH28" s="274"/>
      <c r="BI28" s="274"/>
      <c r="BJ28" s="274"/>
      <c r="BK28" s="274"/>
      <c r="BL28" s="260"/>
      <c r="BM28" s="260"/>
      <c r="BN28" s="260"/>
      <c r="BO28" s="260"/>
      <c r="BP28" s="260"/>
      <c r="BQ28" s="260"/>
      <c r="BR28" s="260"/>
      <c r="BS28" s="260"/>
      <c r="BT28" s="260"/>
      <c r="BU28" s="260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0"/>
    </row>
    <row r="29" spans="1:91" x14ac:dyDescent="0.2">
      <c r="A29" s="10">
        <v>18</v>
      </c>
      <c r="B29" s="1"/>
      <c r="C29" s="1"/>
      <c r="D29" s="18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"/>
      <c r="Q29" s="2"/>
      <c r="R29" s="218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/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60"/>
      <c r="BH29" s="260"/>
      <c r="BI29" s="260"/>
      <c r="BJ29" s="260"/>
      <c r="BK29" s="260"/>
      <c r="BL29" s="260"/>
      <c r="BM29" s="260"/>
      <c r="BN29" s="260"/>
      <c r="BO29" s="260"/>
      <c r="BP29" s="260"/>
      <c r="BQ29" s="260"/>
      <c r="BR29" s="260"/>
      <c r="BS29" s="260"/>
      <c r="BT29" s="260"/>
      <c r="BU29" s="260"/>
      <c r="BV29" s="260"/>
      <c r="BW29" s="260"/>
      <c r="BX29" s="260"/>
      <c r="BY29" s="260"/>
      <c r="BZ29" s="260"/>
      <c r="CA29" s="260"/>
      <c r="CB29" s="260"/>
      <c r="CC29" s="260"/>
      <c r="CD29" s="260"/>
      <c r="CE29" s="260"/>
      <c r="CF29" s="260"/>
      <c r="CG29" s="260"/>
      <c r="CH29" s="260"/>
      <c r="CI29" s="260"/>
      <c r="CJ29" s="260"/>
      <c r="CK29" s="260"/>
      <c r="CL29" s="260"/>
      <c r="CM29" s="260"/>
    </row>
    <row r="30" spans="1:91" x14ac:dyDescent="0.2">
      <c r="A30" s="10">
        <v>19</v>
      </c>
      <c r="B30" s="26" t="s">
        <v>35</v>
      </c>
      <c r="C30" s="33"/>
      <c r="D30" s="265">
        <f t="shared" ref="D30:O30" si="6">D31*$C$31+D32*$C$32+D33*$C$33+D34*$C$34</f>
        <v>27523.907412745451</v>
      </c>
      <c r="E30" s="265">
        <f t="shared" si="6"/>
        <v>24214.761781254543</v>
      </c>
      <c r="F30" s="265">
        <f t="shared" si="6"/>
        <v>34182.542585763636</v>
      </c>
      <c r="G30" s="265">
        <f t="shared" si="6"/>
        <v>30882.138216709092</v>
      </c>
      <c r="H30" s="265">
        <f t="shared" si="6"/>
        <v>30594.828955072728</v>
      </c>
      <c r="I30" s="265">
        <f t="shared" si="6"/>
        <v>55963.462716072725</v>
      </c>
      <c r="J30" s="265">
        <f t="shared" si="6"/>
        <v>97810.110294654543</v>
      </c>
      <c r="K30" s="265">
        <f t="shared" si="6"/>
        <v>124377.45442001818</v>
      </c>
      <c r="L30" s="265">
        <f t="shared" si="6"/>
        <v>101461.33704998181</v>
      </c>
      <c r="M30" s="265">
        <f t="shared" si="6"/>
        <v>150514.61749752727</v>
      </c>
      <c r="N30" s="265">
        <f t="shared" si="6"/>
        <v>59102.538638109087</v>
      </c>
      <c r="O30" s="265">
        <f t="shared" si="6"/>
        <v>31760.490292181821</v>
      </c>
      <c r="P30" s="265">
        <f>SUM(D30:O30)</f>
        <v>768388.18986009096</v>
      </c>
      <c r="Q30" s="265"/>
      <c r="R30" s="218"/>
      <c r="S30" s="266">
        <f>(P30+P37)/P31</f>
        <v>1495.1182241469844</v>
      </c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5"/>
      <c r="AG30" s="265"/>
      <c r="AH30" s="265"/>
      <c r="AI30" s="265"/>
      <c r="AJ30" s="265"/>
      <c r="AK30" s="265"/>
      <c r="AL30" s="265"/>
      <c r="AM30" s="265"/>
      <c r="AN30" s="265"/>
      <c r="AO30" s="265"/>
      <c r="AP30" s="265"/>
      <c r="AQ30" s="265"/>
      <c r="AR30" s="265"/>
      <c r="AS30" s="265"/>
      <c r="AT30" s="265"/>
      <c r="AU30" s="265"/>
      <c r="AV30" s="265"/>
      <c r="AW30" s="265"/>
      <c r="AX30" s="265"/>
      <c r="AY30" s="265"/>
      <c r="AZ30" s="265"/>
      <c r="BA30" s="265"/>
      <c r="BB30" s="265"/>
      <c r="BC30" s="265"/>
      <c r="BD30" s="265"/>
      <c r="BE30" s="265"/>
      <c r="BF30" s="265"/>
      <c r="BG30" s="265"/>
      <c r="BH30" s="265"/>
      <c r="BI30" s="265"/>
      <c r="BJ30" s="265"/>
      <c r="BK30" s="265"/>
      <c r="BL30" s="260"/>
      <c r="BM30" s="260"/>
      <c r="BN30" s="260"/>
      <c r="BO30" s="260"/>
      <c r="BP30" s="260"/>
      <c r="BQ30" s="260"/>
      <c r="BR30" s="260"/>
      <c r="BS30" s="260"/>
      <c r="BT30" s="260"/>
      <c r="BU30" s="260"/>
      <c r="BV30" s="260"/>
      <c r="BW30" s="260"/>
      <c r="BX30" s="260"/>
      <c r="BY30" s="260"/>
      <c r="BZ30" s="260"/>
      <c r="CA30" s="260"/>
      <c r="CB30" s="260"/>
      <c r="CC30" s="260"/>
      <c r="CD30" s="260"/>
      <c r="CE30" s="260"/>
      <c r="CF30" s="260"/>
      <c r="CG30" s="260"/>
      <c r="CH30" s="260"/>
      <c r="CI30" s="260"/>
      <c r="CJ30" s="260"/>
      <c r="CK30" s="260"/>
      <c r="CL30" s="260"/>
      <c r="CM30" s="260"/>
    </row>
    <row r="31" spans="1:91" x14ac:dyDescent="0.2">
      <c r="A31" s="10">
        <v>20</v>
      </c>
      <c r="B31" s="1" t="s">
        <v>29</v>
      </c>
      <c r="C31" s="30">
        <f>C22</f>
        <v>48.44</v>
      </c>
      <c r="D31" s="2">
        <v>205</v>
      </c>
      <c r="E31" s="2">
        <v>193</v>
      </c>
      <c r="F31" s="2">
        <v>211</v>
      </c>
      <c r="G31" s="2">
        <v>188</v>
      </c>
      <c r="H31" s="2">
        <v>194</v>
      </c>
      <c r="I31" s="2">
        <v>181</v>
      </c>
      <c r="J31" s="2">
        <v>200</v>
      </c>
      <c r="K31" s="2">
        <v>201</v>
      </c>
      <c r="L31" s="2">
        <v>169</v>
      </c>
      <c r="M31" s="2">
        <v>234</v>
      </c>
      <c r="N31" s="2">
        <v>197</v>
      </c>
      <c r="O31" s="2">
        <v>193</v>
      </c>
      <c r="P31" s="2">
        <f>ROUND((SUM(D31:O31)),0)</f>
        <v>2366</v>
      </c>
      <c r="Q31" s="2">
        <f>P31*C31</f>
        <v>114609.04</v>
      </c>
      <c r="R31" s="218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75"/>
      <c r="AG31" s="275"/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0"/>
      <c r="CG31" s="260"/>
      <c r="CH31" s="260"/>
      <c r="CI31" s="260"/>
      <c r="CJ31" s="260"/>
      <c r="CK31" s="260"/>
      <c r="CL31" s="260"/>
      <c r="CM31" s="260"/>
    </row>
    <row r="32" spans="1:91" x14ac:dyDescent="0.2">
      <c r="A32" s="10">
        <v>21</v>
      </c>
      <c r="B32" s="1" t="s">
        <v>30</v>
      </c>
      <c r="C32" s="33">
        <f>C23</f>
        <v>1.3180000000000001</v>
      </c>
      <c r="D32" s="2">
        <v>9589.5276272727278</v>
      </c>
      <c r="E32" s="2">
        <v>8581.6553727272712</v>
      </c>
      <c r="F32" s="2">
        <v>11302.885118181819</v>
      </c>
      <c r="G32" s="2">
        <v>10101.737645454547</v>
      </c>
      <c r="H32" s="2">
        <v>11349.108463636363</v>
      </c>
      <c r="I32" s="2">
        <v>22690.29796363636</v>
      </c>
      <c r="J32" s="2">
        <v>36089.256672727272</v>
      </c>
      <c r="K32" s="2">
        <v>42579.623990909102</v>
      </c>
      <c r="L32" s="2">
        <v>34343.541009090899</v>
      </c>
      <c r="M32" s="2">
        <v>51216.227236363644</v>
      </c>
      <c r="N32" s="2">
        <v>24163.344945454544</v>
      </c>
      <c r="O32" s="2">
        <v>13009.233909090908</v>
      </c>
      <c r="P32" s="2">
        <f>SUM(D32:O32)</f>
        <v>275016.43995454541</v>
      </c>
      <c r="Q32" s="2">
        <f>P32*C32</f>
        <v>362471.66786009085</v>
      </c>
      <c r="R32" s="218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75"/>
      <c r="AG32" s="275"/>
      <c r="AH32" s="275"/>
      <c r="AI32" s="275"/>
      <c r="AJ32" s="275"/>
      <c r="AK32" s="275"/>
      <c r="AL32" s="275"/>
      <c r="AM32" s="275"/>
      <c r="AN32" s="275"/>
      <c r="AO32" s="275"/>
      <c r="AP32" s="275"/>
      <c r="AQ32" s="275"/>
      <c r="AR32" s="275"/>
      <c r="AS32" s="275"/>
      <c r="AT32" s="275"/>
      <c r="AU32" s="275"/>
      <c r="AV32" s="275"/>
      <c r="AW32" s="275"/>
      <c r="AX32" s="275"/>
      <c r="AY32" s="275"/>
      <c r="AZ32" s="275"/>
      <c r="BA32" s="275"/>
      <c r="BB32" s="275"/>
      <c r="BC32" s="275"/>
      <c r="BD32" s="275"/>
      <c r="BE32" s="275"/>
      <c r="BF32" s="275"/>
      <c r="BG32" s="275"/>
      <c r="BH32" s="275"/>
      <c r="BI32" s="275"/>
      <c r="BJ32" s="275"/>
      <c r="BK32" s="275"/>
      <c r="BL32" s="260"/>
      <c r="BM32" s="260"/>
      <c r="BN32" s="260"/>
      <c r="BO32" s="260"/>
      <c r="BP32" s="260"/>
      <c r="BQ32" s="260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  <c r="CH32" s="260"/>
      <c r="CI32" s="260"/>
      <c r="CJ32" s="260"/>
      <c r="CK32" s="260"/>
      <c r="CL32" s="260"/>
      <c r="CM32" s="260"/>
    </row>
    <row r="33" spans="1:91" x14ac:dyDescent="0.2">
      <c r="A33" s="10">
        <v>22</v>
      </c>
      <c r="B33" s="1" t="s">
        <v>31</v>
      </c>
      <c r="C33" s="33">
        <f>C24</f>
        <v>0.87999999999999989</v>
      </c>
      <c r="D33" s="2">
        <v>5630.352272727273</v>
      </c>
      <c r="E33" s="2">
        <v>4040.022727272727</v>
      </c>
      <c r="F33" s="2">
        <v>10300.568181818182</v>
      </c>
      <c r="G33" s="2">
        <v>9615.1454545454544</v>
      </c>
      <c r="H33" s="2">
        <v>7090.1636363636371</v>
      </c>
      <c r="I33" s="2">
        <v>19647.738636363636</v>
      </c>
      <c r="J33" s="2">
        <v>46086.897727272728</v>
      </c>
      <c r="K33" s="2">
        <v>66501.215909090912</v>
      </c>
      <c r="L33" s="2">
        <v>54557.034090909096</v>
      </c>
      <c r="M33" s="2">
        <v>81450.761363636368</v>
      </c>
      <c r="N33" s="2">
        <v>20127.920454545456</v>
      </c>
      <c r="O33" s="2">
        <v>5983.409090909091</v>
      </c>
      <c r="P33" s="2">
        <f>SUM(D33:O33)</f>
        <v>331031.22954545461</v>
      </c>
      <c r="Q33" s="2">
        <f>P33*C33</f>
        <v>291307.48200000002</v>
      </c>
      <c r="R33" s="218"/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75"/>
      <c r="AG33" s="275"/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60"/>
      <c r="BM33" s="260"/>
      <c r="BN33" s="260"/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  <c r="CH33" s="260"/>
      <c r="CI33" s="260"/>
      <c r="CJ33" s="260"/>
      <c r="CK33" s="260"/>
      <c r="CL33" s="260"/>
      <c r="CM33" s="260"/>
    </row>
    <row r="34" spans="1:91" x14ac:dyDescent="0.2">
      <c r="A34" s="10">
        <v>23</v>
      </c>
      <c r="B34" s="1" t="s">
        <v>32</v>
      </c>
      <c r="C34" s="33">
        <f>C25</f>
        <v>0.62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f>SUM(D34:O34)</f>
        <v>0</v>
      </c>
      <c r="Q34" s="2">
        <f>P34*C34</f>
        <v>0</v>
      </c>
      <c r="R34" s="218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75"/>
      <c r="AG34" s="275"/>
      <c r="AH34" s="275"/>
      <c r="AI34" s="275"/>
      <c r="AJ34" s="275"/>
      <c r="AK34" s="275"/>
      <c r="AL34" s="275"/>
      <c r="AM34" s="275"/>
      <c r="AN34" s="275"/>
      <c r="AO34" s="275"/>
      <c r="AP34" s="275"/>
      <c r="AQ34" s="275"/>
      <c r="AR34" s="275"/>
      <c r="AS34" s="275"/>
      <c r="AT34" s="275"/>
      <c r="AU34" s="275"/>
      <c r="AV34" s="275"/>
      <c r="AW34" s="275"/>
      <c r="AX34" s="275"/>
      <c r="AY34" s="275"/>
      <c r="AZ34" s="275"/>
      <c r="BA34" s="275"/>
      <c r="BB34" s="275"/>
      <c r="BC34" s="275"/>
      <c r="BD34" s="275"/>
      <c r="BE34" s="275"/>
      <c r="BF34" s="275"/>
      <c r="BG34" s="275"/>
      <c r="BH34" s="275"/>
      <c r="BI34" s="275"/>
      <c r="BJ34" s="275"/>
      <c r="BK34" s="275"/>
      <c r="BL34" s="260"/>
      <c r="BM34" s="260"/>
      <c r="BN34" s="260"/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0"/>
      <c r="CF34" s="260"/>
      <c r="CG34" s="260"/>
      <c r="CH34" s="260"/>
      <c r="CI34" s="260"/>
      <c r="CJ34" s="260"/>
      <c r="CK34" s="260"/>
      <c r="CL34" s="260"/>
      <c r="CM34" s="260"/>
    </row>
    <row r="35" spans="1:91" x14ac:dyDescent="0.2">
      <c r="A35" s="10">
        <v>24</v>
      </c>
      <c r="B35" s="46" t="s">
        <v>33</v>
      </c>
      <c r="C35" s="46"/>
      <c r="D35" s="48">
        <f t="shared" ref="D35:P35" si="7">D32+D33+D34</f>
        <v>15219.8799</v>
      </c>
      <c r="E35" s="48">
        <f t="shared" si="7"/>
        <v>12621.678099999997</v>
      </c>
      <c r="F35" s="48">
        <f t="shared" si="7"/>
        <v>21603.453300000001</v>
      </c>
      <c r="G35" s="48">
        <f t="shared" si="7"/>
        <v>19716.883099999999</v>
      </c>
      <c r="H35" s="48">
        <f t="shared" si="7"/>
        <v>18439.272100000002</v>
      </c>
      <c r="I35" s="48">
        <f t="shared" si="7"/>
        <v>42338.036599999992</v>
      </c>
      <c r="J35" s="48">
        <f t="shared" si="7"/>
        <v>82176.154399999999</v>
      </c>
      <c r="K35" s="48">
        <f t="shared" si="7"/>
        <v>109080.83990000002</v>
      </c>
      <c r="L35" s="48">
        <f t="shared" si="7"/>
        <v>88900.575099999987</v>
      </c>
      <c r="M35" s="48">
        <f t="shared" si="7"/>
        <v>132666.98860000001</v>
      </c>
      <c r="N35" s="48">
        <f t="shared" si="7"/>
        <v>44291.265400000004</v>
      </c>
      <c r="O35" s="48">
        <f t="shared" si="7"/>
        <v>18992.643</v>
      </c>
      <c r="P35" s="48">
        <f t="shared" si="7"/>
        <v>606047.66950000008</v>
      </c>
      <c r="Q35" s="48">
        <f>SUM(Q31:Q34)</f>
        <v>768388.18986009085</v>
      </c>
      <c r="R35" s="218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0"/>
      <c r="BI35" s="270"/>
      <c r="BJ35" s="270"/>
      <c r="BK35" s="270"/>
      <c r="BL35" s="260"/>
      <c r="BM35" s="260"/>
      <c r="BN35" s="260"/>
      <c r="BO35" s="260"/>
      <c r="BP35" s="260"/>
      <c r="BQ35" s="260"/>
      <c r="BR35" s="260"/>
      <c r="BS35" s="260"/>
      <c r="BT35" s="260"/>
      <c r="BU35" s="260"/>
      <c r="BV35" s="260"/>
      <c r="BW35" s="260"/>
      <c r="BX35" s="260"/>
      <c r="BY35" s="260"/>
      <c r="BZ35" s="260"/>
      <c r="CA35" s="260"/>
      <c r="CB35" s="260"/>
      <c r="CC35" s="260"/>
      <c r="CD35" s="260"/>
      <c r="CE35" s="260"/>
      <c r="CF35" s="260"/>
      <c r="CG35" s="260"/>
      <c r="CH35" s="260"/>
      <c r="CI35" s="260"/>
      <c r="CJ35" s="260"/>
      <c r="CK35" s="260"/>
      <c r="CL35" s="260"/>
      <c r="CM35" s="260"/>
    </row>
    <row r="36" spans="1:91" x14ac:dyDescent="0.2">
      <c r="A36" s="10">
        <v>25</v>
      </c>
      <c r="B36" s="3" t="s">
        <v>262</v>
      </c>
      <c r="C36" s="1"/>
      <c r="D36" s="272">
        <v>4.5744027177779083</v>
      </c>
      <c r="E36" s="272">
        <v>4.5744027177779083</v>
      </c>
      <c r="F36" s="272">
        <v>4.6106380810231125</v>
      </c>
      <c r="G36" s="272">
        <v>4.6106380810231125</v>
      </c>
      <c r="H36" s="272">
        <v>4.6106380810231125</v>
      </c>
      <c r="I36" s="272">
        <v>4.5536013566687963</v>
      </c>
      <c r="J36" s="272">
        <v>4.5536013566687963</v>
      </c>
      <c r="K36" s="272">
        <v>4.5536013566687963</v>
      </c>
      <c r="L36" s="272">
        <v>4.5539354348564665</v>
      </c>
      <c r="M36" s="272">
        <v>4.5539354348564665</v>
      </c>
      <c r="N36" s="272">
        <v>4.5539354348564665</v>
      </c>
      <c r="O36" s="272">
        <v>4.8318978620775193</v>
      </c>
      <c r="P36" s="272"/>
      <c r="Q36" s="272"/>
      <c r="R36" s="218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73"/>
      <c r="BI36" s="273"/>
      <c r="BJ36" s="273"/>
      <c r="BK36" s="273"/>
      <c r="BL36" s="260"/>
      <c r="BM36" s="260"/>
      <c r="BN36" s="260"/>
      <c r="BO36" s="260"/>
      <c r="BP36" s="260"/>
      <c r="BQ36" s="260"/>
      <c r="BR36" s="260"/>
      <c r="BS36" s="260"/>
      <c r="BT36" s="260"/>
      <c r="BU36" s="260"/>
      <c r="BV36" s="260"/>
      <c r="BW36" s="260"/>
      <c r="BX36" s="260"/>
      <c r="BY36" s="260"/>
      <c r="BZ36" s="260"/>
      <c r="CA36" s="260"/>
      <c r="CB36" s="260"/>
      <c r="CC36" s="260"/>
      <c r="CD36" s="260"/>
      <c r="CE36" s="260"/>
      <c r="CF36" s="260"/>
      <c r="CG36" s="260"/>
      <c r="CH36" s="260"/>
      <c r="CI36" s="260"/>
      <c r="CJ36" s="260"/>
      <c r="CK36" s="260"/>
      <c r="CL36" s="260"/>
      <c r="CM36" s="260"/>
    </row>
    <row r="37" spans="1:91" x14ac:dyDescent="0.2">
      <c r="A37" s="10">
        <v>26</v>
      </c>
      <c r="B37" s="3" t="s">
        <v>114</v>
      </c>
      <c r="C37" s="1"/>
      <c r="D37" s="7">
        <f t="shared" ref="D37:O37" si="8">D36*D35</f>
        <v>69621.859978813358</v>
      </c>
      <c r="E37" s="7">
        <f t="shared" si="8"/>
        <v>57736.638603557891</v>
      </c>
      <c r="F37" s="7">
        <f t="shared" si="8"/>
        <v>99605.70446658443</v>
      </c>
      <c r="G37" s="7">
        <f t="shared" si="8"/>
        <v>90907.412059941038</v>
      </c>
      <c r="H37" s="7">
        <f t="shared" si="8"/>
        <v>85016.810130607031</v>
      </c>
      <c r="I37" s="7">
        <f t="shared" si="8"/>
        <v>192790.54090045311</v>
      </c>
      <c r="J37" s="7">
        <f t="shared" si="8"/>
        <v>374197.44816166448</v>
      </c>
      <c r="K37" s="7">
        <f t="shared" si="8"/>
        <v>496710.66055521189</v>
      </c>
      <c r="L37" s="7">
        <f t="shared" si="8"/>
        <v>404847.47912700841</v>
      </c>
      <c r="M37" s="7">
        <f t="shared" si="8"/>
        <v>604156.90042123897</v>
      </c>
      <c r="N37" s="7">
        <f t="shared" si="8"/>
        <v>201699.56295969218</v>
      </c>
      <c r="O37" s="7">
        <f t="shared" si="8"/>
        <v>91770.511106901555</v>
      </c>
      <c r="P37" s="7">
        <f>SUM(D37:O37)</f>
        <v>2769061.5284716738</v>
      </c>
      <c r="Q37" s="7"/>
      <c r="R37" s="218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60"/>
      <c r="BM37" s="260"/>
      <c r="BN37" s="260"/>
      <c r="BO37" s="260"/>
      <c r="BP37" s="260"/>
      <c r="BQ37" s="260"/>
      <c r="BR37" s="260"/>
      <c r="BS37" s="260"/>
      <c r="BT37" s="260"/>
      <c r="BU37" s="260"/>
      <c r="BV37" s="260"/>
      <c r="BW37" s="260"/>
      <c r="BX37" s="260"/>
      <c r="BY37" s="260"/>
      <c r="BZ37" s="260"/>
      <c r="CA37" s="260"/>
      <c r="CB37" s="260"/>
      <c r="CC37" s="260"/>
      <c r="CD37" s="260"/>
      <c r="CE37" s="260"/>
      <c r="CF37" s="260"/>
      <c r="CG37" s="260"/>
      <c r="CH37" s="260"/>
      <c r="CI37" s="260"/>
      <c r="CJ37" s="260"/>
      <c r="CK37" s="260"/>
      <c r="CL37" s="260"/>
      <c r="CM37" s="260"/>
    </row>
    <row r="38" spans="1:91" x14ac:dyDescent="0.2">
      <c r="A38" s="10">
        <v>27</v>
      </c>
      <c r="B38" s="1"/>
      <c r="C38" s="1"/>
      <c r="D38" s="18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R38" s="218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60"/>
      <c r="BH38" s="260"/>
      <c r="BI38" s="260"/>
      <c r="BJ38" s="260"/>
      <c r="BK38" s="260"/>
      <c r="BL38" s="260"/>
      <c r="BM38" s="260"/>
      <c r="BN38" s="260"/>
      <c r="BO38" s="260"/>
      <c r="BP38" s="260"/>
      <c r="BQ38" s="260"/>
      <c r="BR38" s="260"/>
      <c r="BS38" s="260"/>
      <c r="BT38" s="260"/>
      <c r="BU38" s="260"/>
      <c r="BV38" s="260"/>
      <c r="BW38" s="260"/>
      <c r="BX38" s="260"/>
      <c r="BY38" s="260"/>
      <c r="BZ38" s="260"/>
      <c r="CA38" s="260"/>
      <c r="CB38" s="260"/>
      <c r="CC38" s="260"/>
      <c r="CD38" s="260"/>
      <c r="CE38" s="260"/>
      <c r="CF38" s="260"/>
      <c r="CG38" s="260"/>
      <c r="CH38" s="260"/>
      <c r="CI38" s="260"/>
      <c r="CJ38" s="260"/>
      <c r="CK38" s="260"/>
      <c r="CL38" s="260"/>
      <c r="CM38" s="260"/>
    </row>
    <row r="39" spans="1:91" x14ac:dyDescent="0.2">
      <c r="A39" s="10">
        <v>28</v>
      </c>
      <c r="B39" s="26" t="s">
        <v>36</v>
      </c>
      <c r="C39" s="33"/>
      <c r="D39" s="265">
        <f>D40*$C$40+D41*$C$41+D42*$C$42+D43*$C$43</f>
        <v>116217.69500907122</v>
      </c>
      <c r="E39" s="265">
        <f t="shared" ref="E39:O39" si="9">E40*$C$40+E41*$C$41+E42*$C$42+E43*$C$43</f>
        <v>110482.02831845015</v>
      </c>
      <c r="F39" s="265">
        <f t="shared" si="9"/>
        <v>105931.18981022482</v>
      </c>
      <c r="G39" s="265">
        <f t="shared" si="9"/>
        <v>109665.73366538968</v>
      </c>
      <c r="H39" s="265">
        <f t="shared" si="9"/>
        <v>132483.04036040459</v>
      </c>
      <c r="I39" s="265">
        <f t="shared" si="9"/>
        <v>193791.43516763713</v>
      </c>
      <c r="J39" s="265">
        <f t="shared" si="9"/>
        <v>263851.93203523802</v>
      </c>
      <c r="K39" s="265">
        <f t="shared" si="9"/>
        <v>304949.21982156165</v>
      </c>
      <c r="L39" s="265">
        <f t="shared" si="9"/>
        <v>274681.30751810927</v>
      </c>
      <c r="M39" s="265">
        <f t="shared" si="9"/>
        <v>279791.48566034576</v>
      </c>
      <c r="N39" s="265">
        <f t="shared" si="9"/>
        <v>196603.20484941377</v>
      </c>
      <c r="O39" s="265">
        <f t="shared" si="9"/>
        <v>139622.89880642886</v>
      </c>
      <c r="P39" s="265">
        <f>SUM(D39:O39)</f>
        <v>2228071.171022275</v>
      </c>
      <c r="Q39" s="265"/>
      <c r="R39" s="218"/>
      <c r="S39" s="266">
        <f>(P39+P46)/P40</f>
        <v>385.60121996314791</v>
      </c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5"/>
      <c r="AG39" s="265"/>
      <c r="AH39" s="265"/>
      <c r="AI39" s="265"/>
      <c r="AJ39" s="265"/>
      <c r="AK39" s="265"/>
      <c r="AL39" s="265"/>
      <c r="AM39" s="265"/>
      <c r="AN39" s="265"/>
      <c r="AO39" s="265"/>
      <c r="AP39" s="265"/>
      <c r="AQ39" s="265"/>
      <c r="AR39" s="265"/>
      <c r="AS39" s="265"/>
      <c r="AT39" s="265"/>
      <c r="AU39" s="265"/>
      <c r="AV39" s="265"/>
      <c r="AW39" s="265"/>
      <c r="AX39" s="265"/>
      <c r="AY39" s="265"/>
      <c r="AZ39" s="265"/>
      <c r="BA39" s="265"/>
      <c r="BB39" s="265"/>
      <c r="BC39" s="265"/>
      <c r="BD39" s="265"/>
      <c r="BE39" s="265"/>
      <c r="BF39" s="265"/>
      <c r="BG39" s="265"/>
      <c r="BH39" s="265"/>
      <c r="BI39" s="265"/>
      <c r="BJ39" s="265"/>
      <c r="BK39" s="265"/>
      <c r="BL39" s="260"/>
      <c r="BM39" s="260"/>
      <c r="BN39" s="260"/>
      <c r="BO39" s="260"/>
      <c r="BP39" s="260"/>
      <c r="BQ39" s="260"/>
      <c r="BR39" s="260"/>
      <c r="BS39" s="260"/>
      <c r="BT39" s="260"/>
      <c r="BU39" s="260"/>
      <c r="BV39" s="260"/>
      <c r="BW39" s="260"/>
      <c r="BX39" s="260"/>
      <c r="BY39" s="260"/>
      <c r="BZ39" s="260"/>
      <c r="CA39" s="260"/>
      <c r="CB39" s="260"/>
      <c r="CC39" s="260"/>
      <c r="CD39" s="260"/>
      <c r="CE39" s="260"/>
      <c r="CF39" s="260"/>
      <c r="CG39" s="260"/>
      <c r="CH39" s="260"/>
      <c r="CI39" s="260"/>
      <c r="CJ39" s="260"/>
      <c r="CK39" s="260"/>
      <c r="CL39" s="260"/>
      <c r="CM39" s="260"/>
    </row>
    <row r="40" spans="1:91" x14ac:dyDescent="0.2">
      <c r="A40" s="10">
        <v>29</v>
      </c>
      <c r="B40" s="1" t="s">
        <v>29</v>
      </c>
      <c r="C40" s="30">
        <f>C31</f>
        <v>48.44</v>
      </c>
      <c r="D40" s="2">
        <v>1563</v>
      </c>
      <c r="E40" s="2">
        <v>1563</v>
      </c>
      <c r="F40" s="2">
        <v>1507</v>
      </c>
      <c r="G40" s="2">
        <v>1544</v>
      </c>
      <c r="H40" s="2">
        <v>1572</v>
      </c>
      <c r="I40" s="2">
        <v>1520</v>
      </c>
      <c r="J40" s="2">
        <v>1559</v>
      </c>
      <c r="K40" s="2">
        <v>1567</v>
      </c>
      <c r="L40" s="2">
        <v>1378</v>
      </c>
      <c r="M40" s="2">
        <v>1769</v>
      </c>
      <c r="N40" s="2">
        <v>1555</v>
      </c>
      <c r="O40" s="2">
        <v>1550</v>
      </c>
      <c r="P40" s="2">
        <f>ROUND((SUM(D40:O40)),0)</f>
        <v>18647</v>
      </c>
      <c r="Q40" s="2">
        <f>P40*C40</f>
        <v>903260.67999999993</v>
      </c>
      <c r="R40" s="218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60"/>
      <c r="BM40" s="260"/>
      <c r="BN40" s="260"/>
      <c r="BO40" s="260"/>
      <c r="BP40" s="260"/>
      <c r="BQ40" s="260"/>
      <c r="BR40" s="260"/>
      <c r="BS40" s="260"/>
      <c r="BT40" s="260"/>
      <c r="BU40" s="260"/>
      <c r="BV40" s="260"/>
      <c r="BW40" s="260"/>
      <c r="BX40" s="260"/>
      <c r="BY40" s="260"/>
      <c r="BZ40" s="260"/>
      <c r="CA40" s="260"/>
      <c r="CB40" s="260"/>
      <c r="CC40" s="260"/>
      <c r="CD40" s="260"/>
      <c r="CE40" s="260"/>
      <c r="CF40" s="260"/>
      <c r="CG40" s="260"/>
      <c r="CH40" s="260"/>
      <c r="CI40" s="260"/>
      <c r="CJ40" s="260"/>
      <c r="CK40" s="260"/>
      <c r="CL40" s="260"/>
      <c r="CM40" s="260"/>
    </row>
    <row r="41" spans="1:91" x14ac:dyDescent="0.2">
      <c r="A41" s="10">
        <v>30</v>
      </c>
      <c r="B41" s="1" t="s">
        <v>30</v>
      </c>
      <c r="C41" s="33">
        <f>C32</f>
        <v>1.3180000000000001</v>
      </c>
      <c r="D41" s="2">
        <v>27062.295746737938</v>
      </c>
      <c r="E41" s="2">
        <v>23258.624617466066</v>
      </c>
      <c r="F41" s="2">
        <v>21072.44857128954</v>
      </c>
      <c r="G41" s="2">
        <v>23077.926012305208</v>
      </c>
      <c r="H41" s="2">
        <v>36287.531635626947</v>
      </c>
      <c r="I41" s="2">
        <v>81698.994574513985</v>
      </c>
      <c r="J41" s="2">
        <v>122673.94004392247</v>
      </c>
      <c r="K41" s="2">
        <v>139896.30784831426</v>
      </c>
      <c r="L41" s="2">
        <v>127407.47365778362</v>
      </c>
      <c r="M41" s="2">
        <v>118841.53515147429</v>
      </c>
      <c r="N41" s="2">
        <v>82030.370852542852</v>
      </c>
      <c r="O41" s="2">
        <v>41571.396215590968</v>
      </c>
      <c r="P41" s="2">
        <f>SUM(D41:O41)</f>
        <v>844878.84492756811</v>
      </c>
      <c r="Q41" s="2">
        <f>P41*C41</f>
        <v>1113550.3176145349</v>
      </c>
      <c r="R41" s="218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60"/>
      <c r="BM41" s="260"/>
      <c r="BN41" s="260"/>
      <c r="BO41" s="260"/>
      <c r="BP41" s="260"/>
      <c r="BQ41" s="260"/>
      <c r="BR41" s="260"/>
      <c r="BS41" s="260"/>
      <c r="BT41" s="260"/>
      <c r="BU41" s="260"/>
      <c r="BV41" s="260"/>
      <c r="BW41" s="260"/>
      <c r="BX41" s="260"/>
      <c r="BY41" s="260"/>
      <c r="BZ41" s="260"/>
      <c r="CA41" s="260"/>
      <c r="CB41" s="260"/>
      <c r="CC41" s="260"/>
      <c r="CD41" s="260"/>
      <c r="CE41" s="260"/>
      <c r="CF41" s="260"/>
      <c r="CG41" s="260"/>
      <c r="CH41" s="260"/>
      <c r="CI41" s="260"/>
      <c r="CJ41" s="260"/>
      <c r="CK41" s="260"/>
      <c r="CL41" s="260"/>
      <c r="CM41" s="260"/>
    </row>
    <row r="42" spans="1:91" x14ac:dyDescent="0.2">
      <c r="A42" s="10">
        <v>31</v>
      </c>
      <c r="B42" s="1" t="s">
        <v>31</v>
      </c>
      <c r="C42" s="33">
        <f>C33</f>
        <v>0.87999999999999989</v>
      </c>
      <c r="D42" s="2">
        <v>5497.5786532620623</v>
      </c>
      <c r="E42" s="2">
        <v>4676.6375825339346</v>
      </c>
      <c r="F42" s="2">
        <v>5862.0711287104614</v>
      </c>
      <c r="G42" s="2">
        <v>5065.5308876947893</v>
      </c>
      <c r="H42" s="2">
        <v>9668.6291643730528</v>
      </c>
      <c r="I42" s="2">
        <v>14185.636725486005</v>
      </c>
      <c r="J42" s="2">
        <v>30283.771656077537</v>
      </c>
      <c r="K42" s="2">
        <v>50750.46145168574</v>
      </c>
      <c r="L42" s="2">
        <v>45463.565042216411</v>
      </c>
      <c r="M42" s="2">
        <v>42577.252648525711</v>
      </c>
      <c r="N42" s="2">
        <v>14957.927347457149</v>
      </c>
      <c r="O42" s="2">
        <v>11079.316584409036</v>
      </c>
      <c r="P42" s="2">
        <f>SUM(D42:O42)</f>
        <v>240068.37887243187</v>
      </c>
      <c r="Q42" s="2">
        <f>P42*C42</f>
        <v>211260.17340774002</v>
      </c>
      <c r="R42" s="218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60"/>
      <c r="BM42" s="260"/>
      <c r="BN42" s="260"/>
      <c r="BO42" s="260"/>
      <c r="BP42" s="260"/>
      <c r="BQ42" s="260"/>
      <c r="BR42" s="260"/>
      <c r="BS42" s="260"/>
      <c r="BT42" s="260"/>
      <c r="BU42" s="260"/>
      <c r="BV42" s="260"/>
      <c r="BW42" s="260"/>
      <c r="BX42" s="260"/>
      <c r="BY42" s="260"/>
      <c r="BZ42" s="260"/>
      <c r="CA42" s="260"/>
      <c r="CB42" s="260"/>
      <c r="CC42" s="260"/>
      <c r="CD42" s="260"/>
      <c r="CE42" s="260"/>
      <c r="CF42" s="260"/>
      <c r="CG42" s="260"/>
      <c r="CH42" s="260"/>
      <c r="CI42" s="260"/>
      <c r="CJ42" s="260"/>
      <c r="CK42" s="260"/>
      <c r="CL42" s="260"/>
      <c r="CM42" s="260"/>
    </row>
    <row r="43" spans="1:91" x14ac:dyDescent="0.2">
      <c r="A43" s="10">
        <v>32</v>
      </c>
      <c r="B43" s="1" t="s">
        <v>32</v>
      </c>
      <c r="C43" s="33">
        <f>C34</f>
        <v>0.62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f>SUM(D43:O43)</f>
        <v>0</v>
      </c>
      <c r="Q43" s="2">
        <f>P43*C43</f>
        <v>0</v>
      </c>
      <c r="R43" s="218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75"/>
      <c r="AG43" s="275"/>
      <c r="AH43" s="275"/>
      <c r="AI43" s="275"/>
      <c r="AJ43" s="275"/>
      <c r="AK43" s="275"/>
      <c r="AL43" s="275"/>
      <c r="AM43" s="275"/>
      <c r="AN43" s="275"/>
      <c r="AO43" s="275"/>
      <c r="AP43" s="275"/>
      <c r="AQ43" s="275"/>
      <c r="AR43" s="275"/>
      <c r="AS43" s="275"/>
      <c r="AT43" s="275"/>
      <c r="AU43" s="275"/>
      <c r="AV43" s="275"/>
      <c r="AW43" s="275"/>
      <c r="AX43" s="275"/>
      <c r="AY43" s="275"/>
      <c r="AZ43" s="275"/>
      <c r="BA43" s="275"/>
      <c r="BB43" s="275"/>
      <c r="BC43" s="275"/>
      <c r="BD43" s="275"/>
      <c r="BE43" s="275"/>
      <c r="BF43" s="275"/>
      <c r="BG43" s="275"/>
      <c r="BH43" s="275"/>
      <c r="BI43" s="275"/>
      <c r="BJ43" s="275"/>
      <c r="BK43" s="275"/>
      <c r="BL43" s="260"/>
      <c r="BM43" s="260"/>
      <c r="BN43" s="260"/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  <c r="CH43" s="260"/>
      <c r="CI43" s="260"/>
      <c r="CJ43" s="260"/>
      <c r="CK43" s="260"/>
      <c r="CL43" s="260"/>
      <c r="CM43" s="260"/>
    </row>
    <row r="44" spans="1:91" x14ac:dyDescent="0.2">
      <c r="A44" s="10">
        <v>33</v>
      </c>
      <c r="B44" s="46" t="s">
        <v>33</v>
      </c>
      <c r="C44" s="46"/>
      <c r="D44" s="48">
        <f t="shared" ref="D44:P44" si="10">D41+D42+D43</f>
        <v>32559.874400000001</v>
      </c>
      <c r="E44" s="48">
        <f t="shared" si="10"/>
        <v>27935.262200000001</v>
      </c>
      <c r="F44" s="48">
        <f t="shared" si="10"/>
        <v>26934.519700000001</v>
      </c>
      <c r="G44" s="48">
        <f t="shared" si="10"/>
        <v>28143.456899999997</v>
      </c>
      <c r="H44" s="48">
        <f t="shared" si="10"/>
        <v>45956.160799999998</v>
      </c>
      <c r="I44" s="48">
        <f t="shared" si="10"/>
        <v>95884.631299999994</v>
      </c>
      <c r="J44" s="48">
        <f t="shared" si="10"/>
        <v>152957.71170000001</v>
      </c>
      <c r="K44" s="48">
        <f t="shared" si="10"/>
        <v>190646.76929999999</v>
      </c>
      <c r="L44" s="48">
        <f t="shared" si="10"/>
        <v>172871.03870000003</v>
      </c>
      <c r="M44" s="48">
        <f t="shared" si="10"/>
        <v>161418.78779999999</v>
      </c>
      <c r="N44" s="48">
        <f t="shared" si="10"/>
        <v>96988.298200000005</v>
      </c>
      <c r="O44" s="48">
        <f t="shared" si="10"/>
        <v>52650.712800000008</v>
      </c>
      <c r="P44" s="48">
        <f t="shared" si="10"/>
        <v>1084947.2238</v>
      </c>
      <c r="Q44" s="48">
        <f>SUM(Q40:Q43)</f>
        <v>2228071.171022275</v>
      </c>
      <c r="R44" s="218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  <c r="CA44" s="260"/>
      <c r="CB44" s="260"/>
      <c r="CC44" s="260"/>
      <c r="CD44" s="260"/>
      <c r="CE44" s="260"/>
      <c r="CF44" s="260"/>
      <c r="CG44" s="260"/>
      <c r="CH44" s="260"/>
      <c r="CI44" s="260"/>
      <c r="CJ44" s="260"/>
      <c r="CK44" s="260"/>
      <c r="CL44" s="260"/>
      <c r="CM44" s="260"/>
    </row>
    <row r="45" spans="1:91" x14ac:dyDescent="0.2">
      <c r="A45" s="10">
        <v>34</v>
      </c>
      <c r="B45" s="3" t="s">
        <v>262</v>
      </c>
      <c r="C45" s="1"/>
      <c r="D45" s="272">
        <v>4.5744027177779083</v>
      </c>
      <c r="E45" s="272">
        <v>4.5744027177779083</v>
      </c>
      <c r="F45" s="272">
        <v>4.6106380810231125</v>
      </c>
      <c r="G45" s="272">
        <v>4.6106380810231125</v>
      </c>
      <c r="H45" s="272">
        <v>4.6106380810231125</v>
      </c>
      <c r="I45" s="272">
        <v>4.5536013566687963</v>
      </c>
      <c r="J45" s="272">
        <v>4.5536013566687963</v>
      </c>
      <c r="K45" s="272">
        <v>4.5536013566687963</v>
      </c>
      <c r="L45" s="272">
        <v>4.5539354348564665</v>
      </c>
      <c r="M45" s="272">
        <v>4.5539354348564665</v>
      </c>
      <c r="N45" s="272">
        <v>4.5539354348564665</v>
      </c>
      <c r="O45" s="272">
        <v>4.8318978620775193</v>
      </c>
      <c r="P45" s="272"/>
      <c r="Q45" s="272"/>
      <c r="R45" s="218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  <c r="CH45" s="260"/>
      <c r="CI45" s="260"/>
      <c r="CJ45" s="260"/>
      <c r="CK45" s="260"/>
      <c r="CL45" s="260"/>
      <c r="CM45" s="260"/>
    </row>
    <row r="46" spans="1:91" x14ac:dyDescent="0.2">
      <c r="A46" s="10">
        <v>35</v>
      </c>
      <c r="B46" s="3" t="s">
        <v>114</v>
      </c>
      <c r="C46" s="1"/>
      <c r="D46" s="7">
        <f t="shared" ref="D46:O46" si="11">D45*D44</f>
        <v>148941.97794586734</v>
      </c>
      <c r="E46" s="7">
        <f t="shared" si="11"/>
        <v>127787.13932951847</v>
      </c>
      <c r="F46" s="7">
        <f t="shared" si="11"/>
        <v>124185.32222288722</v>
      </c>
      <c r="G46" s="7">
        <f t="shared" si="11"/>
        <v>129759.29411477267</v>
      </c>
      <c r="H46" s="7">
        <f t="shared" si="11"/>
        <v>211887.22504210158</v>
      </c>
      <c r="I46" s="7">
        <f t="shared" si="11"/>
        <v>436620.3871713673</v>
      </c>
      <c r="J46" s="7">
        <f t="shared" si="11"/>
        <v>696508.44351007463</v>
      </c>
      <c r="K46" s="7">
        <f t="shared" si="11"/>
        <v>868129.38732900296</v>
      </c>
      <c r="L46" s="7">
        <f t="shared" si="11"/>
        <v>787243.54879637365</v>
      </c>
      <c r="M46" s="7">
        <f t="shared" si="11"/>
        <v>735090.73761399661</v>
      </c>
      <c r="N46" s="7">
        <f t="shared" si="11"/>
        <v>441678.44793940568</v>
      </c>
      <c r="O46" s="7">
        <f t="shared" si="11"/>
        <v>254402.86661517751</v>
      </c>
      <c r="P46" s="7">
        <f>SUM(D46:O46)</f>
        <v>4962234.7776305443</v>
      </c>
      <c r="Q46" s="7"/>
      <c r="R46" s="218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  <c r="CH46" s="260"/>
      <c r="CI46" s="260"/>
      <c r="CJ46" s="260"/>
      <c r="CK46" s="260"/>
      <c r="CL46" s="260"/>
      <c r="CM46" s="260"/>
    </row>
    <row r="47" spans="1:91" x14ac:dyDescent="0.2">
      <c r="A47" s="10">
        <v>36</v>
      </c>
      <c r="B47" s="1"/>
      <c r="C47" s="1"/>
      <c r="D47" s="18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R47" s="218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0"/>
      <c r="BQ47" s="260"/>
      <c r="BR47" s="260"/>
      <c r="BS47" s="260"/>
      <c r="BT47" s="260"/>
      <c r="BU47" s="260"/>
      <c r="BV47" s="260"/>
      <c r="BW47" s="260"/>
      <c r="BX47" s="260"/>
      <c r="BY47" s="260"/>
      <c r="BZ47" s="260"/>
      <c r="CA47" s="260"/>
      <c r="CB47" s="260"/>
      <c r="CC47" s="260"/>
      <c r="CD47" s="260"/>
      <c r="CE47" s="260"/>
      <c r="CF47" s="260"/>
      <c r="CG47" s="260"/>
      <c r="CH47" s="260"/>
      <c r="CI47" s="260"/>
      <c r="CJ47" s="260"/>
      <c r="CK47" s="260"/>
      <c r="CL47" s="260"/>
      <c r="CM47" s="260"/>
    </row>
    <row r="48" spans="1:91" x14ac:dyDescent="0.2">
      <c r="A48" s="10">
        <v>37</v>
      </c>
      <c r="B48" s="52" t="s">
        <v>37</v>
      </c>
      <c r="C48" s="1"/>
      <c r="D48" s="265">
        <f t="shared" ref="D48:O48" si="12">D49*$C$49+D50*$C$50+D51*$C$51</f>
        <v>807.88462119999997</v>
      </c>
      <c r="E48" s="265">
        <f t="shared" si="12"/>
        <v>797.68223941999997</v>
      </c>
      <c r="F48" s="265">
        <f t="shared" si="12"/>
        <v>811.77482748</v>
      </c>
      <c r="G48" s="265">
        <f t="shared" si="12"/>
        <v>814.86662231000003</v>
      </c>
      <c r="H48" s="265">
        <f t="shared" si="12"/>
        <v>847.43324785000004</v>
      </c>
      <c r="I48" s="265">
        <f t="shared" si="12"/>
        <v>977.15511790000005</v>
      </c>
      <c r="J48" s="265">
        <f t="shared" si="12"/>
        <v>3353.2973688700004</v>
      </c>
      <c r="K48" s="265">
        <f t="shared" si="12"/>
        <v>3755.45264322</v>
      </c>
      <c r="L48" s="265">
        <f t="shared" si="12"/>
        <v>3193.29199887</v>
      </c>
      <c r="M48" s="265">
        <f t="shared" si="12"/>
        <v>3705.1020078199999</v>
      </c>
      <c r="N48" s="265">
        <f t="shared" si="12"/>
        <v>2978.68488781</v>
      </c>
      <c r="O48" s="265">
        <f t="shared" si="12"/>
        <v>833.21910093999998</v>
      </c>
      <c r="P48" s="265">
        <f>SUM(D48:O48)</f>
        <v>22875.84468369</v>
      </c>
      <c r="Q48" s="265"/>
      <c r="R48" s="218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  <c r="AR48" s="265"/>
      <c r="AS48" s="265"/>
      <c r="AT48" s="265"/>
      <c r="AU48" s="265"/>
      <c r="AV48" s="265"/>
      <c r="AW48" s="265"/>
      <c r="AX48" s="265"/>
      <c r="AY48" s="265"/>
      <c r="AZ48" s="265"/>
      <c r="BA48" s="265"/>
      <c r="BB48" s="265"/>
      <c r="BC48" s="265"/>
      <c r="BD48" s="265"/>
      <c r="BE48" s="265"/>
      <c r="BF48" s="265"/>
      <c r="BG48" s="265"/>
      <c r="BH48" s="265"/>
      <c r="BI48" s="265"/>
      <c r="BJ48" s="265"/>
      <c r="BK48" s="265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</row>
    <row r="49" spans="1:91" x14ac:dyDescent="0.2">
      <c r="A49" s="10">
        <v>38</v>
      </c>
      <c r="B49" s="1" t="s">
        <v>38</v>
      </c>
      <c r="C49" s="44">
        <v>395.56</v>
      </c>
      <c r="D49" s="2">
        <v>2</v>
      </c>
      <c r="E49" s="2">
        <v>2</v>
      </c>
      <c r="F49" s="2">
        <v>2</v>
      </c>
      <c r="G49" s="2">
        <v>2</v>
      </c>
      <c r="H49" s="2">
        <v>2</v>
      </c>
      <c r="I49" s="2">
        <v>2</v>
      </c>
      <c r="J49" s="2">
        <v>3</v>
      </c>
      <c r="K49" s="2">
        <v>4</v>
      </c>
      <c r="L49" s="2">
        <v>3</v>
      </c>
      <c r="M49" s="2">
        <v>3</v>
      </c>
      <c r="N49" s="2">
        <v>4</v>
      </c>
      <c r="O49" s="2">
        <v>2</v>
      </c>
      <c r="P49" s="29">
        <f>SUM(D49:O49)</f>
        <v>31</v>
      </c>
      <c r="Q49" s="2">
        <f>P49*C49</f>
        <v>12262.36</v>
      </c>
      <c r="R49" s="218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</row>
    <row r="50" spans="1:91" x14ac:dyDescent="0.2">
      <c r="A50" s="10">
        <v>39</v>
      </c>
      <c r="B50" s="1" t="s">
        <v>39</v>
      </c>
      <c r="C50" s="33">
        <v>0.80770000000000008</v>
      </c>
      <c r="D50" s="2">
        <v>20.756</v>
      </c>
      <c r="E50" s="2">
        <v>8.1245999999999992</v>
      </c>
      <c r="F50" s="2">
        <v>25.572399999999998</v>
      </c>
      <c r="G50" s="2">
        <v>29.400300000000001</v>
      </c>
      <c r="H50" s="2">
        <v>69.720500000000001</v>
      </c>
      <c r="I50" s="2">
        <v>230.327</v>
      </c>
      <c r="J50" s="2">
        <v>2682.4531000000002</v>
      </c>
      <c r="K50" s="2">
        <v>2690.6185999999998</v>
      </c>
      <c r="L50" s="2">
        <v>2484.3530999999998</v>
      </c>
      <c r="M50" s="2">
        <v>3118.0165999999999</v>
      </c>
      <c r="N50" s="2">
        <v>1728.9152999999999</v>
      </c>
      <c r="O50" s="2">
        <v>52.122199999999999</v>
      </c>
      <c r="P50" s="29">
        <f>SUM(C50:O50)</f>
        <v>13141.187400000001</v>
      </c>
      <c r="Q50" s="2">
        <f>P50*C50</f>
        <v>10614.137062980002</v>
      </c>
      <c r="R50" s="218"/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60"/>
      <c r="BM50" s="260"/>
      <c r="BN50" s="260"/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260"/>
      <c r="CD50" s="260"/>
      <c r="CE50" s="260"/>
      <c r="CF50" s="260"/>
      <c r="CG50" s="260"/>
      <c r="CH50" s="260"/>
      <c r="CI50" s="260"/>
      <c r="CJ50" s="260"/>
      <c r="CK50" s="260"/>
      <c r="CL50" s="260"/>
      <c r="CM50" s="260"/>
    </row>
    <row r="51" spans="1:91" x14ac:dyDescent="0.2">
      <c r="A51" s="10">
        <v>40</v>
      </c>
      <c r="B51" s="1" t="s">
        <v>32</v>
      </c>
      <c r="C51" s="33">
        <v>0.54190000000000005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9">
        <f>SUM(C51:O51)</f>
        <v>0.54190000000000005</v>
      </c>
      <c r="Q51" s="2">
        <f>P51*C51</f>
        <v>0.29365561000000007</v>
      </c>
      <c r="R51" s="218"/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75"/>
      <c r="AG51" s="275"/>
      <c r="AH51" s="275"/>
      <c r="AI51" s="275"/>
      <c r="AJ51" s="275"/>
      <c r="AK51" s="275"/>
      <c r="AL51" s="275"/>
      <c r="AM51" s="275"/>
      <c r="AN51" s="275"/>
      <c r="AO51" s="275"/>
      <c r="AP51" s="275"/>
      <c r="AQ51" s="275"/>
      <c r="AR51" s="275"/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60"/>
      <c r="BM51" s="260"/>
      <c r="BN51" s="260"/>
      <c r="BO51" s="260"/>
      <c r="BP51" s="260"/>
      <c r="BQ51" s="260"/>
      <c r="BR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  <c r="CH51" s="260"/>
      <c r="CI51" s="260"/>
      <c r="CJ51" s="260"/>
      <c r="CK51" s="260"/>
      <c r="CL51" s="260"/>
      <c r="CM51" s="260"/>
    </row>
    <row r="52" spans="1:91" x14ac:dyDescent="0.2">
      <c r="A52" s="10">
        <v>41</v>
      </c>
      <c r="B52" s="46" t="s">
        <v>33</v>
      </c>
      <c r="C52" s="46"/>
      <c r="D52" s="48">
        <f t="shared" ref="D52:P52" si="13">D50+D51</f>
        <v>20.756</v>
      </c>
      <c r="E52" s="48">
        <f t="shared" si="13"/>
        <v>8.1245999999999992</v>
      </c>
      <c r="F52" s="48">
        <f t="shared" si="13"/>
        <v>25.572399999999998</v>
      </c>
      <c r="G52" s="48">
        <f t="shared" si="13"/>
        <v>29.400300000000001</v>
      </c>
      <c r="H52" s="48">
        <f t="shared" si="13"/>
        <v>69.720500000000001</v>
      </c>
      <c r="I52" s="48">
        <f t="shared" si="13"/>
        <v>230.327</v>
      </c>
      <c r="J52" s="48">
        <f t="shared" si="13"/>
        <v>2682.4531000000002</v>
      </c>
      <c r="K52" s="48">
        <f t="shared" si="13"/>
        <v>2690.6185999999998</v>
      </c>
      <c r="L52" s="48">
        <f t="shared" si="13"/>
        <v>2484.3530999999998</v>
      </c>
      <c r="M52" s="48">
        <f t="shared" si="13"/>
        <v>3118.0165999999999</v>
      </c>
      <c r="N52" s="48">
        <f t="shared" si="13"/>
        <v>1728.9152999999999</v>
      </c>
      <c r="O52" s="48">
        <f t="shared" si="13"/>
        <v>52.122199999999999</v>
      </c>
      <c r="P52" s="48">
        <f t="shared" si="13"/>
        <v>13141.729300000001</v>
      </c>
      <c r="Q52" s="48">
        <f>SUM(Q49:Q51)</f>
        <v>22876.79071859</v>
      </c>
      <c r="R52" s="218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0"/>
      <c r="BI52" s="270"/>
      <c r="BJ52" s="270"/>
      <c r="BK52" s="27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</row>
    <row r="53" spans="1:91" x14ac:dyDescent="0.2">
      <c r="A53" s="10">
        <v>42</v>
      </c>
      <c r="B53" s="3" t="s">
        <v>262</v>
      </c>
      <c r="C53" s="1"/>
      <c r="D53" s="272">
        <v>3.2987513967832101</v>
      </c>
      <c r="E53" s="272">
        <v>3.2987513967832101</v>
      </c>
      <c r="F53" s="272">
        <v>3.3349867600284142</v>
      </c>
      <c r="G53" s="272">
        <v>3.3349867600284142</v>
      </c>
      <c r="H53" s="272">
        <v>3.3349867600284142</v>
      </c>
      <c r="I53" s="272">
        <v>3.280284005334019</v>
      </c>
      <c r="J53" s="272">
        <v>3.280284005334019</v>
      </c>
      <c r="K53" s="272">
        <v>3.280284005334019</v>
      </c>
      <c r="L53" s="272">
        <v>3.2806180835216883</v>
      </c>
      <c r="M53" s="272">
        <v>3.2806180835216883</v>
      </c>
      <c r="N53" s="272">
        <v>3.2806180835216883</v>
      </c>
      <c r="O53" s="272">
        <v>3.5585805107427415</v>
      </c>
      <c r="P53" s="272"/>
      <c r="Q53" s="272"/>
      <c r="R53" s="218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  <c r="AZ53" s="273"/>
      <c r="BA53" s="273"/>
      <c r="BB53" s="273"/>
      <c r="BC53" s="273"/>
      <c r="BD53" s="273"/>
      <c r="BE53" s="273"/>
      <c r="BF53" s="273"/>
      <c r="BG53" s="273"/>
      <c r="BH53" s="273"/>
      <c r="BI53" s="273"/>
      <c r="BJ53" s="273"/>
      <c r="BK53" s="273"/>
      <c r="BL53" s="260"/>
      <c r="BM53" s="260"/>
      <c r="BN53" s="260"/>
      <c r="BO53" s="260"/>
      <c r="BP53" s="260"/>
      <c r="BQ53" s="260"/>
      <c r="BR53" s="260"/>
      <c r="BS53" s="260"/>
      <c r="BT53" s="260"/>
      <c r="BU53" s="260"/>
      <c r="BV53" s="260"/>
      <c r="BW53" s="260"/>
      <c r="BX53" s="260"/>
      <c r="BY53" s="260"/>
      <c r="BZ53" s="260"/>
      <c r="CA53" s="260"/>
      <c r="CB53" s="260"/>
      <c r="CC53" s="260"/>
      <c r="CD53" s="260"/>
      <c r="CE53" s="260"/>
      <c r="CF53" s="260"/>
      <c r="CG53" s="260"/>
      <c r="CH53" s="260"/>
      <c r="CI53" s="260"/>
      <c r="CJ53" s="260"/>
      <c r="CK53" s="260"/>
      <c r="CL53" s="260"/>
      <c r="CM53" s="260"/>
    </row>
    <row r="54" spans="1:91" x14ac:dyDescent="0.2">
      <c r="A54" s="10">
        <v>43</v>
      </c>
      <c r="B54" s="3" t="s">
        <v>114</v>
      </c>
      <c r="C54" s="1"/>
      <c r="D54" s="7">
        <f t="shared" ref="D54:O54" si="14">D53*D52</f>
        <v>68.46888399163231</v>
      </c>
      <c r="E54" s="7">
        <f t="shared" si="14"/>
        <v>26.801035598304864</v>
      </c>
      <c r="F54" s="7">
        <f t="shared" si="14"/>
        <v>85.283615422150618</v>
      </c>
      <c r="G54" s="7">
        <f t="shared" si="14"/>
        <v>98.049611240863385</v>
      </c>
      <c r="H54" s="7">
        <f t="shared" si="14"/>
        <v>232.51694440256105</v>
      </c>
      <c r="I54" s="7">
        <f t="shared" si="14"/>
        <v>755.53797409656863</v>
      </c>
      <c r="J54" s="7">
        <f t="shared" si="14"/>
        <v>8799.207998988657</v>
      </c>
      <c r="K54" s="7">
        <f t="shared" si="14"/>
        <v>8825.9931580342109</v>
      </c>
      <c r="L54" s="7">
        <f t="shared" si="14"/>
        <v>8150.2137057131649</v>
      </c>
      <c r="M54" s="7">
        <f t="shared" si="14"/>
        <v>10229.021642680811</v>
      </c>
      <c r="N54" s="7">
        <f t="shared" si="14"/>
        <v>5671.9107980573244</v>
      </c>
      <c r="O54" s="7">
        <f t="shared" si="14"/>
        <v>185.48104509703532</v>
      </c>
      <c r="P54" s="7">
        <f>SUM(D54:O54)</f>
        <v>43128.486413323277</v>
      </c>
      <c r="Q54" s="7"/>
      <c r="R54" s="218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60"/>
      <c r="BM54" s="260"/>
      <c r="BN54" s="260"/>
      <c r="BO54" s="260"/>
      <c r="BP54" s="260"/>
      <c r="BQ54" s="260"/>
      <c r="BR54" s="260"/>
      <c r="BS54" s="260"/>
      <c r="BT54" s="260"/>
      <c r="BU54" s="260"/>
      <c r="BV54" s="260"/>
      <c r="BW54" s="260"/>
      <c r="BX54" s="260"/>
      <c r="BY54" s="260"/>
      <c r="BZ54" s="260"/>
      <c r="CA54" s="260"/>
      <c r="CB54" s="260"/>
      <c r="CC54" s="260"/>
      <c r="CD54" s="260"/>
      <c r="CE54" s="260"/>
      <c r="CF54" s="260"/>
      <c r="CG54" s="260"/>
      <c r="CH54" s="260"/>
      <c r="CI54" s="260"/>
      <c r="CJ54" s="260"/>
      <c r="CK54" s="260"/>
      <c r="CL54" s="260"/>
      <c r="CM54" s="260"/>
    </row>
    <row r="55" spans="1:91" x14ac:dyDescent="0.2">
      <c r="A55" s="10">
        <v>44</v>
      </c>
      <c r="B55" s="1"/>
      <c r="C55" s="1"/>
      <c r="D55" s="184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R55" s="218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60"/>
      <c r="BH55" s="260"/>
      <c r="BI55" s="260"/>
      <c r="BJ55" s="260"/>
      <c r="BK55" s="260"/>
      <c r="BL55" s="260"/>
      <c r="BM55" s="260"/>
      <c r="BN55" s="260"/>
      <c r="BO55" s="260"/>
      <c r="BP55" s="260"/>
      <c r="BQ55" s="260"/>
      <c r="BR55" s="260"/>
      <c r="BS55" s="260"/>
      <c r="BT55" s="260"/>
      <c r="BU55" s="260"/>
      <c r="BV55" s="260"/>
      <c r="BW55" s="260"/>
      <c r="BX55" s="260"/>
      <c r="BY55" s="260"/>
      <c r="BZ55" s="260"/>
      <c r="CA55" s="260"/>
      <c r="CB55" s="260"/>
      <c r="CC55" s="260"/>
      <c r="CD55" s="260"/>
      <c r="CE55" s="260"/>
      <c r="CF55" s="260"/>
      <c r="CG55" s="260"/>
      <c r="CH55" s="260"/>
      <c r="CI55" s="260"/>
      <c r="CJ55" s="260"/>
      <c r="CK55" s="260"/>
      <c r="CL55" s="260"/>
      <c r="CM55" s="260"/>
    </row>
    <row r="56" spans="1:91" x14ac:dyDescent="0.2">
      <c r="A56" s="10">
        <v>45</v>
      </c>
      <c r="B56" s="52" t="s">
        <v>40</v>
      </c>
      <c r="C56" s="1"/>
      <c r="D56" s="265">
        <f t="shared" ref="D56:O56" si="15">D57*$C$57+D58*$C$58+D59*$C$59</f>
        <v>32309.399183400004</v>
      </c>
      <c r="E56" s="265">
        <f t="shared" si="15"/>
        <v>16504.249498060002</v>
      </c>
      <c r="F56" s="265">
        <f t="shared" si="15"/>
        <v>18194.858483560005</v>
      </c>
      <c r="G56" s="265">
        <f t="shared" si="15"/>
        <v>11777.08284121</v>
      </c>
      <c r="H56" s="265">
        <f t="shared" si="15"/>
        <v>26767.071934660002</v>
      </c>
      <c r="I56" s="265">
        <f t="shared" si="15"/>
        <v>14502.25550492</v>
      </c>
      <c r="J56" s="265">
        <f t="shared" si="15"/>
        <v>22614.489436280004</v>
      </c>
      <c r="K56" s="265">
        <f t="shared" si="15"/>
        <v>28790.281775920001</v>
      </c>
      <c r="L56" s="265">
        <f t="shared" si="15"/>
        <v>19667.473187280004</v>
      </c>
      <c r="M56" s="265">
        <f t="shared" si="15"/>
        <v>40112.964297850012</v>
      </c>
      <c r="N56" s="265">
        <f t="shared" si="15"/>
        <v>23005.69162387</v>
      </c>
      <c r="O56" s="265">
        <f t="shared" si="15"/>
        <v>36345.866687900001</v>
      </c>
      <c r="P56" s="265">
        <f>SUM(D56:O56)</f>
        <v>290591.68445491005</v>
      </c>
      <c r="Q56" s="265"/>
      <c r="R56" s="218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5"/>
      <c r="AG56" s="265"/>
      <c r="AH56" s="265"/>
      <c r="AI56" s="265"/>
      <c r="AJ56" s="265"/>
      <c r="AK56" s="265"/>
      <c r="AL56" s="265"/>
      <c r="AM56" s="265"/>
      <c r="AN56" s="265"/>
      <c r="AO56" s="265"/>
      <c r="AP56" s="265"/>
      <c r="AQ56" s="265"/>
      <c r="AR56" s="265"/>
      <c r="AS56" s="265"/>
      <c r="AT56" s="265"/>
      <c r="AU56" s="265"/>
      <c r="AV56" s="265"/>
      <c r="AW56" s="265"/>
      <c r="AX56" s="265"/>
      <c r="AY56" s="265"/>
      <c r="AZ56" s="265"/>
      <c r="BA56" s="265"/>
      <c r="BB56" s="265"/>
      <c r="BC56" s="265"/>
      <c r="BD56" s="265"/>
      <c r="BE56" s="265"/>
      <c r="BF56" s="265"/>
      <c r="BG56" s="265"/>
      <c r="BH56" s="265"/>
      <c r="BI56" s="265"/>
      <c r="BJ56" s="265"/>
      <c r="BK56" s="265"/>
      <c r="BL56" s="260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60"/>
      <c r="BZ56" s="260"/>
      <c r="CA56" s="260"/>
      <c r="CB56" s="260"/>
      <c r="CC56" s="260"/>
      <c r="CD56" s="260"/>
      <c r="CE56" s="260"/>
      <c r="CF56" s="260"/>
      <c r="CG56" s="260"/>
      <c r="CH56" s="260"/>
      <c r="CI56" s="260"/>
      <c r="CJ56" s="260"/>
      <c r="CK56" s="260"/>
      <c r="CL56" s="260"/>
      <c r="CM56" s="260"/>
    </row>
    <row r="57" spans="1:91" x14ac:dyDescent="0.2">
      <c r="A57" s="10">
        <v>46</v>
      </c>
      <c r="B57" s="1" t="s">
        <v>38</v>
      </c>
      <c r="C57" s="44">
        <f>C49</f>
        <v>395.56</v>
      </c>
      <c r="D57" s="2">
        <v>8</v>
      </c>
      <c r="E57" s="2">
        <v>8</v>
      </c>
      <c r="F57" s="2">
        <v>8</v>
      </c>
      <c r="G57" s="2">
        <v>7</v>
      </c>
      <c r="H57" s="2">
        <v>10</v>
      </c>
      <c r="I57" s="2">
        <v>10</v>
      </c>
      <c r="J57" s="2">
        <v>8</v>
      </c>
      <c r="K57" s="2">
        <v>11</v>
      </c>
      <c r="L57" s="2">
        <v>9</v>
      </c>
      <c r="M57" s="2">
        <v>9</v>
      </c>
      <c r="N57" s="2">
        <v>10</v>
      </c>
      <c r="O57" s="2">
        <v>8</v>
      </c>
      <c r="P57" s="2">
        <f>ROUND((SUM(D57:O57)),0)</f>
        <v>106</v>
      </c>
      <c r="Q57" s="2">
        <f>P57*C57</f>
        <v>41929.360000000001</v>
      </c>
      <c r="R57" s="218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75"/>
      <c r="AG57" s="275"/>
      <c r="AH57" s="275"/>
      <c r="AI57" s="275"/>
      <c r="AJ57" s="275"/>
      <c r="AK57" s="275"/>
      <c r="AL57" s="275"/>
      <c r="AM57" s="275"/>
      <c r="AN57" s="275"/>
      <c r="AO57" s="275"/>
      <c r="AP57" s="275"/>
      <c r="AQ57" s="275"/>
      <c r="AR57" s="275"/>
      <c r="AS57" s="275"/>
      <c r="AT57" s="275"/>
      <c r="AU57" s="275"/>
      <c r="AV57" s="275"/>
      <c r="AW57" s="275"/>
      <c r="AX57" s="275"/>
      <c r="AY57" s="275"/>
      <c r="AZ57" s="275"/>
      <c r="BA57" s="275"/>
      <c r="BB57" s="275"/>
      <c r="BC57" s="275"/>
      <c r="BD57" s="275"/>
      <c r="BE57" s="275"/>
      <c r="BF57" s="275"/>
      <c r="BG57" s="275"/>
      <c r="BH57" s="275"/>
      <c r="BI57" s="275"/>
      <c r="BJ57" s="275"/>
      <c r="BK57" s="275"/>
      <c r="BL57" s="260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60"/>
      <c r="BZ57" s="260"/>
      <c r="CA57" s="260"/>
      <c r="CB57" s="260"/>
      <c r="CC57" s="260"/>
      <c r="CD57" s="260"/>
      <c r="CE57" s="260"/>
      <c r="CF57" s="260"/>
      <c r="CG57" s="260"/>
      <c r="CH57" s="260"/>
      <c r="CI57" s="260"/>
      <c r="CJ57" s="260"/>
      <c r="CK57" s="260"/>
      <c r="CL57" s="260"/>
      <c r="CM57" s="260"/>
    </row>
    <row r="58" spans="1:91" x14ac:dyDescent="0.2">
      <c r="A58" s="10">
        <v>47</v>
      </c>
      <c r="B58" s="1" t="s">
        <v>39</v>
      </c>
      <c r="C58" s="33">
        <f>C50</f>
        <v>0.80770000000000008</v>
      </c>
      <c r="D58" s="2">
        <v>36083.842000000004</v>
      </c>
      <c r="E58" s="2">
        <v>16515.747800000001</v>
      </c>
      <c r="F58" s="2">
        <v>18608.862800000003</v>
      </c>
      <c r="G58" s="2">
        <v>11152.8573</v>
      </c>
      <c r="H58" s="2">
        <v>28242.505799999999</v>
      </c>
      <c r="I58" s="2">
        <v>13057.639599999999</v>
      </c>
      <c r="J58" s="2">
        <v>22604.716400000001</v>
      </c>
      <c r="K58" s="2">
        <v>27710.869599999998</v>
      </c>
      <c r="L58" s="2">
        <v>19942.346400000002</v>
      </c>
      <c r="M58" s="2">
        <v>34783.22050000001</v>
      </c>
      <c r="N58" s="2">
        <v>23585.6031</v>
      </c>
      <c r="O58" s="2">
        <v>39729.426999999996</v>
      </c>
      <c r="P58" s="29">
        <f>SUM(C58:O58)</f>
        <v>292018.446</v>
      </c>
      <c r="Q58" s="2">
        <f>P58*C58</f>
        <v>235863.29883420002</v>
      </c>
      <c r="R58" s="218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75"/>
      <c r="AG58" s="275"/>
      <c r="AH58" s="275"/>
      <c r="AI58" s="275"/>
      <c r="AJ58" s="275"/>
      <c r="AK58" s="275"/>
      <c r="AL58" s="275"/>
      <c r="AM58" s="275"/>
      <c r="AN58" s="275"/>
      <c r="AO58" s="275"/>
      <c r="AP58" s="275"/>
      <c r="AQ58" s="275"/>
      <c r="AR58" s="275"/>
      <c r="AS58" s="275"/>
      <c r="AT58" s="275"/>
      <c r="AU58" s="275"/>
      <c r="AV58" s="275"/>
      <c r="AW58" s="275"/>
      <c r="AX58" s="275"/>
      <c r="AY58" s="275"/>
      <c r="AZ58" s="275"/>
      <c r="BA58" s="275"/>
      <c r="BB58" s="275"/>
      <c r="BC58" s="275"/>
      <c r="BD58" s="275"/>
      <c r="BE58" s="275"/>
      <c r="BF58" s="275"/>
      <c r="BG58" s="275"/>
      <c r="BH58" s="275"/>
      <c r="BI58" s="275"/>
      <c r="BJ58" s="275"/>
      <c r="BK58" s="275"/>
      <c r="BL58" s="260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60"/>
      <c r="BZ58" s="260"/>
      <c r="CA58" s="260"/>
      <c r="CB58" s="260"/>
      <c r="CC58" s="260"/>
      <c r="CD58" s="260"/>
      <c r="CE58" s="260"/>
      <c r="CF58" s="260"/>
      <c r="CG58" s="260"/>
      <c r="CH58" s="260"/>
      <c r="CI58" s="260"/>
      <c r="CJ58" s="260"/>
      <c r="CK58" s="260"/>
      <c r="CL58" s="260"/>
      <c r="CM58" s="260"/>
    </row>
    <row r="59" spans="1:91" x14ac:dyDescent="0.2">
      <c r="A59" s="10">
        <v>48</v>
      </c>
      <c r="B59" s="1" t="s">
        <v>32</v>
      </c>
      <c r="C59" s="33">
        <f>C51</f>
        <v>0.54190000000000005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2200</v>
      </c>
      <c r="K59" s="2">
        <v>3796</v>
      </c>
      <c r="L59" s="2">
        <v>0</v>
      </c>
      <c r="M59" s="2">
        <v>15609</v>
      </c>
      <c r="N59" s="2">
        <v>0</v>
      </c>
      <c r="O59" s="2">
        <v>2015</v>
      </c>
      <c r="P59" s="29">
        <f>SUM(C59:O59)</f>
        <v>23620.5419</v>
      </c>
      <c r="Q59" s="2">
        <f>P59*C59</f>
        <v>12799.971655610001</v>
      </c>
      <c r="R59" s="218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75"/>
      <c r="AG59" s="275"/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60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  <c r="CH59" s="260"/>
      <c r="CI59" s="260"/>
      <c r="CJ59" s="260"/>
      <c r="CK59" s="260"/>
      <c r="CL59" s="260"/>
      <c r="CM59" s="260"/>
    </row>
    <row r="60" spans="1:91" x14ac:dyDescent="0.2">
      <c r="A60" s="10">
        <v>49</v>
      </c>
      <c r="B60" s="46" t="s">
        <v>33</v>
      </c>
      <c r="C60" s="46"/>
      <c r="D60" s="48">
        <f t="shared" ref="D60:P60" si="16">D58+D59</f>
        <v>36083.842000000004</v>
      </c>
      <c r="E60" s="48">
        <f t="shared" si="16"/>
        <v>16515.747800000001</v>
      </c>
      <c r="F60" s="48">
        <f t="shared" si="16"/>
        <v>18608.862800000003</v>
      </c>
      <c r="G60" s="48">
        <f t="shared" si="16"/>
        <v>11152.8573</v>
      </c>
      <c r="H60" s="48">
        <f t="shared" si="16"/>
        <v>28242.505799999999</v>
      </c>
      <c r="I60" s="48">
        <f t="shared" si="16"/>
        <v>13057.639599999999</v>
      </c>
      <c r="J60" s="48">
        <f t="shared" si="16"/>
        <v>24804.716400000001</v>
      </c>
      <c r="K60" s="48">
        <f t="shared" si="16"/>
        <v>31506.869599999998</v>
      </c>
      <c r="L60" s="48">
        <f t="shared" si="16"/>
        <v>19942.346400000002</v>
      </c>
      <c r="M60" s="48">
        <f t="shared" si="16"/>
        <v>50392.22050000001</v>
      </c>
      <c r="N60" s="48">
        <f t="shared" si="16"/>
        <v>23585.6031</v>
      </c>
      <c r="O60" s="48">
        <f t="shared" si="16"/>
        <v>41744.426999999996</v>
      </c>
      <c r="P60" s="48">
        <f t="shared" si="16"/>
        <v>315638.98790000001</v>
      </c>
      <c r="Q60" s="48">
        <f>SUM(Q57:Q59)</f>
        <v>290592.63048981002</v>
      </c>
      <c r="R60" s="218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0"/>
      <c r="BI60" s="270"/>
      <c r="BJ60" s="270"/>
      <c r="BK60" s="270"/>
      <c r="BL60" s="260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0"/>
      <c r="CF60" s="260"/>
      <c r="CG60" s="260"/>
      <c r="CH60" s="260"/>
      <c r="CI60" s="260"/>
      <c r="CJ60" s="260"/>
      <c r="CK60" s="260"/>
      <c r="CL60" s="260"/>
      <c r="CM60" s="260"/>
    </row>
    <row r="61" spans="1:91" x14ac:dyDescent="0.2">
      <c r="A61" s="10">
        <v>50</v>
      </c>
      <c r="B61" s="3" t="s">
        <v>262</v>
      </c>
      <c r="C61" s="1"/>
      <c r="D61" s="272">
        <v>3.2987513967832101</v>
      </c>
      <c r="E61" s="272">
        <v>3.2987513967832101</v>
      </c>
      <c r="F61" s="272">
        <v>3.3349867600284142</v>
      </c>
      <c r="G61" s="272">
        <v>3.3349867600284142</v>
      </c>
      <c r="H61" s="272">
        <v>3.3349867600284142</v>
      </c>
      <c r="I61" s="272">
        <v>3.280284005334019</v>
      </c>
      <c r="J61" s="272">
        <v>3.280284005334019</v>
      </c>
      <c r="K61" s="272">
        <v>3.280284005334019</v>
      </c>
      <c r="L61" s="272">
        <v>3.2806180835216883</v>
      </c>
      <c r="M61" s="272">
        <v>3.2806180835216883</v>
      </c>
      <c r="N61" s="272">
        <v>3.2806180835216883</v>
      </c>
      <c r="O61" s="272">
        <v>3.5585805107427415</v>
      </c>
      <c r="P61" s="272"/>
      <c r="Q61" s="272"/>
      <c r="R61" s="218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  <c r="AQ61" s="273"/>
      <c r="AR61" s="273"/>
      <c r="AS61" s="273"/>
      <c r="AT61" s="273"/>
      <c r="AU61" s="273"/>
      <c r="AV61" s="273"/>
      <c r="AW61" s="273"/>
      <c r="AX61" s="273"/>
      <c r="AY61" s="273"/>
      <c r="AZ61" s="273"/>
      <c r="BA61" s="273"/>
      <c r="BB61" s="273"/>
      <c r="BC61" s="273"/>
      <c r="BD61" s="273"/>
      <c r="BE61" s="273"/>
      <c r="BF61" s="273"/>
      <c r="BG61" s="273"/>
      <c r="BH61" s="273"/>
      <c r="BI61" s="273"/>
      <c r="BJ61" s="273"/>
      <c r="BK61" s="273"/>
      <c r="BL61" s="260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260"/>
      <c r="CF61" s="260"/>
      <c r="CG61" s="260"/>
      <c r="CH61" s="260"/>
      <c r="CI61" s="260"/>
      <c r="CJ61" s="260"/>
      <c r="CK61" s="260"/>
      <c r="CL61" s="260"/>
      <c r="CM61" s="260"/>
    </row>
    <row r="62" spans="1:91" x14ac:dyDescent="0.2">
      <c r="A62" s="10">
        <v>51</v>
      </c>
      <c r="B62" s="3" t="s">
        <v>114</v>
      </c>
      <c r="C62" s="1"/>
      <c r="D62" s="7">
        <f t="shared" ref="D62:O62" si="17">D61*D60</f>
        <v>119031.62419880467</v>
      </c>
      <c r="E62" s="7">
        <f t="shared" si="17"/>
        <v>54481.346124169235</v>
      </c>
      <c r="F62" s="7">
        <f t="shared" si="17"/>
        <v>62060.311057185296</v>
      </c>
      <c r="G62" s="7">
        <f t="shared" si="17"/>
        <v>37194.631431986243</v>
      </c>
      <c r="H62" s="7">
        <f t="shared" si="17"/>
        <v>94188.382913025693</v>
      </c>
      <c r="I62" s="7">
        <f t="shared" si="17"/>
        <v>42832.766327296093</v>
      </c>
      <c r="J62" s="7">
        <f t="shared" si="17"/>
        <v>81366.514463766434</v>
      </c>
      <c r="K62" s="7">
        <f t="shared" si="17"/>
        <v>103351.48040702463</v>
      </c>
      <c r="L62" s="7">
        <f t="shared" si="17"/>
        <v>65423.222227693645</v>
      </c>
      <c r="M62" s="7">
        <f t="shared" si="17"/>
        <v>165317.62984111236</v>
      </c>
      <c r="N62" s="7">
        <f t="shared" si="17"/>
        <v>77375.356040625193</v>
      </c>
      <c r="O62" s="7">
        <f t="shared" si="17"/>
        <v>148550.90435432308</v>
      </c>
      <c r="P62" s="31">
        <f>SUM(C62:O62)</f>
        <v>1051174.1693870125</v>
      </c>
      <c r="Q62" s="7"/>
      <c r="R62" s="218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74"/>
      <c r="AG62" s="274"/>
      <c r="AH62" s="274"/>
      <c r="AI62" s="274"/>
      <c r="AJ62" s="274"/>
      <c r="AK62" s="274"/>
      <c r="AL62" s="274"/>
      <c r="AM62" s="274"/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4"/>
      <c r="BB62" s="274"/>
      <c r="BC62" s="274"/>
      <c r="BD62" s="274"/>
      <c r="BE62" s="274"/>
      <c r="BF62" s="274"/>
      <c r="BG62" s="274"/>
      <c r="BH62" s="274"/>
      <c r="BI62" s="274"/>
      <c r="BJ62" s="274"/>
      <c r="BK62" s="274"/>
      <c r="BL62" s="260"/>
      <c r="BM62" s="260"/>
      <c r="BN62" s="260"/>
      <c r="BO62" s="260"/>
      <c r="BP62" s="260"/>
      <c r="BQ62" s="260"/>
      <c r="BR62" s="260"/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0"/>
      <c r="CF62" s="260"/>
      <c r="CG62" s="260"/>
      <c r="CH62" s="260"/>
      <c r="CI62" s="260"/>
      <c r="CJ62" s="260"/>
      <c r="CK62" s="260"/>
      <c r="CL62" s="260"/>
      <c r="CM62" s="260"/>
    </row>
    <row r="63" spans="1:91" x14ac:dyDescent="0.2">
      <c r="A63" s="10">
        <v>52</v>
      </c>
      <c r="B63" s="1"/>
      <c r="C63" s="1"/>
      <c r="D63" s="184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218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0"/>
      <c r="AG63" s="260"/>
      <c r="AH63" s="260"/>
      <c r="AI63" s="260"/>
      <c r="AJ63" s="260"/>
      <c r="AK63" s="260"/>
      <c r="AL63" s="260"/>
      <c r="AM63" s="260"/>
      <c r="AN63" s="260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60"/>
      <c r="BH63" s="260"/>
      <c r="BI63" s="260"/>
      <c r="BJ63" s="260"/>
      <c r="BK63" s="260"/>
      <c r="BL63" s="260"/>
      <c r="BM63" s="260"/>
      <c r="BN63" s="260"/>
      <c r="BO63" s="260"/>
      <c r="BP63" s="260"/>
      <c r="BQ63" s="260"/>
      <c r="BR63" s="260"/>
      <c r="BS63" s="260"/>
      <c r="BT63" s="260"/>
      <c r="BU63" s="260"/>
      <c r="BV63" s="260"/>
      <c r="BW63" s="260"/>
      <c r="BX63" s="260"/>
      <c r="BY63" s="260"/>
      <c r="BZ63" s="260"/>
      <c r="CA63" s="260"/>
      <c r="CB63" s="260"/>
      <c r="CC63" s="260"/>
      <c r="CD63" s="260"/>
      <c r="CE63" s="260"/>
      <c r="CF63" s="260"/>
      <c r="CG63" s="260"/>
      <c r="CH63" s="260"/>
      <c r="CI63" s="260"/>
      <c r="CJ63" s="260"/>
      <c r="CK63" s="260"/>
      <c r="CL63" s="260"/>
      <c r="CM63" s="260"/>
    </row>
    <row r="64" spans="1:91" x14ac:dyDescent="0.2">
      <c r="A64" s="10">
        <v>53</v>
      </c>
      <c r="B64" s="52" t="s">
        <v>41</v>
      </c>
      <c r="C64" s="1"/>
      <c r="D64" s="265">
        <f>D65*$C$65+D69*$C$69+D70*$C$70+D71*$C$71+D66+D67+D68</f>
        <v>531666.0321999999</v>
      </c>
      <c r="E64" s="265">
        <f t="shared" ref="E64:O64" si="18">E65*$C$65+E69*$C$69+E70*$C$70+E71*$C$71+E66+E67+E68</f>
        <v>526607.79229999997</v>
      </c>
      <c r="F64" s="265">
        <f t="shared" si="18"/>
        <v>537267.97030000004</v>
      </c>
      <c r="G64" s="265">
        <f t="shared" si="18"/>
        <v>536879.69309999992</v>
      </c>
      <c r="H64" s="265">
        <f t="shared" si="18"/>
        <v>605353.77405000001</v>
      </c>
      <c r="I64" s="265">
        <f t="shared" si="18"/>
        <v>710655.36149999988</v>
      </c>
      <c r="J64" s="265">
        <f t="shared" si="18"/>
        <v>724597.03810000001</v>
      </c>
      <c r="K64" s="265">
        <f t="shared" si="18"/>
        <v>833114.0615999999</v>
      </c>
      <c r="L64" s="265">
        <f t="shared" si="18"/>
        <v>821513.03540000005</v>
      </c>
      <c r="M64" s="265">
        <f t="shared" si="18"/>
        <v>724817.21790000005</v>
      </c>
      <c r="N64" s="265">
        <f t="shared" si="18"/>
        <v>587468.8848</v>
      </c>
      <c r="O64" s="265">
        <f t="shared" si="18"/>
        <v>551121.33270000003</v>
      </c>
      <c r="P64" s="265">
        <f>SUM(D64:O64)</f>
        <v>7691062.1939500002</v>
      </c>
      <c r="Q64" s="265"/>
      <c r="R64" s="218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5"/>
      <c r="AG64" s="265"/>
      <c r="AH64" s="265"/>
      <c r="AI64" s="265"/>
      <c r="AJ64" s="265"/>
      <c r="AK64" s="265"/>
      <c r="AL64" s="265"/>
      <c r="AM64" s="265"/>
      <c r="AN64" s="265"/>
      <c r="AO64" s="265"/>
      <c r="AP64" s="265"/>
      <c r="AQ64" s="265"/>
      <c r="AR64" s="265"/>
      <c r="AS64" s="265"/>
      <c r="AT64" s="265"/>
      <c r="AU64" s="265"/>
      <c r="AV64" s="265"/>
      <c r="AW64" s="265"/>
      <c r="AX64" s="265"/>
      <c r="AY64" s="265"/>
      <c r="AZ64" s="265"/>
      <c r="BA64" s="265"/>
      <c r="BB64" s="265"/>
      <c r="BC64" s="265"/>
      <c r="BD64" s="265"/>
      <c r="BE64" s="265"/>
      <c r="BF64" s="265"/>
      <c r="BG64" s="265"/>
      <c r="BH64" s="265"/>
      <c r="BI64" s="265"/>
      <c r="BJ64" s="265"/>
      <c r="BK64" s="265"/>
      <c r="BL64" s="260"/>
      <c r="BM64" s="260"/>
      <c r="BN64" s="260"/>
      <c r="BO64" s="260"/>
      <c r="BP64" s="260"/>
      <c r="BQ64" s="260"/>
      <c r="BR64" s="260"/>
      <c r="BS64" s="260"/>
      <c r="BT64" s="260"/>
      <c r="BU64" s="260"/>
      <c r="BV64" s="260"/>
      <c r="BW64" s="260"/>
      <c r="BX64" s="260"/>
      <c r="BY64" s="260"/>
      <c r="BZ64" s="260"/>
      <c r="CA64" s="260"/>
      <c r="CB64" s="260"/>
      <c r="CC64" s="260"/>
      <c r="CD64" s="260"/>
      <c r="CE64" s="260"/>
      <c r="CF64" s="260"/>
      <c r="CG64" s="260"/>
      <c r="CH64" s="260"/>
      <c r="CI64" s="260"/>
      <c r="CJ64" s="260"/>
      <c r="CK64" s="260"/>
      <c r="CL64" s="260"/>
      <c r="CM64" s="260"/>
    </row>
    <row r="65" spans="1:91" x14ac:dyDescent="0.2">
      <c r="A65" s="10">
        <v>54</v>
      </c>
      <c r="B65" s="1" t="s">
        <v>42</v>
      </c>
      <c r="C65" s="30">
        <v>390.12</v>
      </c>
      <c r="D65" s="2">
        <v>123</v>
      </c>
      <c r="E65" s="2">
        <v>123</v>
      </c>
      <c r="F65" s="2">
        <v>123</v>
      </c>
      <c r="G65" s="2">
        <v>123</v>
      </c>
      <c r="H65" s="2">
        <v>123</v>
      </c>
      <c r="I65" s="2">
        <v>123</v>
      </c>
      <c r="J65" s="2">
        <v>123</v>
      </c>
      <c r="K65" s="2">
        <v>123</v>
      </c>
      <c r="L65" s="2">
        <v>123</v>
      </c>
      <c r="M65" s="2">
        <v>123</v>
      </c>
      <c r="N65" s="2">
        <v>123</v>
      </c>
      <c r="O65" s="2">
        <v>123</v>
      </c>
      <c r="P65" s="29">
        <f>SUM(D65:O65)</f>
        <v>1476</v>
      </c>
      <c r="Q65" s="2">
        <f>P65*C65</f>
        <v>575817.12</v>
      </c>
      <c r="R65" s="276">
        <f>Q65-'Bill Frequency'!R53</f>
        <v>9753</v>
      </c>
      <c r="S65" s="269">
        <f>Q65+Q81+Q90</f>
        <v>970066.2</v>
      </c>
      <c r="T65" s="269" t="s">
        <v>263</v>
      </c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75"/>
      <c r="AG65" s="275"/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60"/>
      <c r="BM65" s="260"/>
      <c r="BN65" s="260"/>
      <c r="BO65" s="260"/>
      <c r="BP65" s="260"/>
      <c r="BQ65" s="260"/>
      <c r="BR65" s="260"/>
      <c r="BS65" s="260"/>
      <c r="BT65" s="260"/>
      <c r="BU65" s="260"/>
      <c r="BV65" s="260"/>
      <c r="BW65" s="260"/>
      <c r="BX65" s="260"/>
      <c r="BY65" s="260"/>
      <c r="BZ65" s="260"/>
      <c r="CA65" s="260"/>
      <c r="CB65" s="260"/>
      <c r="CC65" s="260"/>
      <c r="CD65" s="260"/>
      <c r="CE65" s="260"/>
      <c r="CF65" s="260"/>
      <c r="CG65" s="260"/>
      <c r="CH65" s="260"/>
      <c r="CI65" s="260"/>
      <c r="CJ65" s="260"/>
      <c r="CK65" s="260"/>
      <c r="CL65" s="260"/>
      <c r="CM65" s="260"/>
    </row>
    <row r="66" spans="1:91" x14ac:dyDescent="0.2">
      <c r="A66" s="10">
        <v>55</v>
      </c>
      <c r="B66" s="1" t="s">
        <v>43</v>
      </c>
      <c r="C66" s="1"/>
      <c r="D66" s="2">
        <v>6050</v>
      </c>
      <c r="E66" s="2">
        <v>6050</v>
      </c>
      <c r="F66" s="2">
        <v>6050</v>
      </c>
      <c r="G66" s="2">
        <v>6050</v>
      </c>
      <c r="H66" s="2">
        <v>6050</v>
      </c>
      <c r="I66" s="2">
        <v>6050</v>
      </c>
      <c r="J66" s="2">
        <v>6050</v>
      </c>
      <c r="K66" s="2">
        <v>6050</v>
      </c>
      <c r="L66" s="2">
        <v>6050</v>
      </c>
      <c r="M66" s="2">
        <v>6050</v>
      </c>
      <c r="N66" s="2">
        <v>6050</v>
      </c>
      <c r="O66" s="2">
        <v>6050</v>
      </c>
      <c r="P66" s="31">
        <f t="shared" ref="P66:P71" si="19">SUM(D66:O66)</f>
        <v>72600</v>
      </c>
      <c r="Q66" s="2">
        <f>P66</f>
        <v>72600</v>
      </c>
      <c r="R66" s="276">
        <f>Q66-'Bill Frequency'!R54</f>
        <v>1250</v>
      </c>
      <c r="S66" s="269">
        <f>SUM(Q69:Q71,P74,Q85:Q86,Q95)</f>
        <v>15799467.77899356</v>
      </c>
      <c r="T66" s="269" t="s">
        <v>264</v>
      </c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74"/>
      <c r="BG66" s="274"/>
      <c r="BH66" s="274"/>
      <c r="BI66" s="274"/>
      <c r="BJ66" s="274"/>
      <c r="BK66" s="274"/>
      <c r="BL66" s="260"/>
      <c r="BM66" s="260"/>
      <c r="BN66" s="260"/>
      <c r="BO66" s="260"/>
      <c r="BP66" s="260"/>
      <c r="BQ66" s="260"/>
      <c r="BR66" s="260"/>
      <c r="BS66" s="260"/>
      <c r="BT66" s="260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0"/>
      <c r="CF66" s="260"/>
      <c r="CG66" s="260"/>
      <c r="CH66" s="260"/>
      <c r="CI66" s="260"/>
      <c r="CJ66" s="260"/>
      <c r="CK66" s="260"/>
      <c r="CL66" s="260"/>
      <c r="CM66" s="260"/>
    </row>
    <row r="67" spans="1:91" x14ac:dyDescent="0.2">
      <c r="A67" s="10">
        <v>56</v>
      </c>
      <c r="B67" s="1" t="s">
        <v>44</v>
      </c>
      <c r="C67" s="1"/>
      <c r="D67" s="2">
        <v>6175</v>
      </c>
      <c r="E67" s="2">
        <v>6175</v>
      </c>
      <c r="F67" s="2">
        <v>6200</v>
      </c>
      <c r="G67" s="2">
        <v>6025</v>
      </c>
      <c r="H67" s="2">
        <v>6025</v>
      </c>
      <c r="I67" s="2">
        <v>6050</v>
      </c>
      <c r="J67" s="2">
        <v>6050</v>
      </c>
      <c r="K67" s="2">
        <v>6050</v>
      </c>
      <c r="L67" s="2">
        <v>6050</v>
      </c>
      <c r="M67" s="2">
        <v>6050</v>
      </c>
      <c r="N67" s="2">
        <v>6075</v>
      </c>
      <c r="O67" s="2">
        <v>6075</v>
      </c>
      <c r="P67" s="31">
        <f t="shared" si="19"/>
        <v>73000</v>
      </c>
      <c r="Q67" s="2">
        <f>P67</f>
        <v>73000</v>
      </c>
      <c r="R67" s="276">
        <f>Q67-'Bill Frequency'!R55</f>
        <v>1875</v>
      </c>
      <c r="S67" s="277">
        <f>SUM(Q66:Q68,Q82:Q84,Q91:Q93)</f>
        <v>342799.1</v>
      </c>
      <c r="T67" s="269" t="s">
        <v>265</v>
      </c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</row>
    <row r="68" spans="1:91" x14ac:dyDescent="0.2">
      <c r="A68" s="10">
        <v>57</v>
      </c>
      <c r="B68" s="1" t="s">
        <v>45</v>
      </c>
      <c r="C68" s="1"/>
      <c r="D68" s="2">
        <v>31.1</v>
      </c>
      <c r="E68" s="2">
        <v>34.4</v>
      </c>
      <c r="F68" s="2">
        <v>30.799999999999997</v>
      </c>
      <c r="G68" s="2">
        <v>39.6</v>
      </c>
      <c r="H68" s="2">
        <v>42.3</v>
      </c>
      <c r="I68" s="2">
        <v>115.69999999999999</v>
      </c>
      <c r="J68" s="2">
        <v>143.30000000000001</v>
      </c>
      <c r="K68" s="2">
        <v>173.89999999999998</v>
      </c>
      <c r="L68" s="2">
        <v>182.5</v>
      </c>
      <c r="M68" s="2">
        <v>70.400000000000006</v>
      </c>
      <c r="N68" s="2">
        <v>23.1</v>
      </c>
      <c r="O68" s="2">
        <v>25.8</v>
      </c>
      <c r="P68" s="31">
        <f t="shared" si="19"/>
        <v>912.89999999999986</v>
      </c>
      <c r="Q68" s="2">
        <f>P68</f>
        <v>912.89999999999986</v>
      </c>
      <c r="R68" s="276">
        <f>Q68-'Bill Frequency'!R56</f>
        <v>0</v>
      </c>
      <c r="S68" s="269">
        <f>SUM(S65:S67)</f>
        <v>17112333.078993559</v>
      </c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4"/>
      <c r="BD68" s="274"/>
      <c r="BE68" s="274"/>
      <c r="BF68" s="274"/>
      <c r="BG68" s="274"/>
      <c r="BH68" s="274"/>
      <c r="BI68" s="274"/>
      <c r="BJ68" s="274"/>
      <c r="BK68" s="274"/>
      <c r="BL68" s="260"/>
      <c r="BM68" s="260"/>
      <c r="BN68" s="260"/>
      <c r="BO68" s="260"/>
      <c r="BP68" s="260"/>
      <c r="BQ68" s="260"/>
      <c r="BR68" s="260"/>
      <c r="BS68" s="260"/>
      <c r="BT68" s="260"/>
      <c r="BU68" s="260"/>
      <c r="BV68" s="260"/>
      <c r="BW68" s="260"/>
      <c r="BX68" s="260"/>
      <c r="BY68" s="260"/>
      <c r="BZ68" s="260"/>
      <c r="CA68" s="260"/>
      <c r="CB68" s="260"/>
      <c r="CC68" s="260"/>
      <c r="CD68" s="260"/>
      <c r="CE68" s="260"/>
      <c r="CF68" s="260"/>
      <c r="CG68" s="260"/>
      <c r="CH68" s="260"/>
      <c r="CI68" s="260"/>
      <c r="CJ68" s="260"/>
      <c r="CK68" s="260"/>
      <c r="CL68" s="260"/>
      <c r="CM68" s="260"/>
    </row>
    <row r="69" spans="1:91" x14ac:dyDescent="0.2">
      <c r="A69" s="10">
        <v>58</v>
      </c>
      <c r="B69" s="1" t="s">
        <v>46</v>
      </c>
      <c r="C69" s="33">
        <v>1.4401000000000002</v>
      </c>
      <c r="D69" s="2">
        <v>34136</v>
      </c>
      <c r="E69" s="2">
        <v>33819</v>
      </c>
      <c r="F69" s="2">
        <v>34474</v>
      </c>
      <c r="G69" s="2">
        <v>34611</v>
      </c>
      <c r="H69" s="2">
        <v>36171</v>
      </c>
      <c r="I69" s="2">
        <v>36744</v>
      </c>
      <c r="J69" s="2">
        <v>36730</v>
      </c>
      <c r="K69" s="2">
        <v>36900</v>
      </c>
      <c r="L69" s="2">
        <v>36900</v>
      </c>
      <c r="M69" s="2">
        <v>36900</v>
      </c>
      <c r="N69" s="2">
        <v>35971</v>
      </c>
      <c r="O69" s="2">
        <v>35254</v>
      </c>
      <c r="P69" s="29">
        <f t="shared" si="19"/>
        <v>428610</v>
      </c>
      <c r="Q69" s="2">
        <f>P69*C69</f>
        <v>617241.26100000006</v>
      </c>
      <c r="R69" s="276">
        <f>Q69-'Bill Frequency'!R57</f>
        <v>11214.058699999936</v>
      </c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75"/>
      <c r="AG69" s="275"/>
      <c r="AH69" s="275"/>
      <c r="AI69" s="275"/>
      <c r="AJ69" s="275"/>
      <c r="AK69" s="275"/>
      <c r="AL69" s="275"/>
      <c r="AM69" s="275"/>
      <c r="AN69" s="275"/>
      <c r="AO69" s="275"/>
      <c r="AP69" s="275"/>
      <c r="AQ69" s="275"/>
      <c r="AR69" s="275"/>
      <c r="AS69" s="275"/>
      <c r="AT69" s="275"/>
      <c r="AU69" s="275"/>
      <c r="AV69" s="275"/>
      <c r="AW69" s="275"/>
      <c r="AX69" s="275"/>
      <c r="AY69" s="275"/>
      <c r="AZ69" s="275"/>
      <c r="BA69" s="275"/>
      <c r="BB69" s="275"/>
      <c r="BC69" s="275"/>
      <c r="BD69" s="275"/>
      <c r="BE69" s="275"/>
      <c r="BF69" s="275"/>
      <c r="BG69" s="275"/>
      <c r="BH69" s="275"/>
      <c r="BI69" s="275"/>
      <c r="BJ69" s="275"/>
      <c r="BK69" s="275"/>
      <c r="BL69" s="260"/>
      <c r="BM69" s="260"/>
      <c r="BN69" s="260"/>
      <c r="BO69" s="260"/>
      <c r="BP69" s="260"/>
      <c r="BQ69" s="260"/>
      <c r="BR69" s="260"/>
      <c r="BS69" s="260"/>
      <c r="BT69" s="260"/>
      <c r="BU69" s="260"/>
      <c r="BV69" s="260"/>
      <c r="BW69" s="260"/>
      <c r="BX69" s="260"/>
      <c r="BY69" s="260"/>
      <c r="BZ69" s="260"/>
      <c r="CA69" s="260"/>
      <c r="CB69" s="260"/>
      <c r="CC69" s="260"/>
      <c r="CD69" s="260"/>
      <c r="CE69" s="260"/>
      <c r="CF69" s="260"/>
      <c r="CG69" s="260"/>
      <c r="CH69" s="260"/>
      <c r="CI69" s="260"/>
      <c r="CJ69" s="260"/>
      <c r="CK69" s="260"/>
      <c r="CL69" s="260"/>
      <c r="CM69" s="260"/>
    </row>
    <row r="70" spans="1:91" x14ac:dyDescent="0.2">
      <c r="A70" s="10">
        <v>59</v>
      </c>
      <c r="B70" s="1" t="s">
        <v>47</v>
      </c>
      <c r="C70" s="33">
        <v>0.96149999999999991</v>
      </c>
      <c r="D70" s="2">
        <v>392796</v>
      </c>
      <c r="E70" s="2">
        <v>381594</v>
      </c>
      <c r="F70" s="2">
        <v>397247</v>
      </c>
      <c r="G70" s="2">
        <v>392460.4</v>
      </c>
      <c r="H70" s="2">
        <v>449303.7</v>
      </c>
      <c r="I70" s="2">
        <v>549285</v>
      </c>
      <c r="J70" s="2">
        <v>558687</v>
      </c>
      <c r="K70" s="2">
        <v>639686</v>
      </c>
      <c r="L70" s="2">
        <v>636082</v>
      </c>
      <c r="M70" s="2">
        <v>555421</v>
      </c>
      <c r="N70" s="2">
        <v>438789</v>
      </c>
      <c r="O70" s="2">
        <v>409871</v>
      </c>
      <c r="P70" s="29">
        <f t="shared" si="19"/>
        <v>5801222.0999999996</v>
      </c>
      <c r="Q70" s="2">
        <f>P70*C70</f>
        <v>5577875.0491499994</v>
      </c>
      <c r="R70" s="276">
        <f>Q70-'Bill Frequency'!R58</f>
        <v>148352.81565000024</v>
      </c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75"/>
      <c r="AG70" s="275"/>
      <c r="AH70" s="275"/>
      <c r="AI70" s="275"/>
      <c r="AJ70" s="275"/>
      <c r="AK70" s="275"/>
      <c r="AL70" s="275"/>
      <c r="AM70" s="275"/>
      <c r="AN70" s="275"/>
      <c r="AO70" s="275"/>
      <c r="AP70" s="275"/>
      <c r="AQ70" s="275"/>
      <c r="AR70" s="275"/>
      <c r="AS70" s="275"/>
      <c r="AT70" s="275"/>
      <c r="AU70" s="275"/>
      <c r="AV70" s="275"/>
      <c r="AW70" s="275"/>
      <c r="AX70" s="275"/>
      <c r="AY70" s="275"/>
      <c r="AZ70" s="275"/>
      <c r="BA70" s="275"/>
      <c r="BB70" s="275"/>
      <c r="BC70" s="275"/>
      <c r="BD70" s="275"/>
      <c r="BE70" s="275"/>
      <c r="BF70" s="275"/>
      <c r="BG70" s="275"/>
      <c r="BH70" s="275"/>
      <c r="BI70" s="275"/>
      <c r="BJ70" s="275"/>
      <c r="BK70" s="275"/>
      <c r="BL70" s="260"/>
      <c r="BM70" s="260"/>
      <c r="BN70" s="260"/>
      <c r="BO70" s="260"/>
      <c r="BP70" s="260"/>
      <c r="BQ70" s="260"/>
      <c r="BR70" s="260"/>
      <c r="BS70" s="260"/>
      <c r="BT70" s="260"/>
      <c r="BU70" s="260"/>
      <c r="BV70" s="260"/>
      <c r="BW70" s="260"/>
      <c r="BX70" s="260"/>
      <c r="BY70" s="260"/>
      <c r="BZ70" s="260"/>
      <c r="CA70" s="260"/>
      <c r="CB70" s="260"/>
      <c r="CC70" s="260"/>
      <c r="CD70" s="260"/>
      <c r="CE70" s="260"/>
      <c r="CF70" s="260"/>
      <c r="CG70" s="260"/>
      <c r="CH70" s="260"/>
      <c r="CI70" s="260"/>
      <c r="CJ70" s="260"/>
      <c r="CK70" s="260"/>
      <c r="CL70" s="260"/>
      <c r="CM70" s="260"/>
    </row>
    <row r="71" spans="1:91" x14ac:dyDescent="0.2">
      <c r="A71" s="10">
        <v>60</v>
      </c>
      <c r="B71" s="1" t="s">
        <v>120</v>
      </c>
      <c r="C71" s="33">
        <v>0.6774</v>
      </c>
      <c r="D71" s="2">
        <v>65829</v>
      </c>
      <c r="E71" s="2">
        <v>74931</v>
      </c>
      <c r="F71" s="2">
        <v>67026</v>
      </c>
      <c r="G71" s="2">
        <v>73201</v>
      </c>
      <c r="H71" s="2">
        <v>90281</v>
      </c>
      <c r="I71" s="2">
        <v>102454</v>
      </c>
      <c r="J71" s="2">
        <v>109679</v>
      </c>
      <c r="K71" s="2">
        <v>154499</v>
      </c>
      <c r="L71" s="2">
        <v>142476</v>
      </c>
      <c r="M71" s="2">
        <v>114386</v>
      </c>
      <c r="N71" s="2">
        <v>79183</v>
      </c>
      <c r="O71" s="2">
        <v>68092</v>
      </c>
      <c r="P71" s="29">
        <f t="shared" si="19"/>
        <v>1142037</v>
      </c>
      <c r="Q71" s="2">
        <f>P71*C71</f>
        <v>773615.86380000005</v>
      </c>
      <c r="R71" s="276">
        <f>Q71-'Bill Frequency'!R59</f>
        <v>-33694.553399999975</v>
      </c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75"/>
      <c r="AG71" s="275"/>
      <c r="AH71" s="275"/>
      <c r="AI71" s="275"/>
      <c r="AJ71" s="275"/>
      <c r="AK71" s="275"/>
      <c r="AL71" s="275"/>
      <c r="AM71" s="275"/>
      <c r="AN71" s="275"/>
      <c r="AO71" s="275"/>
      <c r="AP71" s="275"/>
      <c r="AQ71" s="275"/>
      <c r="AR71" s="275"/>
      <c r="AS71" s="275"/>
      <c r="AT71" s="275"/>
      <c r="AU71" s="275"/>
      <c r="AV71" s="275"/>
      <c r="AW71" s="275"/>
      <c r="AX71" s="275"/>
      <c r="AY71" s="275"/>
      <c r="AZ71" s="275"/>
      <c r="BA71" s="275"/>
      <c r="BB71" s="275"/>
      <c r="BC71" s="275"/>
      <c r="BD71" s="275"/>
      <c r="BE71" s="275"/>
      <c r="BF71" s="275"/>
      <c r="BG71" s="275"/>
      <c r="BH71" s="275"/>
      <c r="BI71" s="275"/>
      <c r="BJ71" s="275"/>
      <c r="BK71" s="275"/>
      <c r="BL71" s="260"/>
      <c r="BM71" s="260"/>
      <c r="BN71" s="260"/>
      <c r="BO71" s="260"/>
      <c r="BP71" s="260"/>
      <c r="BQ71" s="260"/>
      <c r="BR71" s="260"/>
      <c r="BS71" s="260"/>
      <c r="BT71" s="260"/>
      <c r="BU71" s="260"/>
      <c r="BV71" s="260"/>
      <c r="BW71" s="260"/>
      <c r="BX71" s="260"/>
      <c r="BY71" s="260"/>
      <c r="BZ71" s="260"/>
      <c r="CA71" s="260"/>
      <c r="CB71" s="260"/>
      <c r="CC71" s="260"/>
      <c r="CD71" s="260"/>
      <c r="CE71" s="260"/>
      <c r="CF71" s="260"/>
      <c r="CG71" s="260"/>
      <c r="CH71" s="260"/>
      <c r="CI71" s="260"/>
      <c r="CJ71" s="260"/>
      <c r="CK71" s="260"/>
      <c r="CL71" s="260"/>
      <c r="CM71" s="260"/>
    </row>
    <row r="72" spans="1:91" x14ac:dyDescent="0.2">
      <c r="A72" s="10">
        <v>61</v>
      </c>
      <c r="B72" s="46" t="s">
        <v>33</v>
      </c>
      <c r="C72" s="46"/>
      <c r="D72" s="48">
        <f t="shared" ref="D72:O72" si="20">D69+D70+D71</f>
        <v>492761</v>
      </c>
      <c r="E72" s="48">
        <f t="shared" si="20"/>
        <v>490344</v>
      </c>
      <c r="F72" s="48">
        <f t="shared" si="20"/>
        <v>498747</v>
      </c>
      <c r="G72" s="48">
        <f t="shared" si="20"/>
        <v>500272.4</v>
      </c>
      <c r="H72" s="48">
        <f t="shared" si="20"/>
        <v>575755.69999999995</v>
      </c>
      <c r="I72" s="48">
        <f t="shared" si="20"/>
        <v>688483</v>
      </c>
      <c r="J72" s="48">
        <f t="shared" si="20"/>
        <v>705096</v>
      </c>
      <c r="K72" s="48">
        <f t="shared" si="20"/>
        <v>831085</v>
      </c>
      <c r="L72" s="48">
        <f t="shared" si="20"/>
        <v>815458</v>
      </c>
      <c r="M72" s="48">
        <f t="shared" si="20"/>
        <v>706707</v>
      </c>
      <c r="N72" s="48">
        <f t="shared" si="20"/>
        <v>553943</v>
      </c>
      <c r="O72" s="48">
        <f t="shared" si="20"/>
        <v>513217</v>
      </c>
      <c r="P72" s="278">
        <f>SUM(C72:O72)</f>
        <v>7371869.0999999996</v>
      </c>
      <c r="Q72" s="48">
        <f>SUM(Q65:Q71)</f>
        <v>7691062.1939499993</v>
      </c>
      <c r="R72" s="276">
        <f>SUM(R65:R71)</f>
        <v>138750.3209500002</v>
      </c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0"/>
      <c r="BI72" s="270"/>
      <c r="BJ72" s="270"/>
      <c r="BK72" s="270"/>
      <c r="BL72" s="260"/>
      <c r="BM72" s="260"/>
      <c r="BN72" s="260"/>
      <c r="BO72" s="260"/>
      <c r="BP72" s="260"/>
      <c r="BQ72" s="260"/>
      <c r="BR72" s="260"/>
      <c r="BS72" s="260"/>
      <c r="BT72" s="260"/>
      <c r="BU72" s="260"/>
      <c r="BV72" s="260"/>
      <c r="BW72" s="260"/>
      <c r="BX72" s="260"/>
      <c r="BY72" s="260"/>
      <c r="BZ72" s="260"/>
      <c r="CA72" s="260"/>
      <c r="CB72" s="260"/>
      <c r="CC72" s="260"/>
      <c r="CD72" s="260"/>
      <c r="CE72" s="260"/>
      <c r="CF72" s="260"/>
      <c r="CG72" s="260"/>
      <c r="CH72" s="260"/>
      <c r="CI72" s="260"/>
      <c r="CJ72" s="260"/>
      <c r="CK72" s="260"/>
      <c r="CL72" s="260"/>
      <c r="CM72" s="260"/>
    </row>
    <row r="73" spans="1:91" x14ac:dyDescent="0.2">
      <c r="A73" s="10">
        <v>62</v>
      </c>
      <c r="B73" s="1"/>
      <c r="C73" s="1"/>
      <c r="D73" s="184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272"/>
      <c r="R73" s="218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73"/>
      <c r="AU73" s="273"/>
      <c r="AV73" s="273"/>
      <c r="AW73" s="273"/>
      <c r="AX73" s="273"/>
      <c r="AY73" s="273"/>
      <c r="AZ73" s="273"/>
      <c r="BA73" s="273"/>
      <c r="BB73" s="273"/>
      <c r="BC73" s="273"/>
      <c r="BD73" s="273"/>
      <c r="BE73" s="273"/>
      <c r="BF73" s="273"/>
      <c r="BG73" s="273"/>
      <c r="BH73" s="273"/>
      <c r="BI73" s="273"/>
      <c r="BJ73" s="273"/>
      <c r="BK73" s="273"/>
      <c r="BL73" s="260"/>
      <c r="BM73" s="260"/>
      <c r="BN73" s="260"/>
      <c r="BO73" s="260"/>
      <c r="BP73" s="260"/>
      <c r="BQ73" s="260"/>
      <c r="BR73" s="260"/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  <c r="CD73" s="260"/>
      <c r="CE73" s="260"/>
      <c r="CF73" s="260"/>
      <c r="CG73" s="260"/>
      <c r="CH73" s="260"/>
      <c r="CI73" s="260"/>
      <c r="CJ73" s="260"/>
      <c r="CK73" s="260"/>
      <c r="CL73" s="260"/>
      <c r="CM73" s="260"/>
    </row>
    <row r="74" spans="1:91" x14ac:dyDescent="0.2">
      <c r="A74" s="10">
        <v>63</v>
      </c>
      <c r="B74" s="52" t="s">
        <v>49</v>
      </c>
      <c r="C74" s="1"/>
      <c r="D74" s="279">
        <f>D75*$C$75+D76*$C$76+D77*$C$77</f>
        <v>7401.4050000000007</v>
      </c>
      <c r="E74" s="279">
        <f t="shared" ref="E74:O74" si="21">E75*$C$75+E76*$C$76+E77*$C$77</f>
        <v>6769.9350000000004</v>
      </c>
      <c r="F74" s="279">
        <f t="shared" si="21"/>
        <v>6902.9250000000002</v>
      </c>
      <c r="G74" s="279">
        <f t="shared" si="21"/>
        <v>6013.38</v>
      </c>
      <c r="H74" s="279">
        <f t="shared" si="21"/>
        <v>6479.7750000000005</v>
      </c>
      <c r="I74" s="279">
        <f t="shared" si="21"/>
        <v>9285.1200000000008</v>
      </c>
      <c r="J74" s="279">
        <f t="shared" si="21"/>
        <v>7784.1</v>
      </c>
      <c r="K74" s="279">
        <f t="shared" si="21"/>
        <v>11491.08</v>
      </c>
      <c r="L74" s="279">
        <f t="shared" si="21"/>
        <v>9616.2000000000007</v>
      </c>
      <c r="M74" s="279">
        <f t="shared" si="21"/>
        <v>9104.76</v>
      </c>
      <c r="N74" s="279">
        <f t="shared" si="21"/>
        <v>8520.1949999999997</v>
      </c>
      <c r="O74" s="279">
        <f t="shared" si="21"/>
        <v>7967.7750000000005</v>
      </c>
      <c r="P74" s="279">
        <f>SUM(D74:O74)</f>
        <v>97336.65</v>
      </c>
      <c r="R74" s="218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73"/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60"/>
      <c r="BM74" s="260"/>
      <c r="BN74" s="260"/>
      <c r="BO74" s="260"/>
      <c r="BP74" s="260"/>
      <c r="BQ74" s="260"/>
      <c r="BR74" s="260"/>
      <c r="BS74" s="260"/>
      <c r="BT74" s="260"/>
      <c r="BU74" s="260"/>
      <c r="BV74" s="260"/>
      <c r="BW74" s="260"/>
      <c r="BX74" s="260"/>
      <c r="BY74" s="260"/>
      <c r="BZ74" s="260"/>
      <c r="CA74" s="260"/>
      <c r="CB74" s="260"/>
      <c r="CC74" s="260"/>
      <c r="CD74" s="260"/>
      <c r="CE74" s="260"/>
      <c r="CF74" s="260"/>
      <c r="CG74" s="260"/>
      <c r="CH74" s="260"/>
      <c r="CI74" s="260"/>
      <c r="CJ74" s="260"/>
      <c r="CK74" s="260"/>
      <c r="CL74" s="260"/>
      <c r="CM74" s="260"/>
    </row>
    <row r="75" spans="1:91" x14ac:dyDescent="0.2">
      <c r="A75" s="10">
        <v>64</v>
      </c>
      <c r="B75" s="1" t="s">
        <v>46</v>
      </c>
      <c r="C75" s="1">
        <v>0.98850000000000005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9">
        <f t="shared" ref="P75:P77" si="22">SUM(D75:O75)</f>
        <v>0</v>
      </c>
      <c r="Q75" s="2">
        <f t="shared" ref="Q75:Q77" si="23">P75*C75</f>
        <v>0</v>
      </c>
      <c r="R75" s="276">
        <f>Q75-'Bill Frequency'!R63</f>
        <v>0</v>
      </c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73"/>
      <c r="AU75" s="273"/>
      <c r="AV75" s="273"/>
      <c r="AW75" s="273"/>
      <c r="AX75" s="273"/>
      <c r="AY75" s="273"/>
      <c r="AZ75" s="273"/>
      <c r="BA75" s="273"/>
      <c r="BB75" s="273"/>
      <c r="BC75" s="273"/>
      <c r="BD75" s="273"/>
      <c r="BE75" s="273"/>
      <c r="BF75" s="273"/>
      <c r="BG75" s="273"/>
      <c r="BH75" s="273"/>
      <c r="BI75" s="273"/>
      <c r="BJ75" s="273"/>
      <c r="BK75" s="273"/>
      <c r="BL75" s="260"/>
      <c r="BM75" s="260"/>
      <c r="BN75" s="260"/>
      <c r="BO75" s="260"/>
      <c r="BP75" s="260"/>
      <c r="BQ75" s="260"/>
      <c r="BR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0"/>
      <c r="CF75" s="260"/>
      <c r="CG75" s="260"/>
      <c r="CH75" s="260"/>
      <c r="CI75" s="260"/>
      <c r="CJ75" s="260"/>
      <c r="CK75" s="260"/>
      <c r="CL75" s="260"/>
      <c r="CM75" s="260"/>
    </row>
    <row r="76" spans="1:91" x14ac:dyDescent="0.2">
      <c r="A76" s="10">
        <v>65</v>
      </c>
      <c r="B76" s="1" t="s">
        <v>47</v>
      </c>
      <c r="C76" s="56">
        <v>0.66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2728</v>
      </c>
      <c r="J76" s="2">
        <v>2728</v>
      </c>
      <c r="K76" s="2">
        <v>2728</v>
      </c>
      <c r="L76" s="2">
        <v>2728</v>
      </c>
      <c r="M76" s="2">
        <v>2342</v>
      </c>
      <c r="N76" s="2">
        <v>0</v>
      </c>
      <c r="O76" s="2">
        <v>0</v>
      </c>
      <c r="P76" s="29">
        <f t="shared" si="22"/>
        <v>13254</v>
      </c>
      <c r="Q76" s="2">
        <f t="shared" si="23"/>
        <v>8747.6400000000012</v>
      </c>
      <c r="R76" s="276">
        <f>Q76-'Bill Frequency'!R64</f>
        <v>8747.6400000000012</v>
      </c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73"/>
      <c r="AU76" s="273"/>
      <c r="AV76" s="273"/>
      <c r="AW76" s="273"/>
      <c r="AX76" s="273"/>
      <c r="AY76" s="273"/>
      <c r="AZ76" s="273"/>
      <c r="BA76" s="273"/>
      <c r="BB76" s="273"/>
      <c r="BC76" s="273"/>
      <c r="BD76" s="273"/>
      <c r="BE76" s="273"/>
      <c r="BF76" s="273"/>
      <c r="BG76" s="273"/>
      <c r="BH76" s="273"/>
      <c r="BI76" s="273"/>
      <c r="BJ76" s="273"/>
      <c r="BK76" s="273"/>
      <c r="BL76" s="260"/>
      <c r="BM76" s="260"/>
      <c r="BN76" s="260"/>
      <c r="BO76" s="260"/>
      <c r="BP76" s="260"/>
      <c r="BQ76" s="260"/>
      <c r="BR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0"/>
      <c r="CF76" s="260"/>
      <c r="CG76" s="260"/>
      <c r="CH76" s="260"/>
      <c r="CI76" s="260"/>
      <c r="CJ76" s="260"/>
      <c r="CK76" s="260"/>
      <c r="CL76" s="260"/>
      <c r="CM76" s="260"/>
    </row>
    <row r="77" spans="1:91" x14ac:dyDescent="0.2">
      <c r="A77" s="10">
        <v>66</v>
      </c>
      <c r="B77" s="1" t="s">
        <v>48</v>
      </c>
      <c r="C77" s="56">
        <v>0.46500000000000002</v>
      </c>
      <c r="D77" s="2">
        <v>15917</v>
      </c>
      <c r="E77" s="2">
        <v>14559</v>
      </c>
      <c r="F77" s="2">
        <v>14845</v>
      </c>
      <c r="G77" s="2">
        <v>12932</v>
      </c>
      <c r="H77" s="2">
        <v>13935</v>
      </c>
      <c r="I77" s="2">
        <v>16096</v>
      </c>
      <c r="J77" s="2">
        <v>12868</v>
      </c>
      <c r="K77" s="2">
        <v>20840</v>
      </c>
      <c r="L77" s="2">
        <v>16808</v>
      </c>
      <c r="M77" s="2">
        <v>16256</v>
      </c>
      <c r="N77" s="2">
        <v>18323</v>
      </c>
      <c r="O77" s="2">
        <v>17135</v>
      </c>
      <c r="P77" s="29">
        <f t="shared" si="22"/>
        <v>190514</v>
      </c>
      <c r="Q77" s="2">
        <f t="shared" si="23"/>
        <v>88589.010000000009</v>
      </c>
      <c r="R77" s="276">
        <f>Q77-'Bill Frequency'!R65</f>
        <v>45449.56500000001</v>
      </c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60"/>
      <c r="BM77" s="260"/>
      <c r="BN77" s="260"/>
      <c r="BO77" s="260"/>
      <c r="BP77" s="260"/>
      <c r="BQ77" s="260"/>
      <c r="BR77" s="260"/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  <c r="CC77" s="260"/>
      <c r="CD77" s="260"/>
      <c r="CE77" s="260"/>
      <c r="CF77" s="260"/>
      <c r="CG77" s="260"/>
      <c r="CH77" s="260"/>
      <c r="CI77" s="260"/>
      <c r="CJ77" s="260"/>
      <c r="CK77" s="260"/>
      <c r="CL77" s="260"/>
      <c r="CM77" s="260"/>
    </row>
    <row r="78" spans="1:91" x14ac:dyDescent="0.2">
      <c r="A78" s="10">
        <v>67</v>
      </c>
      <c r="B78" s="46" t="s">
        <v>33</v>
      </c>
      <c r="C78" s="48"/>
      <c r="D78" s="48">
        <f t="shared" ref="D78:Q78" si="24">D75+D76+D77</f>
        <v>15917</v>
      </c>
      <c r="E78" s="48">
        <f t="shared" si="24"/>
        <v>14559</v>
      </c>
      <c r="F78" s="48">
        <f t="shared" si="24"/>
        <v>14845</v>
      </c>
      <c r="G78" s="48">
        <f t="shared" si="24"/>
        <v>12932</v>
      </c>
      <c r="H78" s="48">
        <f t="shared" si="24"/>
        <v>13935</v>
      </c>
      <c r="I78" s="48">
        <f t="shared" si="24"/>
        <v>18824</v>
      </c>
      <c r="J78" s="48">
        <f t="shared" si="24"/>
        <v>15596</v>
      </c>
      <c r="K78" s="48">
        <f t="shared" si="24"/>
        <v>23568</v>
      </c>
      <c r="L78" s="48">
        <f t="shared" si="24"/>
        <v>19536</v>
      </c>
      <c r="M78" s="48">
        <f t="shared" si="24"/>
        <v>18598</v>
      </c>
      <c r="N78" s="48">
        <f t="shared" si="24"/>
        <v>18323</v>
      </c>
      <c r="O78" s="48">
        <f t="shared" si="24"/>
        <v>17135</v>
      </c>
      <c r="P78" s="48">
        <f t="shared" si="24"/>
        <v>203768</v>
      </c>
      <c r="Q78" s="48">
        <f t="shared" si="24"/>
        <v>97336.650000000009</v>
      </c>
      <c r="R78" s="276">
        <f>Q78-'Bill Frequency'!R66</f>
        <v>54197.205000000009</v>
      </c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60"/>
      <c r="BM78" s="260"/>
      <c r="BN78" s="260"/>
      <c r="BO78" s="260"/>
      <c r="BP78" s="260"/>
      <c r="BQ78" s="260"/>
      <c r="BR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  <c r="CH78" s="260"/>
      <c r="CI78" s="260"/>
      <c r="CJ78" s="260"/>
      <c r="CK78" s="260"/>
      <c r="CL78" s="260"/>
      <c r="CM78" s="260"/>
    </row>
    <row r="79" spans="1:91" x14ac:dyDescent="0.2">
      <c r="A79" s="10">
        <v>68</v>
      </c>
      <c r="B79" s="1"/>
      <c r="C79" s="1"/>
      <c r="D79" s="184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272"/>
      <c r="R79" s="218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60"/>
      <c r="BM79" s="260"/>
      <c r="BN79" s="260"/>
      <c r="BO79" s="260"/>
      <c r="BP79" s="260"/>
      <c r="BQ79" s="260"/>
      <c r="BR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0"/>
      <c r="CF79" s="260"/>
      <c r="CG79" s="260"/>
      <c r="CH79" s="260"/>
      <c r="CI79" s="260"/>
      <c r="CJ79" s="260"/>
      <c r="CK79" s="260"/>
      <c r="CL79" s="260"/>
      <c r="CM79" s="260"/>
    </row>
    <row r="80" spans="1:91" x14ac:dyDescent="0.2">
      <c r="A80" s="10">
        <v>69</v>
      </c>
      <c r="B80" s="52" t="s">
        <v>50</v>
      </c>
      <c r="C80" s="1"/>
      <c r="D80" s="265">
        <f t="shared" ref="D80:O80" si="25">D81*$C$81+D85*$C$85+D86*$C$86+D82+D83+D84</f>
        <v>515642.40620000003</v>
      </c>
      <c r="E80" s="265">
        <f t="shared" si="25"/>
        <v>479973.34220000001</v>
      </c>
      <c r="F80" s="265">
        <f t="shared" si="25"/>
        <v>523987.62860000005</v>
      </c>
      <c r="G80" s="265">
        <f t="shared" si="25"/>
        <v>508017.61640000006</v>
      </c>
      <c r="H80" s="265">
        <f t="shared" si="25"/>
        <v>579075.79640000011</v>
      </c>
      <c r="I80" s="265">
        <f t="shared" si="25"/>
        <v>599422.22200000007</v>
      </c>
      <c r="J80" s="265">
        <f t="shared" si="25"/>
        <v>596679.37980000011</v>
      </c>
      <c r="K80" s="265">
        <f t="shared" si="25"/>
        <v>629062.53500000003</v>
      </c>
      <c r="L80" s="265">
        <f t="shared" si="25"/>
        <v>593413.46840000001</v>
      </c>
      <c r="M80" s="265">
        <f t="shared" si="25"/>
        <v>601479.24959999998</v>
      </c>
      <c r="N80" s="265">
        <f t="shared" si="25"/>
        <v>544638.83100000001</v>
      </c>
      <c r="O80" s="265">
        <f t="shared" si="25"/>
        <v>533812.58660000004</v>
      </c>
      <c r="P80" s="280">
        <f t="shared" ref="P80:P86" si="26">SUM(C80:O80)</f>
        <v>6705205.0622000005</v>
      </c>
      <c r="Q80" s="265"/>
      <c r="R80" s="218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5"/>
      <c r="AG80" s="265"/>
      <c r="AH80" s="265"/>
      <c r="AI80" s="265"/>
      <c r="AJ80" s="265"/>
      <c r="AK80" s="265"/>
      <c r="AL80" s="265"/>
      <c r="AM80" s="265"/>
      <c r="AN80" s="265"/>
      <c r="AO80" s="265"/>
      <c r="AP80" s="265"/>
      <c r="AQ80" s="265"/>
      <c r="AR80" s="265"/>
      <c r="AS80" s="265"/>
      <c r="AT80" s="274"/>
      <c r="AU80" s="274"/>
      <c r="AV80" s="274"/>
      <c r="AW80" s="274"/>
      <c r="AX80" s="274"/>
      <c r="AY80" s="274"/>
      <c r="AZ80" s="274"/>
      <c r="BA80" s="274"/>
      <c r="BB80" s="274"/>
      <c r="BC80" s="274"/>
      <c r="BD80" s="274"/>
      <c r="BE80" s="274"/>
      <c r="BF80" s="274"/>
      <c r="BG80" s="274"/>
      <c r="BH80" s="274"/>
      <c r="BI80" s="274"/>
      <c r="BJ80" s="274"/>
      <c r="BK80" s="274"/>
      <c r="BL80" s="260"/>
      <c r="BM80" s="260"/>
      <c r="BN80" s="260"/>
      <c r="BO80" s="260"/>
      <c r="BP80" s="260"/>
      <c r="BQ80" s="260"/>
      <c r="BR80" s="260"/>
      <c r="BS80" s="260"/>
      <c r="BT80" s="260"/>
      <c r="BU80" s="260"/>
      <c r="BV80" s="260"/>
      <c r="BW80" s="260"/>
      <c r="BX80" s="260"/>
      <c r="BY80" s="260"/>
      <c r="BZ80" s="260"/>
      <c r="CA80" s="260"/>
      <c r="CB80" s="260"/>
      <c r="CC80" s="260"/>
      <c r="CD80" s="260"/>
      <c r="CE80" s="260"/>
      <c r="CF80" s="260"/>
      <c r="CG80" s="260"/>
      <c r="CH80" s="260"/>
      <c r="CI80" s="260"/>
      <c r="CJ80" s="260"/>
      <c r="CK80" s="260"/>
      <c r="CL80" s="260"/>
      <c r="CM80" s="260"/>
    </row>
    <row r="81" spans="1:91" x14ac:dyDescent="0.2">
      <c r="A81" s="10">
        <v>70</v>
      </c>
      <c r="B81" s="1" t="s">
        <v>42</v>
      </c>
      <c r="C81" s="44">
        <v>388.79</v>
      </c>
      <c r="D81" s="2">
        <v>71</v>
      </c>
      <c r="E81" s="2">
        <v>71</v>
      </c>
      <c r="F81" s="2">
        <v>71</v>
      </c>
      <c r="G81" s="2">
        <v>71</v>
      </c>
      <c r="H81" s="2">
        <v>71</v>
      </c>
      <c r="I81" s="2">
        <v>71</v>
      </c>
      <c r="J81" s="2">
        <v>71</v>
      </c>
      <c r="K81" s="2">
        <v>71</v>
      </c>
      <c r="L81" s="2">
        <v>71</v>
      </c>
      <c r="M81" s="2">
        <v>71</v>
      </c>
      <c r="N81" s="2">
        <v>71</v>
      </c>
      <c r="O81" s="2">
        <v>71</v>
      </c>
      <c r="P81" s="29">
        <f>SUM(D81:O81)</f>
        <v>852</v>
      </c>
      <c r="Q81" s="2">
        <f>P81*C81</f>
        <v>331249.08</v>
      </c>
      <c r="R81" s="276">
        <f>Q81-'Bill Frequency'!R69</f>
        <v>7387.0100000000093</v>
      </c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75"/>
      <c r="AG81" s="275"/>
      <c r="AH81" s="275"/>
      <c r="AI81" s="275"/>
      <c r="AJ81" s="275"/>
      <c r="AK81" s="275"/>
      <c r="AL81" s="275"/>
      <c r="AM81" s="275"/>
      <c r="AN81" s="275"/>
      <c r="AO81" s="275"/>
      <c r="AP81" s="275"/>
      <c r="AQ81" s="275"/>
      <c r="AR81" s="275"/>
      <c r="AS81" s="275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60"/>
      <c r="BH81" s="260"/>
      <c r="BI81" s="260"/>
      <c r="BJ81" s="260"/>
      <c r="BK81" s="260"/>
      <c r="BL81" s="260"/>
      <c r="BM81" s="260"/>
      <c r="BN81" s="260"/>
      <c r="BO81" s="260"/>
      <c r="BP81" s="260"/>
      <c r="BQ81" s="260"/>
      <c r="BR81" s="260"/>
      <c r="BS81" s="260"/>
      <c r="BT81" s="260"/>
      <c r="BU81" s="260"/>
      <c r="BV81" s="260"/>
      <c r="BW81" s="260"/>
      <c r="BX81" s="260"/>
      <c r="BY81" s="260"/>
      <c r="BZ81" s="260"/>
      <c r="CA81" s="260"/>
      <c r="CB81" s="260"/>
      <c r="CC81" s="260"/>
      <c r="CD81" s="260"/>
      <c r="CE81" s="260"/>
      <c r="CF81" s="260"/>
      <c r="CG81" s="260"/>
      <c r="CH81" s="260"/>
      <c r="CI81" s="260"/>
      <c r="CJ81" s="260"/>
      <c r="CK81" s="260"/>
      <c r="CL81" s="260"/>
      <c r="CM81" s="260"/>
    </row>
    <row r="82" spans="1:91" x14ac:dyDescent="0.2">
      <c r="A82" s="10">
        <v>71</v>
      </c>
      <c r="B82" s="1" t="s">
        <v>43</v>
      </c>
      <c r="C82" s="1"/>
      <c r="D82" s="2">
        <v>3550</v>
      </c>
      <c r="E82" s="2">
        <v>3550</v>
      </c>
      <c r="F82" s="2">
        <v>3550</v>
      </c>
      <c r="G82" s="2">
        <v>3550</v>
      </c>
      <c r="H82" s="2">
        <v>3550</v>
      </c>
      <c r="I82" s="2">
        <v>3550</v>
      </c>
      <c r="J82" s="2">
        <v>3550</v>
      </c>
      <c r="K82" s="2">
        <v>3550</v>
      </c>
      <c r="L82" s="2">
        <v>3550</v>
      </c>
      <c r="M82" s="2">
        <v>3550</v>
      </c>
      <c r="N82" s="2">
        <v>3550</v>
      </c>
      <c r="O82" s="2">
        <v>3550</v>
      </c>
      <c r="P82" s="31">
        <f t="shared" si="26"/>
        <v>42600</v>
      </c>
      <c r="Q82" s="2">
        <f>P82</f>
        <v>42600</v>
      </c>
      <c r="R82" s="276">
        <f>Q82-'Bill Frequency'!R70</f>
        <v>950</v>
      </c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74"/>
      <c r="AG82" s="274"/>
      <c r="AH82" s="274"/>
      <c r="AI82" s="274"/>
      <c r="AJ82" s="274"/>
      <c r="AK82" s="274"/>
      <c r="AL82" s="274"/>
      <c r="AM82" s="274"/>
      <c r="AN82" s="274"/>
      <c r="AO82" s="274"/>
      <c r="AP82" s="274"/>
      <c r="AQ82" s="274"/>
      <c r="AR82" s="274"/>
      <c r="AS82" s="274"/>
      <c r="AT82" s="265"/>
      <c r="AU82" s="265"/>
      <c r="AV82" s="265"/>
      <c r="AW82" s="265"/>
      <c r="AX82" s="265"/>
      <c r="AY82" s="265"/>
      <c r="AZ82" s="265"/>
      <c r="BA82" s="265"/>
      <c r="BB82" s="265"/>
      <c r="BC82" s="265"/>
      <c r="BD82" s="265"/>
      <c r="BE82" s="265"/>
      <c r="BF82" s="265"/>
      <c r="BG82" s="265"/>
      <c r="BH82" s="265"/>
      <c r="BI82" s="265"/>
      <c r="BJ82" s="265"/>
      <c r="BK82" s="265"/>
      <c r="BL82" s="260"/>
      <c r="BM82" s="260"/>
      <c r="BN82" s="260"/>
      <c r="BO82" s="260"/>
      <c r="BP82" s="260"/>
      <c r="BQ82" s="260"/>
      <c r="BR82" s="260"/>
      <c r="BS82" s="260"/>
      <c r="BT82" s="260"/>
      <c r="BU82" s="260"/>
      <c r="BV82" s="260"/>
      <c r="BW82" s="260"/>
      <c r="BX82" s="260"/>
      <c r="BY82" s="260"/>
      <c r="BZ82" s="260"/>
      <c r="CA82" s="260"/>
      <c r="CB82" s="260"/>
      <c r="CC82" s="260"/>
      <c r="CD82" s="260"/>
      <c r="CE82" s="260"/>
      <c r="CF82" s="260"/>
      <c r="CG82" s="260"/>
      <c r="CH82" s="260"/>
      <c r="CI82" s="260"/>
      <c r="CJ82" s="260"/>
      <c r="CK82" s="260"/>
      <c r="CL82" s="260"/>
      <c r="CM82" s="260"/>
    </row>
    <row r="83" spans="1:91" x14ac:dyDescent="0.2">
      <c r="A83" s="10">
        <v>72</v>
      </c>
      <c r="B83" s="1" t="s">
        <v>44</v>
      </c>
      <c r="C83" s="1"/>
      <c r="D83" s="2">
        <v>3500</v>
      </c>
      <c r="E83" s="2">
        <v>3650</v>
      </c>
      <c r="F83" s="2">
        <v>3675</v>
      </c>
      <c r="G83" s="2">
        <v>3200</v>
      </c>
      <c r="H83" s="2">
        <v>3300</v>
      </c>
      <c r="I83" s="2">
        <v>3300</v>
      </c>
      <c r="J83" s="2">
        <v>3300</v>
      </c>
      <c r="K83" s="2">
        <v>3300</v>
      </c>
      <c r="L83" s="2">
        <v>3325</v>
      </c>
      <c r="M83" s="2">
        <v>3325</v>
      </c>
      <c r="N83" s="2">
        <v>3325</v>
      </c>
      <c r="O83" s="2">
        <v>3600</v>
      </c>
      <c r="P83" s="31">
        <f t="shared" si="26"/>
        <v>40800</v>
      </c>
      <c r="Q83" s="2">
        <f>P83</f>
        <v>40800</v>
      </c>
      <c r="R83" s="276">
        <f>Q83-'Bill Frequency'!R71</f>
        <v>1425</v>
      </c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60"/>
      <c r="BM83" s="260"/>
      <c r="BN83" s="260"/>
      <c r="BO83" s="260"/>
      <c r="BP83" s="260"/>
      <c r="BQ83" s="260"/>
      <c r="BR83" s="260"/>
      <c r="BS83" s="260"/>
      <c r="BT83" s="260"/>
      <c r="BU83" s="260"/>
      <c r="BV83" s="260"/>
      <c r="BW83" s="260"/>
      <c r="BX83" s="260"/>
      <c r="BY83" s="260"/>
      <c r="BZ83" s="260"/>
      <c r="CA83" s="260"/>
      <c r="CB83" s="260"/>
      <c r="CC83" s="260"/>
      <c r="CD83" s="260"/>
      <c r="CE83" s="260"/>
      <c r="CF83" s="260"/>
      <c r="CG83" s="260"/>
      <c r="CH83" s="260"/>
      <c r="CI83" s="260"/>
      <c r="CJ83" s="260"/>
      <c r="CK83" s="260"/>
      <c r="CL83" s="260"/>
      <c r="CM83" s="260"/>
    </row>
    <row r="84" spans="1:91" x14ac:dyDescent="0.2">
      <c r="A84" s="10">
        <v>73</v>
      </c>
      <c r="B84" s="1" t="s">
        <v>45</v>
      </c>
      <c r="C84" s="1"/>
      <c r="D84" s="2">
        <v>402</v>
      </c>
      <c r="E84" s="2">
        <v>229.9</v>
      </c>
      <c r="F84" s="2">
        <v>310.8</v>
      </c>
      <c r="G84" s="2">
        <v>345.5</v>
      </c>
      <c r="H84" s="2">
        <v>318.29999999999995</v>
      </c>
      <c r="I84" s="2">
        <v>281.60000000000002</v>
      </c>
      <c r="J84" s="2">
        <v>379.4</v>
      </c>
      <c r="K84" s="2">
        <v>323.10000000000002</v>
      </c>
      <c r="L84" s="2">
        <v>226.7</v>
      </c>
      <c r="M84" s="2">
        <v>303.10000000000002</v>
      </c>
      <c r="N84" s="2">
        <v>315.3</v>
      </c>
      <c r="O84" s="2">
        <v>247.9</v>
      </c>
      <c r="P84" s="31">
        <f t="shared" si="26"/>
        <v>3683.6</v>
      </c>
      <c r="Q84" s="2">
        <f>P84</f>
        <v>3683.6</v>
      </c>
      <c r="R84" s="276">
        <f>Q84-'Bill Frequency'!R72</f>
        <v>0</v>
      </c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74"/>
      <c r="BD84" s="274"/>
      <c r="BE84" s="274"/>
      <c r="BF84" s="274"/>
      <c r="BG84" s="274"/>
      <c r="BH84" s="274"/>
      <c r="BI84" s="274"/>
      <c r="BJ84" s="274"/>
      <c r="BK84" s="274"/>
      <c r="BL84" s="260"/>
      <c r="BM84" s="260"/>
      <c r="BN84" s="260"/>
      <c r="BO84" s="260"/>
      <c r="BP84" s="260"/>
      <c r="BQ84" s="260"/>
      <c r="BR84" s="260"/>
      <c r="BS84" s="260"/>
      <c r="BT84" s="260"/>
      <c r="BU84" s="260"/>
      <c r="BV84" s="260"/>
      <c r="BW84" s="260"/>
      <c r="BX84" s="260"/>
      <c r="BY84" s="260"/>
      <c r="BZ84" s="260"/>
      <c r="CA84" s="260"/>
      <c r="CB84" s="260"/>
      <c r="CC84" s="260"/>
      <c r="CD84" s="260"/>
      <c r="CE84" s="260"/>
      <c r="CF84" s="260"/>
      <c r="CG84" s="260"/>
      <c r="CH84" s="260"/>
      <c r="CI84" s="260"/>
      <c r="CJ84" s="260"/>
      <c r="CK84" s="260"/>
      <c r="CL84" s="260"/>
      <c r="CM84" s="260"/>
    </row>
    <row r="85" spans="1:91" x14ac:dyDescent="0.2">
      <c r="A85" s="10">
        <v>74</v>
      </c>
      <c r="B85" s="1" t="s">
        <v>51</v>
      </c>
      <c r="C85" s="33">
        <v>0.877</v>
      </c>
      <c r="D85" s="2">
        <v>429475</v>
      </c>
      <c r="E85" s="2">
        <v>388379</v>
      </c>
      <c r="F85" s="2">
        <v>413453</v>
      </c>
      <c r="G85" s="2">
        <v>408790</v>
      </c>
      <c r="H85" s="2">
        <v>466856</v>
      </c>
      <c r="I85" s="2">
        <v>483708</v>
      </c>
      <c r="J85" s="2">
        <v>481947</v>
      </c>
      <c r="K85" s="2">
        <v>484717</v>
      </c>
      <c r="L85" s="2">
        <v>471016</v>
      </c>
      <c r="M85" s="2">
        <v>465642</v>
      </c>
      <c r="N85" s="2">
        <v>452077</v>
      </c>
      <c r="O85" s="2">
        <v>436031</v>
      </c>
      <c r="P85" s="29">
        <f t="shared" si="26"/>
        <v>5382091.8770000003</v>
      </c>
      <c r="Q85" s="2">
        <f>P85*C85</f>
        <v>4720094.5761290006</v>
      </c>
      <c r="R85" s="276">
        <f>Q85-'Bill Frequency'!R73</f>
        <v>252247.01712900028</v>
      </c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75"/>
      <c r="AG85" s="275"/>
      <c r="AH85" s="275"/>
      <c r="AI85" s="275"/>
      <c r="AJ85" s="275"/>
      <c r="AK85" s="275"/>
      <c r="AL85" s="275"/>
      <c r="AM85" s="275"/>
      <c r="AN85" s="275"/>
      <c r="AO85" s="275"/>
      <c r="AP85" s="275"/>
      <c r="AQ85" s="275"/>
      <c r="AR85" s="275"/>
      <c r="AS85" s="275"/>
      <c r="AT85" s="274"/>
      <c r="AU85" s="274"/>
      <c r="AV85" s="274"/>
      <c r="AW85" s="274"/>
      <c r="AX85" s="274"/>
      <c r="AY85" s="274"/>
      <c r="AZ85" s="274"/>
      <c r="BA85" s="274"/>
      <c r="BB85" s="274"/>
      <c r="BC85" s="274"/>
      <c r="BD85" s="274"/>
      <c r="BE85" s="274"/>
      <c r="BF85" s="274"/>
      <c r="BG85" s="274"/>
      <c r="BH85" s="274"/>
      <c r="BI85" s="274"/>
      <c r="BJ85" s="274"/>
      <c r="BK85" s="274"/>
      <c r="BL85" s="260"/>
      <c r="BM85" s="260"/>
      <c r="BN85" s="260"/>
      <c r="BO85" s="260"/>
      <c r="BP85" s="260"/>
      <c r="BQ85" s="260"/>
      <c r="BR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  <c r="CH85" s="260"/>
      <c r="CI85" s="260"/>
      <c r="CJ85" s="260"/>
      <c r="CK85" s="260"/>
      <c r="CL85" s="260"/>
      <c r="CM85" s="260"/>
    </row>
    <row r="86" spans="1:91" x14ac:dyDescent="0.2">
      <c r="A86" s="10">
        <v>75</v>
      </c>
      <c r="B86" s="1" t="s">
        <v>52</v>
      </c>
      <c r="C86" s="33">
        <v>0.58840000000000003</v>
      </c>
      <c r="D86" s="2">
        <v>176643</v>
      </c>
      <c r="E86" s="2">
        <v>177313</v>
      </c>
      <c r="F86" s="2">
        <v>214564</v>
      </c>
      <c r="G86" s="2">
        <v>195121</v>
      </c>
      <c r="H86" s="2">
        <v>229216</v>
      </c>
      <c r="I86" s="2">
        <v>238740</v>
      </c>
      <c r="J86" s="2">
        <v>236537</v>
      </c>
      <c r="K86" s="2">
        <v>287540</v>
      </c>
      <c r="L86" s="2">
        <v>247496</v>
      </c>
      <c r="M86" s="2">
        <v>269084</v>
      </c>
      <c r="N86" s="2">
        <v>192680</v>
      </c>
      <c r="O86" s="2">
        <v>197844</v>
      </c>
      <c r="P86" s="29">
        <f t="shared" si="26"/>
        <v>2662778.5883999998</v>
      </c>
      <c r="Q86" s="2">
        <f>P86*C86</f>
        <v>1566778.9214145599</v>
      </c>
      <c r="R86" s="276">
        <f>Q86-'Bill Frequency'!R74</f>
        <v>37825.051814559847</v>
      </c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75"/>
      <c r="AG86" s="275"/>
      <c r="AH86" s="275"/>
      <c r="AI86" s="275"/>
      <c r="AJ86" s="275"/>
      <c r="AK86" s="275"/>
      <c r="AL86" s="275"/>
      <c r="AM86" s="275"/>
      <c r="AN86" s="275"/>
      <c r="AO86" s="275"/>
      <c r="AP86" s="275"/>
      <c r="AQ86" s="275"/>
      <c r="AR86" s="275"/>
      <c r="AS86" s="275"/>
      <c r="AT86" s="274"/>
      <c r="AU86" s="274"/>
      <c r="AV86" s="274"/>
      <c r="AW86" s="274"/>
      <c r="AX86" s="274"/>
      <c r="AY86" s="274"/>
      <c r="AZ86" s="274"/>
      <c r="BA86" s="274"/>
      <c r="BB86" s="274"/>
      <c r="BC86" s="274"/>
      <c r="BD86" s="274"/>
      <c r="BE86" s="274"/>
      <c r="BF86" s="274"/>
      <c r="BG86" s="274"/>
      <c r="BH86" s="274"/>
      <c r="BI86" s="274"/>
      <c r="BJ86" s="274"/>
      <c r="BK86" s="274"/>
      <c r="BL86" s="260"/>
      <c r="BM86" s="260"/>
      <c r="BN86" s="260"/>
      <c r="BO86" s="260"/>
      <c r="BP86" s="260"/>
      <c r="BQ86" s="260"/>
      <c r="BR86" s="260"/>
      <c r="BS86" s="260"/>
      <c r="BT86" s="260"/>
      <c r="BU86" s="260"/>
      <c r="BV86" s="260"/>
      <c r="BW86" s="260"/>
      <c r="BX86" s="260"/>
      <c r="BY86" s="260"/>
      <c r="BZ86" s="260"/>
      <c r="CA86" s="260"/>
      <c r="CB86" s="260"/>
      <c r="CC86" s="260"/>
      <c r="CD86" s="260"/>
      <c r="CE86" s="260"/>
      <c r="CF86" s="260"/>
      <c r="CG86" s="260"/>
      <c r="CH86" s="260"/>
      <c r="CI86" s="260"/>
      <c r="CJ86" s="260"/>
      <c r="CK86" s="260"/>
      <c r="CL86" s="260"/>
      <c r="CM86" s="260"/>
    </row>
    <row r="87" spans="1:91" x14ac:dyDescent="0.2">
      <c r="A87" s="10">
        <v>76</v>
      </c>
      <c r="B87" s="46" t="s">
        <v>33</v>
      </c>
      <c r="C87" s="46"/>
      <c r="D87" s="48">
        <f t="shared" ref="D87:P87" si="27">D85+D86</f>
        <v>606118</v>
      </c>
      <c r="E87" s="48">
        <f t="shared" si="27"/>
        <v>565692</v>
      </c>
      <c r="F87" s="48">
        <f t="shared" si="27"/>
        <v>628017</v>
      </c>
      <c r="G87" s="48">
        <f t="shared" si="27"/>
        <v>603911</v>
      </c>
      <c r="H87" s="48">
        <f t="shared" si="27"/>
        <v>696072</v>
      </c>
      <c r="I87" s="48">
        <f t="shared" si="27"/>
        <v>722448</v>
      </c>
      <c r="J87" s="48">
        <f t="shared" si="27"/>
        <v>718484</v>
      </c>
      <c r="K87" s="48">
        <f t="shared" si="27"/>
        <v>772257</v>
      </c>
      <c r="L87" s="48">
        <f t="shared" si="27"/>
        <v>718512</v>
      </c>
      <c r="M87" s="48">
        <f t="shared" si="27"/>
        <v>734726</v>
      </c>
      <c r="N87" s="48">
        <f t="shared" si="27"/>
        <v>644757</v>
      </c>
      <c r="O87" s="48">
        <f t="shared" si="27"/>
        <v>633875</v>
      </c>
      <c r="P87" s="48">
        <f t="shared" si="27"/>
        <v>8044870.4654000001</v>
      </c>
      <c r="Q87" s="48">
        <f>SUM(Q81:Q86)</f>
        <v>6705206.17754356</v>
      </c>
      <c r="R87" s="276">
        <f>Q87-'Bill Frequency'!R75</f>
        <v>299834.0789435599</v>
      </c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60"/>
      <c r="BM87" s="260"/>
      <c r="BN87" s="260"/>
      <c r="BO87" s="260"/>
      <c r="BP87" s="260"/>
      <c r="BQ87" s="260"/>
      <c r="BR87" s="260"/>
      <c r="BS87" s="260"/>
      <c r="BT87" s="260"/>
      <c r="BU87" s="260"/>
      <c r="BV87" s="260"/>
      <c r="BW87" s="260"/>
      <c r="BX87" s="260"/>
      <c r="BY87" s="260"/>
      <c r="BZ87" s="260"/>
      <c r="CA87" s="260"/>
      <c r="CB87" s="260"/>
      <c r="CC87" s="260"/>
      <c r="CD87" s="260"/>
      <c r="CE87" s="260"/>
      <c r="CF87" s="260"/>
      <c r="CG87" s="260"/>
      <c r="CH87" s="260"/>
      <c r="CI87" s="260"/>
      <c r="CJ87" s="260"/>
      <c r="CK87" s="260"/>
      <c r="CL87" s="260"/>
      <c r="CM87" s="260"/>
    </row>
    <row r="88" spans="1:91" x14ac:dyDescent="0.2">
      <c r="A88" s="10">
        <v>77</v>
      </c>
      <c r="B88" s="1"/>
      <c r="C88" s="1"/>
      <c r="D88" s="184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R88" s="218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75"/>
      <c r="AU88" s="275"/>
      <c r="AV88" s="275"/>
      <c r="AW88" s="275"/>
      <c r="AX88" s="275"/>
      <c r="AY88" s="275"/>
      <c r="AZ88" s="275"/>
      <c r="BA88" s="275"/>
      <c r="BB88" s="275"/>
      <c r="BC88" s="275"/>
      <c r="BD88" s="275"/>
      <c r="BE88" s="275"/>
      <c r="BF88" s="275"/>
      <c r="BG88" s="275"/>
      <c r="BH88" s="275"/>
      <c r="BI88" s="275"/>
      <c r="BJ88" s="275"/>
      <c r="BK88" s="275"/>
      <c r="BL88" s="260"/>
      <c r="BM88" s="260"/>
      <c r="BN88" s="260"/>
      <c r="BO88" s="260"/>
      <c r="BP88" s="260"/>
      <c r="BQ88" s="260"/>
      <c r="BR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0"/>
      <c r="CF88" s="260"/>
      <c r="CG88" s="260"/>
      <c r="CH88" s="260"/>
      <c r="CI88" s="260"/>
      <c r="CJ88" s="260"/>
      <c r="CK88" s="260"/>
      <c r="CL88" s="260"/>
      <c r="CM88" s="260"/>
    </row>
    <row r="89" spans="1:91" x14ac:dyDescent="0.2">
      <c r="A89" s="10">
        <v>78</v>
      </c>
      <c r="B89" s="52" t="s">
        <v>53</v>
      </c>
      <c r="C89" s="1"/>
      <c r="D89" s="265">
        <f t="shared" ref="D89:O89" si="28">D90*$C$90+D91+D92+D93+D95</f>
        <v>198243.80750000002</v>
      </c>
      <c r="E89" s="265">
        <f t="shared" si="28"/>
        <v>198681.44750000004</v>
      </c>
      <c r="F89" s="265">
        <f t="shared" si="28"/>
        <v>207453.83249999999</v>
      </c>
      <c r="G89" s="265">
        <f t="shared" si="28"/>
        <v>197356.58499999999</v>
      </c>
      <c r="H89" s="265">
        <f t="shared" si="28"/>
        <v>213502.51250000004</v>
      </c>
      <c r="I89" s="265">
        <f t="shared" si="28"/>
        <v>225558.07250000001</v>
      </c>
      <c r="J89" s="265">
        <f t="shared" si="28"/>
        <v>235550.01249999998</v>
      </c>
      <c r="K89" s="265">
        <f t="shared" si="28"/>
        <v>252288.6275</v>
      </c>
      <c r="L89" s="265">
        <f t="shared" si="28"/>
        <v>241810.63249999995</v>
      </c>
      <c r="M89" s="265">
        <f t="shared" si="28"/>
        <v>227856.71499999997</v>
      </c>
      <c r="N89" s="265">
        <f t="shared" si="28"/>
        <v>214959.52000000002</v>
      </c>
      <c r="O89" s="265">
        <f t="shared" si="28"/>
        <v>205466.29249999998</v>
      </c>
      <c r="P89" s="280">
        <f t="shared" ref="P89:P95" si="29">SUM(C89:O89)</f>
        <v>2618728.0574999996</v>
      </c>
      <c r="Q89" s="265"/>
      <c r="R89" s="218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5"/>
      <c r="AG89" s="265"/>
      <c r="AH89" s="265"/>
      <c r="AI89" s="265"/>
      <c r="AJ89" s="265"/>
      <c r="AK89" s="265"/>
      <c r="AL89" s="265"/>
      <c r="AM89" s="265"/>
      <c r="AN89" s="265"/>
      <c r="AO89" s="265"/>
      <c r="AP89" s="265"/>
      <c r="AQ89" s="265"/>
      <c r="AR89" s="265"/>
      <c r="AS89" s="265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0"/>
      <c r="BI89" s="270"/>
      <c r="BJ89" s="270"/>
      <c r="BK89" s="27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0"/>
      <c r="CE89" s="260"/>
      <c r="CF89" s="260"/>
      <c r="CG89" s="260"/>
      <c r="CH89" s="260"/>
      <c r="CI89" s="260"/>
      <c r="CJ89" s="260"/>
      <c r="CK89" s="260"/>
      <c r="CL89" s="260"/>
      <c r="CM89" s="260"/>
    </row>
    <row r="90" spans="1:91" x14ac:dyDescent="0.2">
      <c r="A90" s="10">
        <v>79</v>
      </c>
      <c r="B90" s="1" t="s">
        <v>42</v>
      </c>
      <c r="C90" s="44">
        <v>350</v>
      </c>
      <c r="D90" s="2">
        <v>15</v>
      </c>
      <c r="E90" s="2">
        <v>15</v>
      </c>
      <c r="F90" s="2">
        <v>15</v>
      </c>
      <c r="G90" s="2">
        <v>15</v>
      </c>
      <c r="H90" s="2">
        <v>15</v>
      </c>
      <c r="I90" s="2">
        <v>15</v>
      </c>
      <c r="J90" s="2">
        <v>15</v>
      </c>
      <c r="K90" s="2">
        <v>15</v>
      </c>
      <c r="L90" s="2">
        <v>15</v>
      </c>
      <c r="M90" s="2">
        <v>15</v>
      </c>
      <c r="N90" s="2">
        <v>15</v>
      </c>
      <c r="O90" s="2">
        <v>15</v>
      </c>
      <c r="P90" s="29">
        <f>SUM(D90:O90)</f>
        <v>180</v>
      </c>
      <c r="Q90" s="2">
        <f>P90*C90</f>
        <v>63000</v>
      </c>
      <c r="R90" s="276">
        <f>Q90-'Bill Frequency'!R78</f>
        <v>-8400</v>
      </c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75"/>
      <c r="AG90" s="275"/>
      <c r="AH90" s="275"/>
      <c r="AI90" s="275"/>
      <c r="AJ90" s="275"/>
      <c r="AK90" s="275"/>
      <c r="AL90" s="275"/>
      <c r="AM90" s="275"/>
      <c r="AN90" s="275"/>
      <c r="AO90" s="275"/>
      <c r="AP90" s="275"/>
      <c r="AQ90" s="275"/>
      <c r="AR90" s="275"/>
      <c r="AS90" s="275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60"/>
      <c r="BM90" s="260"/>
      <c r="BN90" s="260"/>
      <c r="BO90" s="260"/>
      <c r="BP90" s="260"/>
      <c r="BQ90" s="260"/>
      <c r="BR90" s="260"/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  <c r="CC90" s="260"/>
      <c r="CD90" s="260"/>
      <c r="CE90" s="260"/>
      <c r="CF90" s="260"/>
      <c r="CG90" s="260"/>
      <c r="CH90" s="260"/>
      <c r="CI90" s="260"/>
      <c r="CJ90" s="260"/>
      <c r="CK90" s="260"/>
      <c r="CL90" s="260"/>
      <c r="CM90" s="260"/>
    </row>
    <row r="91" spans="1:91" x14ac:dyDescent="0.2">
      <c r="A91" s="10">
        <v>80</v>
      </c>
      <c r="B91" s="1" t="s">
        <v>43</v>
      </c>
      <c r="C91" s="1"/>
      <c r="D91" s="2">
        <v>750</v>
      </c>
      <c r="E91" s="2">
        <v>750</v>
      </c>
      <c r="F91" s="2">
        <v>750</v>
      </c>
      <c r="G91" s="2">
        <v>750</v>
      </c>
      <c r="H91" s="2">
        <v>750</v>
      </c>
      <c r="I91" s="2">
        <v>750</v>
      </c>
      <c r="J91" s="2">
        <v>750</v>
      </c>
      <c r="K91" s="2">
        <v>750</v>
      </c>
      <c r="L91" s="2">
        <v>750</v>
      </c>
      <c r="M91" s="2">
        <v>750</v>
      </c>
      <c r="N91" s="2">
        <v>750</v>
      </c>
      <c r="O91" s="2">
        <v>750</v>
      </c>
      <c r="P91" s="31">
        <f t="shared" si="29"/>
        <v>9000</v>
      </c>
      <c r="Q91" s="2">
        <f>P91</f>
        <v>9000</v>
      </c>
      <c r="R91" s="276">
        <f>Q91-'Bill Frequency'!R79</f>
        <v>-1200</v>
      </c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74"/>
      <c r="AG91" s="274"/>
      <c r="AH91" s="274"/>
      <c r="AI91" s="274"/>
      <c r="AJ91" s="274"/>
      <c r="AK91" s="274"/>
      <c r="AL91" s="274"/>
      <c r="AM91" s="274"/>
      <c r="AN91" s="274"/>
      <c r="AO91" s="274"/>
      <c r="AP91" s="274"/>
      <c r="AQ91" s="274"/>
      <c r="AR91" s="274"/>
      <c r="AS91" s="274"/>
      <c r="AT91" s="274"/>
      <c r="AU91" s="274"/>
      <c r="AV91" s="274"/>
      <c r="AW91" s="274"/>
      <c r="AX91" s="274"/>
      <c r="AY91" s="274"/>
      <c r="AZ91" s="274"/>
      <c r="BA91" s="274"/>
      <c r="BB91" s="274"/>
      <c r="BC91" s="274"/>
      <c r="BD91" s="274"/>
      <c r="BE91" s="274"/>
      <c r="BF91" s="274"/>
      <c r="BG91" s="274"/>
      <c r="BH91" s="274"/>
      <c r="BI91" s="274"/>
      <c r="BJ91" s="274"/>
      <c r="BK91" s="274"/>
      <c r="BL91" s="260"/>
      <c r="BM91" s="260"/>
      <c r="BN91" s="260"/>
      <c r="BO91" s="260"/>
      <c r="BP91" s="260"/>
      <c r="BQ91" s="260"/>
      <c r="BR91" s="260"/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  <c r="CC91" s="260"/>
      <c r="CD91" s="260"/>
      <c r="CE91" s="260"/>
      <c r="CF91" s="260"/>
      <c r="CG91" s="260"/>
      <c r="CH91" s="260"/>
      <c r="CI91" s="260"/>
      <c r="CJ91" s="260"/>
      <c r="CK91" s="260"/>
      <c r="CL91" s="260"/>
      <c r="CM91" s="260"/>
    </row>
    <row r="92" spans="1:91" x14ac:dyDescent="0.2">
      <c r="A92" s="10">
        <v>81</v>
      </c>
      <c r="B92" s="1" t="s">
        <v>44</v>
      </c>
      <c r="C92" s="1"/>
      <c r="D92" s="2">
        <v>700</v>
      </c>
      <c r="E92" s="2">
        <v>700</v>
      </c>
      <c r="F92" s="2">
        <v>700</v>
      </c>
      <c r="G92" s="2">
        <v>700</v>
      </c>
      <c r="H92" s="2">
        <v>700</v>
      </c>
      <c r="I92" s="2">
        <v>700</v>
      </c>
      <c r="J92" s="2">
        <v>700</v>
      </c>
      <c r="K92" s="2">
        <v>700</v>
      </c>
      <c r="L92" s="2">
        <v>700</v>
      </c>
      <c r="M92" s="2">
        <v>700</v>
      </c>
      <c r="N92" s="2">
        <v>700</v>
      </c>
      <c r="O92" s="2">
        <v>700</v>
      </c>
      <c r="P92" s="31">
        <f t="shared" si="29"/>
        <v>8400</v>
      </c>
      <c r="Q92" s="2">
        <f>P92</f>
        <v>8400</v>
      </c>
      <c r="R92" s="276">
        <f>Q92-'Bill Frequency'!R80</f>
        <v>-1800</v>
      </c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  <c r="CH92" s="260"/>
      <c r="CI92" s="260"/>
      <c r="CJ92" s="260"/>
      <c r="CK92" s="260"/>
      <c r="CL92" s="260"/>
      <c r="CM92" s="260"/>
    </row>
    <row r="93" spans="1:91" x14ac:dyDescent="0.2">
      <c r="A93" s="10">
        <v>82</v>
      </c>
      <c r="B93" s="1" t="s">
        <v>45</v>
      </c>
      <c r="C93" s="1"/>
      <c r="D93" s="2">
        <v>7314.7999999999993</v>
      </c>
      <c r="E93" s="2">
        <v>4248.3999999999996</v>
      </c>
      <c r="F93" s="2">
        <v>8166.9</v>
      </c>
      <c r="G93" s="2">
        <v>5302.8</v>
      </c>
      <c r="H93" s="2">
        <v>4009.6000000000004</v>
      </c>
      <c r="I93" s="2">
        <v>11880.3</v>
      </c>
      <c r="J93" s="2">
        <v>13347.599999999999</v>
      </c>
      <c r="K93" s="2">
        <v>9687.6999999999989</v>
      </c>
      <c r="L93" s="2">
        <v>7007.9000000000005</v>
      </c>
      <c r="M93" s="2">
        <v>8230.7999999999993</v>
      </c>
      <c r="N93" s="2">
        <v>4601.3</v>
      </c>
      <c r="O93" s="2">
        <v>8004.5</v>
      </c>
      <c r="P93" s="31">
        <f t="shared" si="29"/>
        <v>91802.6</v>
      </c>
      <c r="Q93" s="2">
        <f>P93</f>
        <v>91802.6</v>
      </c>
      <c r="R93" s="276">
        <f>Q93-'Bill Frequency'!R81</f>
        <v>0</v>
      </c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74"/>
      <c r="AG93" s="274"/>
      <c r="AH93" s="274"/>
      <c r="AI93" s="274"/>
      <c r="AJ93" s="274"/>
      <c r="AK93" s="274"/>
      <c r="AL93" s="274"/>
      <c r="AM93" s="274"/>
      <c r="AN93" s="274"/>
      <c r="AO93" s="274"/>
      <c r="AP93" s="274"/>
      <c r="AQ93" s="274"/>
      <c r="AR93" s="274"/>
      <c r="AS93" s="274"/>
      <c r="AT93" s="265"/>
      <c r="AU93" s="265"/>
      <c r="AV93" s="265"/>
      <c r="AW93" s="265"/>
      <c r="AX93" s="265"/>
      <c r="AY93" s="265"/>
      <c r="AZ93" s="265"/>
      <c r="BA93" s="265"/>
      <c r="BB93" s="265"/>
      <c r="BC93" s="265"/>
      <c r="BD93" s="265"/>
      <c r="BE93" s="265"/>
      <c r="BF93" s="265"/>
      <c r="BG93" s="265"/>
      <c r="BH93" s="265"/>
      <c r="BI93" s="265"/>
      <c r="BJ93" s="265"/>
      <c r="BK93" s="265"/>
      <c r="BL93" s="260"/>
      <c r="BM93" s="260"/>
      <c r="BN93" s="260"/>
      <c r="BO93" s="260"/>
      <c r="BP93" s="260"/>
      <c r="BQ93" s="260"/>
      <c r="BR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0"/>
      <c r="CF93" s="260"/>
      <c r="CG93" s="260"/>
      <c r="CH93" s="260"/>
      <c r="CI93" s="260"/>
      <c r="CJ93" s="260"/>
      <c r="CK93" s="260"/>
      <c r="CL93" s="260"/>
      <c r="CM93" s="260"/>
    </row>
    <row r="94" spans="1:91" x14ac:dyDescent="0.2">
      <c r="A94" s="10">
        <v>83</v>
      </c>
      <c r="B94" s="1" t="s">
        <v>55</v>
      </c>
      <c r="C94" s="60" t="s">
        <v>56</v>
      </c>
      <c r="D94" s="2">
        <v>1109174</v>
      </c>
      <c r="E94" s="2">
        <v>1125907</v>
      </c>
      <c r="F94" s="2">
        <v>1134520</v>
      </c>
      <c r="G94" s="2">
        <v>1120717</v>
      </c>
      <c r="H94" s="2">
        <v>1161721</v>
      </c>
      <c r="I94" s="2">
        <v>1213200</v>
      </c>
      <c r="J94" s="2">
        <v>1264580</v>
      </c>
      <c r="K94" s="2">
        <v>1356515</v>
      </c>
      <c r="L94" s="2">
        <v>1329401</v>
      </c>
      <c r="M94" s="2">
        <v>1281922</v>
      </c>
      <c r="N94" s="2">
        <v>1164880</v>
      </c>
      <c r="O94" s="2">
        <v>1118519</v>
      </c>
      <c r="P94" s="29">
        <f t="shared" si="29"/>
        <v>14381056</v>
      </c>
      <c r="Q94" s="2"/>
      <c r="R94" s="276">
        <f>Q94-'Bill Frequency'!R82</f>
        <v>0</v>
      </c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75"/>
      <c r="AG94" s="275"/>
      <c r="AH94" s="275"/>
      <c r="AI94" s="275"/>
      <c r="AJ94" s="275"/>
      <c r="AK94" s="275"/>
      <c r="AL94" s="275"/>
      <c r="AM94" s="275"/>
      <c r="AN94" s="275"/>
      <c r="AO94" s="275"/>
      <c r="AP94" s="275"/>
      <c r="AQ94" s="275"/>
      <c r="AR94" s="275"/>
      <c r="AS94" s="275"/>
      <c r="AT94" s="275"/>
      <c r="AU94" s="275"/>
      <c r="AV94" s="275"/>
      <c r="AW94" s="275"/>
      <c r="AX94" s="275"/>
      <c r="AY94" s="275"/>
      <c r="AZ94" s="275"/>
      <c r="BA94" s="275"/>
      <c r="BB94" s="275"/>
      <c r="BC94" s="275"/>
      <c r="BD94" s="275"/>
      <c r="BE94" s="275"/>
      <c r="BF94" s="275"/>
      <c r="BG94" s="275"/>
      <c r="BH94" s="275"/>
      <c r="BI94" s="275"/>
      <c r="BJ94" s="275"/>
      <c r="BK94" s="275"/>
      <c r="BL94" s="260"/>
      <c r="BM94" s="260"/>
      <c r="BN94" s="260"/>
      <c r="BO94" s="260"/>
      <c r="BP94" s="260"/>
      <c r="BQ94" s="260"/>
      <c r="BR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</row>
    <row r="95" spans="1:91" x14ac:dyDescent="0.2">
      <c r="A95" s="10">
        <v>84</v>
      </c>
      <c r="B95" s="1" t="s">
        <v>57</v>
      </c>
      <c r="C95" s="60"/>
      <c r="D95" s="2">
        <v>184229.00750000004</v>
      </c>
      <c r="E95" s="2">
        <v>187733.04750000004</v>
      </c>
      <c r="F95" s="2">
        <v>192586.9325</v>
      </c>
      <c r="G95" s="2">
        <v>185353.785</v>
      </c>
      <c r="H95" s="2">
        <v>202792.91250000003</v>
      </c>
      <c r="I95" s="2">
        <v>206977.77250000002</v>
      </c>
      <c r="J95" s="2">
        <v>215502.41249999998</v>
      </c>
      <c r="K95" s="2">
        <v>235900.92749999999</v>
      </c>
      <c r="L95" s="2">
        <v>228102.73249999995</v>
      </c>
      <c r="M95" s="2">
        <v>212925.91499999998</v>
      </c>
      <c r="N95" s="2">
        <v>203658.22000000003</v>
      </c>
      <c r="O95" s="2">
        <v>190761.79249999998</v>
      </c>
      <c r="P95" s="31">
        <f t="shared" si="29"/>
        <v>2446525.4575</v>
      </c>
      <c r="Q95" s="2">
        <f>P95</f>
        <v>2446525.4575</v>
      </c>
      <c r="R95" s="276">
        <f>Q95-'Bill Frequency'!R83</f>
        <v>943083.45750000002</v>
      </c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74"/>
      <c r="AG95" s="274"/>
      <c r="AH95" s="274"/>
      <c r="AI95" s="274"/>
      <c r="AJ95" s="274"/>
      <c r="AK95" s="274"/>
      <c r="AL95" s="274"/>
      <c r="AM95" s="274"/>
      <c r="AN95" s="274"/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4"/>
      <c r="BB95" s="274"/>
      <c r="BC95" s="274"/>
      <c r="BD95" s="274"/>
      <c r="BE95" s="274"/>
      <c r="BF95" s="274"/>
      <c r="BG95" s="274"/>
      <c r="BH95" s="274"/>
      <c r="BI95" s="274"/>
      <c r="BJ95" s="274"/>
      <c r="BK95" s="274"/>
      <c r="BL95" s="260"/>
      <c r="BM95" s="260"/>
      <c r="BN95" s="260"/>
      <c r="BO95" s="260"/>
      <c r="BP95" s="260"/>
      <c r="BQ95" s="260"/>
      <c r="BR95" s="260"/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  <c r="CC95" s="260"/>
      <c r="CD95" s="260"/>
      <c r="CE95" s="260"/>
      <c r="CF95" s="260"/>
      <c r="CG95" s="260"/>
      <c r="CH95" s="260"/>
      <c r="CI95" s="260"/>
      <c r="CJ95" s="260"/>
      <c r="CK95" s="260"/>
      <c r="CL95" s="260"/>
      <c r="CM95" s="260"/>
    </row>
    <row r="96" spans="1:91" x14ac:dyDescent="0.2">
      <c r="A96" s="10">
        <v>85</v>
      </c>
      <c r="B96" s="46" t="s">
        <v>33</v>
      </c>
      <c r="C96" s="46"/>
      <c r="D96" s="48">
        <f t="shared" ref="D96:P96" si="30">D94</f>
        <v>1109174</v>
      </c>
      <c r="E96" s="48">
        <f t="shared" si="30"/>
        <v>1125907</v>
      </c>
      <c r="F96" s="48">
        <f t="shared" si="30"/>
        <v>1134520</v>
      </c>
      <c r="G96" s="48">
        <f t="shared" si="30"/>
        <v>1120717</v>
      </c>
      <c r="H96" s="48">
        <f t="shared" si="30"/>
        <v>1161721</v>
      </c>
      <c r="I96" s="48">
        <f t="shared" si="30"/>
        <v>1213200</v>
      </c>
      <c r="J96" s="48">
        <f t="shared" si="30"/>
        <v>1264580</v>
      </c>
      <c r="K96" s="48">
        <f t="shared" si="30"/>
        <v>1356515</v>
      </c>
      <c r="L96" s="48">
        <f t="shared" si="30"/>
        <v>1329401</v>
      </c>
      <c r="M96" s="48">
        <f t="shared" si="30"/>
        <v>1281922</v>
      </c>
      <c r="N96" s="48">
        <f t="shared" si="30"/>
        <v>1164880</v>
      </c>
      <c r="O96" s="48">
        <f t="shared" si="30"/>
        <v>1118519</v>
      </c>
      <c r="P96" s="48">
        <f t="shared" si="30"/>
        <v>14381056</v>
      </c>
      <c r="Q96" s="48">
        <f>SUM(Q90:Q95)</f>
        <v>2618728.0575000001</v>
      </c>
      <c r="R96" s="276">
        <f>Q96-'Bill Frequency'!R84</f>
        <v>931683.45750000002</v>
      </c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4"/>
      <c r="AU96" s="274"/>
      <c r="AV96" s="274"/>
      <c r="AW96" s="274"/>
      <c r="AX96" s="274"/>
      <c r="AY96" s="274"/>
      <c r="AZ96" s="274"/>
      <c r="BA96" s="274"/>
      <c r="BB96" s="274"/>
      <c r="BC96" s="274"/>
      <c r="BD96" s="274"/>
      <c r="BE96" s="274"/>
      <c r="BF96" s="274"/>
      <c r="BG96" s="274"/>
      <c r="BH96" s="274"/>
      <c r="BI96" s="274"/>
      <c r="BJ96" s="274"/>
      <c r="BK96" s="274"/>
      <c r="BL96" s="260"/>
      <c r="BM96" s="260"/>
      <c r="BN96" s="260"/>
      <c r="BO96" s="260"/>
      <c r="BP96" s="260"/>
      <c r="BQ96" s="260"/>
      <c r="BR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  <c r="CD96" s="260"/>
      <c r="CE96" s="260"/>
      <c r="CF96" s="260"/>
      <c r="CG96" s="260"/>
      <c r="CH96" s="260"/>
      <c r="CI96" s="260"/>
      <c r="CJ96" s="260"/>
      <c r="CK96" s="260"/>
      <c r="CL96" s="260"/>
      <c r="CM96" s="260"/>
    </row>
    <row r="97" spans="1:91" x14ac:dyDescent="0.2">
      <c r="A97" s="10">
        <v>86</v>
      </c>
      <c r="B97" s="1"/>
      <c r="C97" s="1"/>
      <c r="D97" s="5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R97" s="218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74"/>
      <c r="AU97" s="274"/>
      <c r="AV97" s="274"/>
      <c r="AW97" s="274"/>
      <c r="AX97" s="274"/>
      <c r="AY97" s="274"/>
      <c r="AZ97" s="274"/>
      <c r="BA97" s="274"/>
      <c r="BB97" s="274"/>
      <c r="BC97" s="274"/>
      <c r="BD97" s="274"/>
      <c r="BE97" s="274"/>
      <c r="BF97" s="274"/>
      <c r="BG97" s="274"/>
      <c r="BH97" s="274"/>
      <c r="BI97" s="274"/>
      <c r="BJ97" s="274"/>
      <c r="BK97" s="274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</row>
    <row r="98" spans="1:91" x14ac:dyDescent="0.2">
      <c r="A98" s="10">
        <v>87</v>
      </c>
      <c r="B98" s="1" t="s">
        <v>266</v>
      </c>
      <c r="C98" s="1"/>
      <c r="D98" s="5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R98" s="218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75"/>
      <c r="AU98" s="275"/>
      <c r="AV98" s="275"/>
      <c r="AW98" s="275"/>
      <c r="AX98" s="275"/>
      <c r="AY98" s="275"/>
      <c r="AZ98" s="275"/>
      <c r="BA98" s="275"/>
      <c r="BB98" s="275"/>
      <c r="BC98" s="275"/>
      <c r="BD98" s="275"/>
      <c r="BE98" s="275"/>
      <c r="BF98" s="275"/>
      <c r="BG98" s="275"/>
      <c r="BH98" s="275"/>
      <c r="BI98" s="275"/>
      <c r="BJ98" s="275"/>
      <c r="BK98" s="275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</row>
    <row r="99" spans="1:91" x14ac:dyDescent="0.2">
      <c r="A99" s="10">
        <v>88</v>
      </c>
      <c r="B99" s="1" t="s">
        <v>267</v>
      </c>
      <c r="C99" s="1"/>
      <c r="D99" s="51">
        <v>53147</v>
      </c>
      <c r="E99" s="51">
        <v>52352</v>
      </c>
      <c r="F99" s="51">
        <v>49875</v>
      </c>
      <c r="G99" s="51">
        <v>61445</v>
      </c>
      <c r="H99" s="51">
        <v>120749</v>
      </c>
      <c r="I99" s="51">
        <v>125695</v>
      </c>
      <c r="J99" s="51">
        <v>56798</v>
      </c>
      <c r="K99" s="51">
        <v>53861</v>
      </c>
      <c r="L99" s="51">
        <v>48764</v>
      </c>
      <c r="M99" s="51">
        <v>61274</v>
      </c>
      <c r="N99" s="51">
        <v>55115</v>
      </c>
      <c r="O99" s="51">
        <v>56750</v>
      </c>
      <c r="P99" s="51">
        <f>SUM(D99:O99)</f>
        <v>795825</v>
      </c>
      <c r="Q99" s="51"/>
      <c r="R99" s="218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74"/>
      <c r="AG99" s="274"/>
      <c r="AH99" s="274"/>
      <c r="AI99" s="274"/>
      <c r="AJ99" s="274"/>
      <c r="AK99" s="274"/>
      <c r="AL99" s="274"/>
      <c r="AM99" s="274"/>
      <c r="AN99" s="274"/>
      <c r="AO99" s="274"/>
      <c r="AP99" s="274"/>
      <c r="AQ99" s="274"/>
      <c r="AR99" s="274"/>
      <c r="AS99" s="274"/>
      <c r="AT99" s="275"/>
      <c r="AU99" s="275"/>
      <c r="AV99" s="275"/>
      <c r="AW99" s="275"/>
      <c r="AX99" s="275"/>
      <c r="AY99" s="275"/>
      <c r="AZ99" s="275"/>
      <c r="BA99" s="275"/>
      <c r="BB99" s="275"/>
      <c r="BC99" s="275"/>
      <c r="BD99" s="275"/>
      <c r="BE99" s="275"/>
      <c r="BF99" s="275"/>
      <c r="BG99" s="275"/>
      <c r="BH99" s="275"/>
      <c r="BI99" s="275"/>
      <c r="BJ99" s="275"/>
      <c r="BK99" s="275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</row>
    <row r="100" spans="1:91" x14ac:dyDescent="0.2">
      <c r="A100" s="10">
        <v>89</v>
      </c>
      <c r="B100" s="1" t="s">
        <v>112</v>
      </c>
      <c r="C100" s="1"/>
      <c r="D100" s="51">
        <v>66455.748922217696</v>
      </c>
      <c r="E100" s="51">
        <v>50704.436161845435</v>
      </c>
      <c r="F100" s="51">
        <v>46687.76091203589</v>
      </c>
      <c r="G100" s="51">
        <v>45930.218348988637</v>
      </c>
      <c r="H100" s="51">
        <v>46258.911545662682</v>
      </c>
      <c r="I100" s="51">
        <v>59459.581600032812</v>
      </c>
      <c r="J100" s="51">
        <v>98312.488407096331</v>
      </c>
      <c r="K100" s="51">
        <v>144001.4759181343</v>
      </c>
      <c r="L100" s="51">
        <v>172414.0051956744</v>
      </c>
      <c r="M100" s="51">
        <v>159283.16364127173</v>
      </c>
      <c r="N100" s="51">
        <v>149903.59390195066</v>
      </c>
      <c r="O100" s="51">
        <v>101406.50463888084</v>
      </c>
      <c r="P100" s="51">
        <f>SUM(D100:O100)</f>
        <v>1140817.8891937914</v>
      </c>
      <c r="Q100" s="51"/>
      <c r="R100" s="218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74"/>
      <c r="AG100" s="274"/>
      <c r="AH100" s="274"/>
      <c r="AI100" s="274"/>
      <c r="AJ100" s="274"/>
      <c r="AK100" s="274"/>
      <c r="AL100" s="274"/>
      <c r="AM100" s="274"/>
      <c r="AN100" s="274"/>
      <c r="AO100" s="274"/>
      <c r="AP100" s="274"/>
      <c r="AQ100" s="274"/>
      <c r="AR100" s="274"/>
      <c r="AS100" s="274"/>
      <c r="AT100" s="275"/>
      <c r="AU100" s="275"/>
      <c r="AV100" s="275"/>
      <c r="AW100" s="275"/>
      <c r="AX100" s="275"/>
      <c r="AY100" s="275"/>
      <c r="AZ100" s="275"/>
      <c r="BA100" s="275"/>
      <c r="BB100" s="275"/>
      <c r="BC100" s="275"/>
      <c r="BD100" s="275"/>
      <c r="BE100" s="275"/>
      <c r="BF100" s="275"/>
      <c r="BG100" s="275"/>
      <c r="BH100" s="275"/>
      <c r="BI100" s="275"/>
      <c r="BJ100" s="275"/>
      <c r="BK100" s="275"/>
      <c r="BL100" s="260"/>
      <c r="BM100" s="260"/>
      <c r="BN100" s="260"/>
      <c r="BO100" s="260"/>
      <c r="BP100" s="260"/>
      <c r="BQ100" s="260"/>
      <c r="BR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0"/>
      <c r="CF100" s="260"/>
      <c r="CG100" s="260"/>
      <c r="CH100" s="260"/>
      <c r="CI100" s="260"/>
      <c r="CJ100" s="260"/>
      <c r="CK100" s="260"/>
      <c r="CL100" s="260"/>
      <c r="CM100" s="260"/>
    </row>
    <row r="101" spans="1:91" x14ac:dyDescent="0.2">
      <c r="A101" s="10">
        <v>90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R101" s="218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0"/>
      <c r="BI101" s="270"/>
      <c r="BJ101" s="270"/>
      <c r="BK101" s="27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</row>
    <row r="102" spans="1:91" x14ac:dyDescent="0.2">
      <c r="A102" s="10">
        <v>91</v>
      </c>
      <c r="B102" s="281" t="s">
        <v>268</v>
      </c>
      <c r="C102" s="1"/>
      <c r="D102" s="51">
        <f>D108+D99+D100</f>
        <v>5819795.8396416232</v>
      </c>
      <c r="E102" s="51">
        <f t="shared" ref="E102:O102" si="31">E108+E99+E100</f>
        <v>5597647.9292694675</v>
      </c>
      <c r="F102" s="51">
        <f t="shared" si="31"/>
        <v>5589628.3860319881</v>
      </c>
      <c r="G102" s="51">
        <f t="shared" si="31"/>
        <v>5563691.4891488105</v>
      </c>
      <c r="H102" s="51">
        <f t="shared" si="31"/>
        <v>6175060.3759179329</v>
      </c>
      <c r="I102" s="51">
        <f t="shared" si="31"/>
        <v>7448479.305520229</v>
      </c>
      <c r="J102" s="51">
        <f t="shared" si="31"/>
        <v>8866529.2399686128</v>
      </c>
      <c r="K102" s="51">
        <f t="shared" si="31"/>
        <v>9886065.6399905682</v>
      </c>
      <c r="L102" s="51">
        <f t="shared" si="31"/>
        <v>9149893.066581212</v>
      </c>
      <c r="M102" s="51">
        <f t="shared" si="31"/>
        <v>9474912.404760154</v>
      </c>
      <c r="N102" s="51">
        <f t="shared" si="31"/>
        <v>7493587.8688021703</v>
      </c>
      <c r="O102" s="51">
        <f t="shared" si="31"/>
        <v>6363878.1083452366</v>
      </c>
      <c r="P102" s="51">
        <f>SUM(D102:O102)</f>
        <v>87429169.65397802</v>
      </c>
      <c r="Q102" s="2"/>
      <c r="R102" s="218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260"/>
      <c r="BM102" s="260"/>
      <c r="BN102" s="260"/>
      <c r="BO102" s="260"/>
      <c r="BP102" s="260"/>
      <c r="BQ102" s="260"/>
      <c r="BR102" s="260"/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  <c r="CC102" s="260"/>
      <c r="CD102" s="260"/>
      <c r="CE102" s="260"/>
      <c r="CF102" s="260"/>
      <c r="CG102" s="260"/>
      <c r="CH102" s="260"/>
      <c r="CI102" s="260"/>
      <c r="CJ102" s="260"/>
      <c r="CK102" s="260"/>
      <c r="CL102" s="260"/>
      <c r="CM102" s="260"/>
    </row>
    <row r="103" spans="1:91" x14ac:dyDescent="0.2">
      <c r="A103" s="10">
        <v>92</v>
      </c>
      <c r="B103" s="1" t="s">
        <v>114</v>
      </c>
      <c r="C103" s="1"/>
      <c r="D103" s="51">
        <f t="shared" ref="D103:O103" si="32">D62+D54+D46+D37+D28+D19</f>
        <v>2140178.2246902296</v>
      </c>
      <c r="E103" s="51">
        <f t="shared" si="32"/>
        <v>1707172.6171789239</v>
      </c>
      <c r="F103" s="51">
        <f t="shared" si="32"/>
        <v>1738764.4999396228</v>
      </c>
      <c r="G103" s="51">
        <f t="shared" si="32"/>
        <v>1745989.12769141</v>
      </c>
      <c r="H103" s="51">
        <f t="shared" si="32"/>
        <v>3066454.1377074509</v>
      </c>
      <c r="I103" s="51">
        <f t="shared" si="32"/>
        <v>6878478.8215075824</v>
      </c>
      <c r="J103" s="51">
        <f t="shared" si="32"/>
        <v>11441517.336329494</v>
      </c>
      <c r="K103" s="51">
        <f t="shared" si="32"/>
        <v>14355315.11244629</v>
      </c>
      <c r="L103" s="51">
        <f t="shared" si="32"/>
        <v>13250776.747369971</v>
      </c>
      <c r="M103" s="51">
        <f t="shared" si="32"/>
        <v>12020888.174833182</v>
      </c>
      <c r="N103" s="51">
        <f t="shared" si="32"/>
        <v>7112664.9807080487</v>
      </c>
      <c r="O103" s="51">
        <f t="shared" si="32"/>
        <v>3919261.4412249289</v>
      </c>
      <c r="P103" s="51">
        <f>SUM(D103:O103)</f>
        <v>79377461.221627131</v>
      </c>
      <c r="Q103" s="2"/>
      <c r="R103" s="218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65"/>
      <c r="AU103" s="265"/>
      <c r="AV103" s="265"/>
      <c r="AW103" s="265"/>
      <c r="AX103" s="265"/>
      <c r="AY103" s="265"/>
      <c r="AZ103" s="265"/>
      <c r="BA103" s="265"/>
      <c r="BB103" s="265"/>
      <c r="BC103" s="265"/>
      <c r="BD103" s="265"/>
      <c r="BE103" s="265"/>
      <c r="BF103" s="265"/>
      <c r="BG103" s="265"/>
      <c r="BH103" s="265"/>
      <c r="BI103" s="265"/>
      <c r="BJ103" s="265"/>
      <c r="BK103" s="265"/>
      <c r="BL103" s="260"/>
      <c r="BM103" s="260"/>
      <c r="BN103" s="260"/>
      <c r="BO103" s="260"/>
      <c r="BP103" s="260"/>
      <c r="BQ103" s="260"/>
      <c r="BR103" s="260"/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0"/>
    </row>
    <row r="104" spans="1:91" x14ac:dyDescent="0.2">
      <c r="A104" s="10">
        <v>93</v>
      </c>
      <c r="B104" s="281" t="s">
        <v>269</v>
      </c>
      <c r="C104" s="1"/>
      <c r="D104" s="51">
        <f>D102+D103</f>
        <v>7959974.0643318528</v>
      </c>
      <c r="E104" s="51">
        <f t="shared" ref="E104:O104" si="33">E102+E103</f>
        <v>7304820.5464483909</v>
      </c>
      <c r="F104" s="51">
        <f t="shared" si="33"/>
        <v>7328392.8859716114</v>
      </c>
      <c r="G104" s="51">
        <f t="shared" si="33"/>
        <v>7309680.616840221</v>
      </c>
      <c r="H104" s="51">
        <f t="shared" si="33"/>
        <v>9241514.5136253834</v>
      </c>
      <c r="I104" s="51">
        <f t="shared" si="33"/>
        <v>14326958.127027811</v>
      </c>
      <c r="J104" s="51">
        <f t="shared" si="33"/>
        <v>20308046.576298106</v>
      </c>
      <c r="K104" s="51">
        <f t="shared" si="33"/>
        <v>24241380.752436858</v>
      </c>
      <c r="L104" s="51">
        <f t="shared" si="33"/>
        <v>22400669.813951183</v>
      </c>
      <c r="M104" s="51">
        <f t="shared" si="33"/>
        <v>21495800.579593338</v>
      </c>
      <c r="N104" s="51">
        <f t="shared" si="33"/>
        <v>14606252.849510219</v>
      </c>
      <c r="O104" s="51">
        <f t="shared" si="33"/>
        <v>10283139.549570166</v>
      </c>
      <c r="P104" s="51">
        <f>SUM(D104:O104)</f>
        <v>166806630.87560514</v>
      </c>
      <c r="Q104" s="2"/>
      <c r="R104" s="218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5"/>
      <c r="AU104" s="275"/>
      <c r="AV104" s="275"/>
      <c r="AW104" s="275"/>
      <c r="AX104" s="275"/>
      <c r="AY104" s="275"/>
      <c r="AZ104" s="275"/>
      <c r="BA104" s="275"/>
      <c r="BB104" s="275"/>
      <c r="BC104" s="275"/>
      <c r="BD104" s="275"/>
      <c r="BE104" s="275"/>
      <c r="BF104" s="275"/>
      <c r="BG104" s="275"/>
      <c r="BH104" s="275"/>
      <c r="BI104" s="275"/>
      <c r="BJ104" s="275"/>
      <c r="BK104" s="275"/>
      <c r="BL104" s="260"/>
      <c r="BM104" s="260"/>
      <c r="BN104" s="260"/>
      <c r="BO104" s="260"/>
      <c r="BP104" s="260"/>
      <c r="BQ104" s="260"/>
      <c r="BR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  <c r="CD104" s="260"/>
      <c r="CE104" s="260"/>
      <c r="CF104" s="260"/>
      <c r="CG104" s="260"/>
      <c r="CH104" s="260"/>
      <c r="CI104" s="260"/>
      <c r="CJ104" s="260"/>
      <c r="CK104" s="260"/>
      <c r="CL104" s="260"/>
      <c r="CM104" s="260"/>
    </row>
    <row r="105" spans="1:91" x14ac:dyDescent="0.2">
      <c r="A105" s="10"/>
      <c r="Q105" s="2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4"/>
      <c r="AU105" s="274"/>
      <c r="AV105" s="274"/>
      <c r="AW105" s="274"/>
      <c r="AX105" s="274"/>
      <c r="AY105" s="274"/>
      <c r="AZ105" s="274"/>
      <c r="BA105" s="274"/>
      <c r="BB105" s="274"/>
      <c r="BC105" s="274"/>
      <c r="BD105" s="274"/>
      <c r="BE105" s="274"/>
      <c r="BF105" s="274"/>
      <c r="BG105" s="274"/>
      <c r="BH105" s="274"/>
      <c r="BI105" s="274"/>
      <c r="BJ105" s="274"/>
      <c r="BK105" s="274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</row>
    <row r="106" spans="1:91" x14ac:dyDescent="0.2">
      <c r="A106" s="10"/>
      <c r="Q106" s="2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74"/>
      <c r="BH106" s="274"/>
      <c r="BI106" s="274"/>
      <c r="BJ106" s="274"/>
      <c r="BK106" s="274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</row>
    <row r="107" spans="1:91" x14ac:dyDescent="0.2">
      <c r="A107" s="10"/>
      <c r="D107" s="185">
        <f t="shared" ref="D107:P107" si="34">D17+D26+D35+D44+D52+D60+D72+D87+D96</f>
        <v>2685980.991413251</v>
      </c>
      <c r="E107" s="185">
        <f t="shared" si="34"/>
        <v>2559752.1749808723</v>
      </c>
      <c r="F107" s="185">
        <f t="shared" si="34"/>
        <v>2643559.8392320788</v>
      </c>
      <c r="G107" s="185">
        <f t="shared" si="34"/>
        <v>2606681.3505837312</v>
      </c>
      <c r="H107" s="185">
        <f t="shared" si="34"/>
        <v>3106464.3815316283</v>
      </c>
      <c r="I107" s="185">
        <f t="shared" si="34"/>
        <v>4138404.6660171049</v>
      </c>
      <c r="J107" s="185">
        <f t="shared" si="34"/>
        <v>5208476.6301295664</v>
      </c>
      <c r="K107" s="185">
        <f t="shared" si="34"/>
        <v>6121938.6667353055</v>
      </c>
      <c r="L107" s="185">
        <f t="shared" si="34"/>
        <v>5779383.5879990738</v>
      </c>
      <c r="M107" s="185">
        <f t="shared" si="34"/>
        <v>5377987.2101265537</v>
      </c>
      <c r="N107" s="185">
        <f t="shared" si="34"/>
        <v>3932530.3064842308</v>
      </c>
      <c r="O107" s="185">
        <f t="shared" si="34"/>
        <v>3087747.9378944617</v>
      </c>
      <c r="P107" s="185">
        <f t="shared" si="34"/>
        <v>47248911.907727852</v>
      </c>
      <c r="Q107" s="2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274"/>
      <c r="BH107" s="274"/>
      <c r="BI107" s="274"/>
      <c r="BJ107" s="274"/>
      <c r="BK107" s="274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</row>
    <row r="108" spans="1:91" x14ac:dyDescent="0.2">
      <c r="A108" s="10"/>
      <c r="C108" s="185"/>
      <c r="D108" s="282">
        <f>D89+D80+D64+D56+D48+D39+D30+D21+D12+D74</f>
        <v>5700193.0907194056</v>
      </c>
      <c r="E108" s="282">
        <f t="shared" ref="E108:O108" si="35">E89+E80+E64+E56+E48+E39+E30+E21+E12+E74</f>
        <v>5494591.4931076225</v>
      </c>
      <c r="F108" s="282">
        <f t="shared" si="35"/>
        <v>5493065.6251199525</v>
      </c>
      <c r="G108" s="282">
        <f t="shared" si="35"/>
        <v>5456316.2707998222</v>
      </c>
      <c r="H108" s="282">
        <f t="shared" si="35"/>
        <v>6008052.4643722698</v>
      </c>
      <c r="I108" s="282">
        <f t="shared" si="35"/>
        <v>7263324.7239201963</v>
      </c>
      <c r="J108" s="282">
        <f t="shared" si="35"/>
        <v>8711418.7515615169</v>
      </c>
      <c r="K108" s="282">
        <f t="shared" si="35"/>
        <v>9688203.1640724335</v>
      </c>
      <c r="L108" s="282">
        <f t="shared" si="35"/>
        <v>8928715.0613855384</v>
      </c>
      <c r="M108" s="282">
        <f t="shared" si="35"/>
        <v>9254355.2411188819</v>
      </c>
      <c r="N108" s="282">
        <f t="shared" si="35"/>
        <v>7288569.2749002194</v>
      </c>
      <c r="O108" s="282">
        <f t="shared" si="35"/>
        <v>6205721.6037063561</v>
      </c>
      <c r="P108" s="282">
        <f>P89+P80+P64+P56+P48+P39+P30+P21+P12</f>
        <v>85395190.114784211</v>
      </c>
      <c r="Q108" s="2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  <c r="AT108" s="275"/>
      <c r="AU108" s="275"/>
      <c r="AV108" s="275"/>
      <c r="AW108" s="275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275"/>
      <c r="BI108" s="275"/>
      <c r="BJ108" s="275"/>
      <c r="BK108" s="275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</row>
    <row r="109" spans="1:91" x14ac:dyDescent="0.2">
      <c r="A109" s="10"/>
      <c r="C109" s="185"/>
      <c r="D109" s="282">
        <f>D62+D54+D46+D37+D28+D19</f>
        <v>2140178.2246902296</v>
      </c>
      <c r="E109" s="282">
        <f>E62+E54+E46+E37+E28+E19</f>
        <v>1707172.6171789239</v>
      </c>
      <c r="F109" s="282">
        <f>F62+F54+F46+F37+F28+F19</f>
        <v>1738764.4999396228</v>
      </c>
      <c r="G109" s="282">
        <f>G62+G54+G46+G37+G28+G19</f>
        <v>1745989.12769141</v>
      </c>
      <c r="H109" s="282">
        <f t="shared" ref="H109:P109" si="36">H62+H54+H46+H37+H28+H19</f>
        <v>3066454.1377074509</v>
      </c>
      <c r="I109" s="282">
        <f t="shared" si="36"/>
        <v>6878478.8215075824</v>
      </c>
      <c r="J109" s="282">
        <f t="shared" si="36"/>
        <v>11441517.336329494</v>
      </c>
      <c r="K109" s="282">
        <f t="shared" si="36"/>
        <v>14355315.11244629</v>
      </c>
      <c r="L109" s="282">
        <f t="shared" si="36"/>
        <v>13250776.747369971</v>
      </c>
      <c r="M109" s="282">
        <f t="shared" si="36"/>
        <v>12020888.174833182</v>
      </c>
      <c r="N109" s="282">
        <f t="shared" si="36"/>
        <v>7112664.9807080487</v>
      </c>
      <c r="O109" s="282">
        <f t="shared" si="36"/>
        <v>3919261.4412249289</v>
      </c>
      <c r="P109" s="282">
        <f t="shared" si="36"/>
        <v>79377461.221627146</v>
      </c>
      <c r="Q109" s="2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5"/>
      <c r="AU109" s="275"/>
      <c r="AV109" s="275"/>
      <c r="AW109" s="275"/>
      <c r="AX109" s="275"/>
      <c r="AY109" s="275"/>
      <c r="AZ109" s="275"/>
      <c r="BA109" s="275"/>
      <c r="BB109" s="275"/>
      <c r="BC109" s="275"/>
      <c r="BD109" s="275"/>
      <c r="BE109" s="275"/>
      <c r="BF109" s="275"/>
      <c r="BG109" s="275"/>
      <c r="BH109" s="275"/>
      <c r="BI109" s="275"/>
      <c r="BJ109" s="275"/>
      <c r="BK109" s="275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</row>
    <row r="110" spans="1:91" x14ac:dyDescent="0.2">
      <c r="A110" s="10"/>
      <c r="D110" s="282"/>
      <c r="O110" s="4"/>
      <c r="P110" s="4"/>
      <c r="Q110" s="2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60"/>
      <c r="BM110" s="260"/>
      <c r="BN110" s="260"/>
      <c r="BO110" s="260"/>
      <c r="BP110" s="260"/>
      <c r="BQ110" s="260"/>
      <c r="BR110" s="260"/>
      <c r="BS110" s="260"/>
      <c r="BT110" s="260"/>
      <c r="BU110" s="260"/>
      <c r="BV110" s="260"/>
      <c r="BW110" s="260"/>
      <c r="BX110" s="260"/>
      <c r="BY110" s="260"/>
      <c r="BZ110" s="260"/>
      <c r="CA110" s="260"/>
      <c r="CB110" s="260"/>
      <c r="CC110" s="260"/>
      <c r="CD110" s="260"/>
      <c r="CE110" s="260"/>
      <c r="CF110" s="260"/>
      <c r="CG110" s="260"/>
      <c r="CH110" s="260"/>
      <c r="CI110" s="260"/>
      <c r="CJ110" s="260"/>
      <c r="CK110" s="260"/>
      <c r="CL110" s="260"/>
      <c r="CM110" s="260"/>
    </row>
    <row r="111" spans="1:91" x14ac:dyDescent="0.2">
      <c r="A111" s="10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45"/>
      <c r="P111" s="45"/>
      <c r="Q111" s="283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260"/>
      <c r="BM111" s="260"/>
      <c r="BN111" s="260"/>
      <c r="BO111" s="260"/>
      <c r="BP111" s="260"/>
      <c r="BQ111" s="260"/>
      <c r="BR111" s="260"/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  <c r="CC111" s="260"/>
      <c r="CD111" s="260"/>
      <c r="CE111" s="260"/>
      <c r="CF111" s="260"/>
      <c r="CG111" s="260"/>
      <c r="CH111" s="260"/>
      <c r="CI111" s="260"/>
      <c r="CJ111" s="260"/>
      <c r="CK111" s="260"/>
      <c r="CL111" s="260"/>
      <c r="CM111" s="260"/>
    </row>
    <row r="112" spans="1:91" x14ac:dyDescent="0.2">
      <c r="A112" s="16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40"/>
      <c r="P112" s="40"/>
      <c r="Q112" s="3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5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0"/>
      <c r="BM112" s="260"/>
      <c r="BN112" s="260"/>
      <c r="BO112" s="260"/>
      <c r="BP112" s="260"/>
      <c r="BQ112" s="260"/>
      <c r="BR112" s="260"/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  <c r="CC112" s="260"/>
      <c r="CD112" s="260"/>
      <c r="CE112" s="260"/>
      <c r="CF112" s="260"/>
      <c r="CG112" s="260"/>
      <c r="CH112" s="260"/>
      <c r="CI112" s="260"/>
      <c r="CJ112" s="260"/>
      <c r="CK112" s="260"/>
      <c r="CL112" s="260"/>
      <c r="CM112" s="260"/>
    </row>
    <row r="113" spans="1:91" x14ac:dyDescent="0.2">
      <c r="A113" s="16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40"/>
      <c r="P113" s="40"/>
      <c r="Q113" s="3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75"/>
      <c r="AU113" s="275"/>
      <c r="AV113" s="275"/>
      <c r="AW113" s="275"/>
      <c r="AX113" s="275"/>
      <c r="AY113" s="275"/>
      <c r="AZ113" s="275"/>
      <c r="BA113" s="275"/>
      <c r="BB113" s="275"/>
      <c r="BC113" s="275"/>
      <c r="BD113" s="275"/>
      <c r="BE113" s="275"/>
      <c r="BF113" s="275"/>
      <c r="BG113" s="275"/>
      <c r="BH113" s="275"/>
      <c r="BI113" s="275"/>
      <c r="BJ113" s="275"/>
      <c r="BK113" s="275"/>
      <c r="BL113" s="260"/>
      <c r="BM113" s="260"/>
      <c r="BN113" s="260"/>
      <c r="BO113" s="260"/>
      <c r="BP113" s="260"/>
      <c r="BQ113" s="260"/>
      <c r="BR113" s="260"/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  <c r="CC113" s="260"/>
      <c r="CD113" s="260"/>
      <c r="CE113" s="260"/>
      <c r="CF113" s="260"/>
      <c r="CG113" s="260"/>
      <c r="CH113" s="260"/>
      <c r="CI113" s="260"/>
      <c r="CJ113" s="260"/>
      <c r="CK113" s="260"/>
      <c r="CL113" s="260"/>
      <c r="CM113" s="260"/>
    </row>
    <row r="114" spans="1:91" x14ac:dyDescent="0.2">
      <c r="A114" s="16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45"/>
      <c r="P114" s="45"/>
      <c r="Q114" s="3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74"/>
      <c r="AU114" s="274"/>
      <c r="AV114" s="274"/>
      <c r="AW114" s="274"/>
      <c r="AX114" s="274"/>
      <c r="AY114" s="274"/>
      <c r="AZ114" s="274"/>
      <c r="BA114" s="274"/>
      <c r="BB114" s="274"/>
      <c r="BC114" s="274"/>
      <c r="BD114" s="274"/>
      <c r="BE114" s="274"/>
      <c r="BF114" s="274"/>
      <c r="BG114" s="274"/>
      <c r="BH114" s="274"/>
      <c r="BI114" s="274"/>
      <c r="BJ114" s="274"/>
      <c r="BK114" s="274"/>
      <c r="BL114" s="260"/>
      <c r="BM114" s="260"/>
      <c r="BN114" s="260"/>
      <c r="BO114" s="260"/>
      <c r="BP114" s="260"/>
      <c r="BQ114" s="260"/>
      <c r="BR114" s="260"/>
      <c r="BS114" s="260"/>
      <c r="BT114" s="260"/>
      <c r="BU114" s="260"/>
      <c r="BV114" s="260"/>
      <c r="BW114" s="260"/>
      <c r="BX114" s="260"/>
      <c r="BY114" s="260"/>
      <c r="BZ114" s="260"/>
      <c r="CA114" s="260"/>
      <c r="CB114" s="260"/>
      <c r="CC114" s="260"/>
      <c r="CD114" s="260"/>
      <c r="CE114" s="260"/>
      <c r="CF114" s="260"/>
      <c r="CG114" s="260"/>
      <c r="CH114" s="260"/>
      <c r="CI114" s="260"/>
      <c r="CJ114" s="260"/>
      <c r="CK114" s="260"/>
      <c r="CL114" s="260"/>
      <c r="CM114" s="260"/>
    </row>
    <row r="115" spans="1:91" x14ac:dyDescent="0.2">
      <c r="A115" s="1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74"/>
      <c r="AU115" s="274"/>
      <c r="AV115" s="274"/>
      <c r="AW115" s="274"/>
      <c r="AX115" s="274"/>
      <c r="AY115" s="274"/>
      <c r="AZ115" s="274"/>
      <c r="BA115" s="274"/>
      <c r="BB115" s="274"/>
      <c r="BC115" s="274"/>
      <c r="BD115" s="274"/>
      <c r="BE115" s="274"/>
      <c r="BF115" s="274"/>
      <c r="BG115" s="274"/>
      <c r="BH115" s="274"/>
      <c r="BI115" s="274"/>
      <c r="BJ115" s="274"/>
      <c r="BK115" s="274"/>
      <c r="BL115" s="260"/>
      <c r="BM115" s="260"/>
      <c r="BN115" s="260"/>
      <c r="BO115" s="260"/>
      <c r="BP115" s="260"/>
      <c r="BQ115" s="260"/>
      <c r="BR115" s="260"/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  <c r="CC115" s="260"/>
      <c r="CD115" s="260"/>
      <c r="CE115" s="260"/>
      <c r="CF115" s="260"/>
      <c r="CG115" s="260"/>
      <c r="CH115" s="260"/>
      <c r="CI115" s="260"/>
      <c r="CJ115" s="260"/>
      <c r="CK115" s="260"/>
      <c r="CL115" s="260"/>
      <c r="CM115" s="260"/>
    </row>
    <row r="116" spans="1:91" x14ac:dyDescent="0.2">
      <c r="A116" s="1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74"/>
      <c r="AU116" s="274"/>
      <c r="AV116" s="274"/>
      <c r="AW116" s="274"/>
      <c r="AX116" s="274"/>
      <c r="AY116" s="274"/>
      <c r="AZ116" s="274"/>
      <c r="BA116" s="274"/>
      <c r="BB116" s="274"/>
      <c r="BC116" s="274"/>
      <c r="BD116" s="274"/>
      <c r="BE116" s="274"/>
      <c r="BF116" s="274"/>
      <c r="BG116" s="274"/>
      <c r="BH116" s="274"/>
      <c r="BI116" s="274"/>
      <c r="BJ116" s="274"/>
      <c r="BK116" s="274"/>
      <c r="BL116" s="260"/>
      <c r="BM116" s="260"/>
      <c r="BN116" s="260"/>
      <c r="BO116" s="260"/>
      <c r="BP116" s="260"/>
      <c r="BQ116" s="260"/>
      <c r="BR116" s="260"/>
      <c r="BS116" s="260"/>
      <c r="BT116" s="260"/>
      <c r="BU116" s="260"/>
      <c r="BV116" s="260"/>
      <c r="BW116" s="260"/>
      <c r="BX116" s="260"/>
      <c r="BY116" s="260"/>
      <c r="BZ116" s="260"/>
      <c r="CA116" s="260"/>
      <c r="CB116" s="260"/>
      <c r="CC116" s="260"/>
      <c r="CD116" s="260"/>
      <c r="CE116" s="260"/>
      <c r="CF116" s="260"/>
      <c r="CG116" s="260"/>
      <c r="CH116" s="260"/>
      <c r="CI116" s="260"/>
      <c r="CJ116" s="260"/>
      <c r="CK116" s="260"/>
      <c r="CL116" s="260"/>
      <c r="CM116" s="260"/>
    </row>
    <row r="117" spans="1:91" x14ac:dyDescent="0.2">
      <c r="A117" s="1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75"/>
      <c r="AU117" s="275"/>
      <c r="AV117" s="275"/>
      <c r="AW117" s="275"/>
      <c r="AX117" s="275"/>
      <c r="AY117" s="275"/>
      <c r="AZ117" s="275"/>
      <c r="BA117" s="275"/>
      <c r="BB117" s="275"/>
      <c r="BC117" s="275"/>
      <c r="BD117" s="275"/>
      <c r="BE117" s="275"/>
      <c r="BF117" s="275"/>
      <c r="BG117" s="275"/>
      <c r="BH117" s="275"/>
      <c r="BI117" s="275"/>
      <c r="BJ117" s="275"/>
      <c r="BK117" s="275"/>
      <c r="BL117" s="260"/>
      <c r="BM117" s="260"/>
      <c r="BN117" s="260"/>
      <c r="BO117" s="260"/>
      <c r="BP117" s="260"/>
      <c r="BQ117" s="260"/>
      <c r="BR117" s="260"/>
      <c r="BS117" s="260"/>
      <c r="BT117" s="260"/>
      <c r="BU117" s="260"/>
      <c r="BV117" s="260"/>
      <c r="BW117" s="260"/>
      <c r="BX117" s="260"/>
      <c r="BY117" s="260"/>
      <c r="BZ117" s="260"/>
      <c r="CA117" s="260"/>
      <c r="CB117" s="260"/>
      <c r="CC117" s="260"/>
      <c r="CD117" s="260"/>
      <c r="CE117" s="260"/>
      <c r="CF117" s="260"/>
      <c r="CG117" s="260"/>
      <c r="CH117" s="260"/>
      <c r="CI117" s="260"/>
      <c r="CJ117" s="260"/>
      <c r="CK117" s="260"/>
      <c r="CL117" s="260"/>
      <c r="CM117" s="260"/>
    </row>
    <row r="118" spans="1:91" x14ac:dyDescent="0.2">
      <c r="A118" s="1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74"/>
      <c r="AU118" s="274"/>
      <c r="AV118" s="274"/>
      <c r="AW118" s="274"/>
      <c r="AX118" s="274"/>
      <c r="AY118" s="274"/>
      <c r="AZ118" s="274"/>
      <c r="BA118" s="274"/>
      <c r="BB118" s="274"/>
      <c r="BC118" s="274"/>
      <c r="BD118" s="274"/>
      <c r="BE118" s="274"/>
      <c r="BF118" s="274"/>
      <c r="BG118" s="274"/>
      <c r="BH118" s="274"/>
      <c r="BI118" s="274"/>
      <c r="BJ118" s="274"/>
      <c r="BK118" s="274"/>
      <c r="BL118" s="260"/>
      <c r="BM118" s="260"/>
      <c r="BN118" s="260"/>
      <c r="BO118" s="260"/>
      <c r="BP118" s="260"/>
      <c r="BQ118" s="260"/>
      <c r="BR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260"/>
      <c r="CF118" s="260"/>
      <c r="CG118" s="260"/>
      <c r="CH118" s="260"/>
      <c r="CI118" s="260"/>
      <c r="CJ118" s="260"/>
      <c r="CK118" s="260"/>
      <c r="CL118" s="260"/>
      <c r="CM118" s="260"/>
    </row>
    <row r="119" spans="1:91" x14ac:dyDescent="0.2">
      <c r="A119" s="16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0"/>
      <c r="BI119" s="270"/>
      <c r="BJ119" s="270"/>
      <c r="BK119" s="270"/>
      <c r="BL119" s="260"/>
      <c r="BM119" s="260"/>
      <c r="BN119" s="260"/>
      <c r="BO119" s="260"/>
      <c r="BP119" s="260"/>
      <c r="BQ119" s="260"/>
      <c r="BR119" s="260"/>
      <c r="BS119" s="260"/>
      <c r="BT119" s="260"/>
      <c r="BU119" s="260"/>
      <c r="BV119" s="260"/>
      <c r="BW119" s="260"/>
      <c r="BX119" s="260"/>
      <c r="BY119" s="260"/>
      <c r="BZ119" s="260"/>
      <c r="CA119" s="260"/>
      <c r="CB119" s="260"/>
      <c r="CC119" s="260"/>
      <c r="CD119" s="260"/>
      <c r="CE119" s="260"/>
      <c r="CF119" s="260"/>
      <c r="CG119" s="260"/>
      <c r="CH119" s="260"/>
      <c r="CI119" s="260"/>
      <c r="CJ119" s="260"/>
      <c r="CK119" s="260"/>
      <c r="CL119" s="260"/>
      <c r="CM119" s="260"/>
    </row>
    <row r="120" spans="1:91" x14ac:dyDescent="0.2">
      <c r="A120" s="16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60"/>
      <c r="BR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260"/>
      <c r="CF120" s="260"/>
      <c r="CG120" s="260"/>
      <c r="CH120" s="260"/>
      <c r="CI120" s="260"/>
      <c r="CJ120" s="260"/>
      <c r="CK120" s="260"/>
      <c r="CL120" s="260"/>
      <c r="CM120" s="260"/>
    </row>
    <row r="121" spans="1:91" x14ac:dyDescent="0.2">
      <c r="A121" s="16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</row>
    <row r="122" spans="1:91" x14ac:dyDescent="0.2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74"/>
      <c r="BD122" s="274"/>
      <c r="BE122" s="274"/>
      <c r="BF122" s="274"/>
      <c r="BG122" s="274"/>
      <c r="BH122" s="274"/>
      <c r="BI122" s="274"/>
      <c r="BJ122" s="274"/>
      <c r="BK122" s="274"/>
      <c r="BL122" s="260"/>
      <c r="BM122" s="260"/>
      <c r="BN122" s="260"/>
      <c r="BO122" s="260"/>
      <c r="BP122" s="260"/>
      <c r="BQ122" s="260"/>
      <c r="BR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</row>
    <row r="123" spans="1:91" x14ac:dyDescent="0.2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74"/>
      <c r="BD123" s="274"/>
      <c r="BE123" s="274"/>
      <c r="BF123" s="274"/>
      <c r="BG123" s="274"/>
      <c r="BH123" s="274"/>
      <c r="BI123" s="274"/>
      <c r="BJ123" s="274"/>
      <c r="BK123" s="274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</row>
    <row r="124" spans="1:91" x14ac:dyDescent="0.2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</row>
    <row r="125" spans="1:91" x14ac:dyDescent="0.2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0"/>
      <c r="BI125" s="270"/>
      <c r="BJ125" s="270"/>
      <c r="BK125" s="27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</row>
    <row r="126" spans="1:91" x14ac:dyDescent="0.2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0"/>
      <c r="BI126" s="270"/>
      <c r="BJ126" s="270"/>
      <c r="BK126" s="27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</row>
    <row r="127" spans="1:91" x14ac:dyDescent="0.2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0"/>
      <c r="BI127" s="270"/>
      <c r="BJ127" s="270"/>
      <c r="BK127" s="27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</row>
    <row r="128" spans="1:9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0"/>
      <c r="BI128" s="270"/>
      <c r="BJ128" s="270"/>
      <c r="BK128" s="27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</row>
    <row r="129" spans="1:9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0"/>
      <c r="BI129" s="270"/>
      <c r="BJ129" s="270"/>
      <c r="BK129" s="27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</row>
    <row r="130" spans="1:9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0"/>
      <c r="BI130" s="270"/>
      <c r="BJ130" s="270"/>
      <c r="BK130" s="27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</row>
    <row r="131" spans="1:9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0"/>
      <c r="BH131" s="270"/>
      <c r="BI131" s="270"/>
      <c r="BJ131" s="270"/>
      <c r="BK131" s="27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</row>
    <row r="132" spans="1:9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0"/>
      <c r="BH132" s="270"/>
      <c r="BI132" s="270"/>
      <c r="BJ132" s="270"/>
      <c r="BK132" s="27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</row>
    <row r="133" spans="1:9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0"/>
      <c r="BI133" s="270"/>
      <c r="BJ133" s="270"/>
      <c r="BK133" s="27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</row>
    <row r="134" spans="1:9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</row>
    <row r="135" spans="1:9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</row>
    <row r="136" spans="1:9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</row>
    <row r="137" spans="1:9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</row>
    <row r="138" spans="1:91" x14ac:dyDescent="0.2">
      <c r="A138" s="3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</row>
    <row r="139" spans="1:91" x14ac:dyDescent="0.2">
      <c r="A139" s="3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</row>
    <row r="140" spans="1:91" x14ac:dyDescent="0.2">
      <c r="A140" s="3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</row>
    <row r="141" spans="1:91" x14ac:dyDescent="0.2">
      <c r="A141" s="3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</row>
    <row r="142" spans="1:91" x14ac:dyDescent="0.2">
      <c r="A142" s="3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</row>
    <row r="143" spans="1:91" x14ac:dyDescent="0.2">
      <c r="A143" s="3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</row>
    <row r="144" spans="1:91" x14ac:dyDescent="0.2">
      <c r="A144" s="3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</row>
    <row r="145" spans="1:91" x14ac:dyDescent="0.2">
      <c r="A145" s="3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</row>
    <row r="146" spans="1:91" x14ac:dyDescent="0.2">
      <c r="A146" s="3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</row>
    <row r="147" spans="1:91" x14ac:dyDescent="0.2">
      <c r="A147" s="3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</row>
    <row r="148" spans="1:91" x14ac:dyDescent="0.2">
      <c r="A148" s="3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</row>
    <row r="149" spans="1:91" x14ac:dyDescent="0.2">
      <c r="A149" s="3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</row>
    <row r="150" spans="1:91" x14ac:dyDescent="0.2">
      <c r="A150" s="3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</row>
    <row r="151" spans="1:91" x14ac:dyDescent="0.2">
      <c r="A151" s="3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</row>
    <row r="152" spans="1:91" x14ac:dyDescent="0.2">
      <c r="A152" s="3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</row>
    <row r="153" spans="1:91" x14ac:dyDescent="0.2">
      <c r="A153" s="3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</row>
    <row r="154" spans="1:91" x14ac:dyDescent="0.2">
      <c r="A154" s="3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</row>
    <row r="155" spans="1:91" x14ac:dyDescent="0.2">
      <c r="A155" s="3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</row>
    <row r="156" spans="1:91" x14ac:dyDescent="0.2">
      <c r="A156" s="3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</row>
    <row r="157" spans="1:91" x14ac:dyDescent="0.2">
      <c r="A157" s="3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</row>
    <row r="158" spans="1:91" x14ac:dyDescent="0.2">
      <c r="A158" s="3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</row>
    <row r="159" spans="1:91" x14ac:dyDescent="0.2">
      <c r="A159" s="3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</row>
    <row r="160" spans="1:91" x14ac:dyDescent="0.2">
      <c r="A160" s="3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</row>
    <row r="161" spans="1:9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</row>
    <row r="162" spans="1:9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</row>
    <row r="163" spans="1:9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</row>
    <row r="164" spans="1:9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</row>
    <row r="165" spans="1:9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</row>
    <row r="166" spans="1:9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</row>
    <row r="167" spans="1:9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</row>
    <row r="168" spans="1:9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</row>
    <row r="169" spans="1:9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</row>
    <row r="170" spans="1:9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</row>
    <row r="171" spans="1:9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</row>
    <row r="172" spans="1:9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</row>
    <row r="173" spans="1:9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</row>
    <row r="174" spans="1:9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</row>
    <row r="175" spans="1:9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</row>
    <row r="176" spans="1:9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</row>
    <row r="177" spans="1:9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</row>
    <row r="178" spans="1:9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</row>
    <row r="179" spans="1:9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</row>
    <row r="180" spans="1:9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AD180" s="260"/>
      <c r="AE180" s="260"/>
      <c r="AF180" s="260"/>
      <c r="AG180" s="260"/>
      <c r="AH180" s="260"/>
      <c r="AI180" s="260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</row>
    <row r="181" spans="1:9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</row>
    <row r="182" spans="1:9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</row>
    <row r="183" spans="1:9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</row>
    <row r="184" spans="1:9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</row>
    <row r="185" spans="1:9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</row>
    <row r="186" spans="1:9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</row>
    <row r="187" spans="1:9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</row>
    <row r="188" spans="1:9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</row>
    <row r="189" spans="1:9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</row>
    <row r="190" spans="1:9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</row>
    <row r="191" spans="1:9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</row>
    <row r="192" spans="1:9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</row>
    <row r="193" spans="1:9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</row>
    <row r="194" spans="1:9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</row>
    <row r="195" spans="1:9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</row>
    <row r="196" spans="1:9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</row>
    <row r="197" spans="1:9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</row>
    <row r="198" spans="1:9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</row>
    <row r="199" spans="1:9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</row>
    <row r="200" spans="1:9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</row>
    <row r="201" spans="1:9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</row>
    <row r="202" spans="1:9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</row>
    <row r="203" spans="1:9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</row>
    <row r="204" spans="1:9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</row>
    <row r="205" spans="1:9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60"/>
      <c r="BH205" s="260"/>
      <c r="BI205" s="260"/>
      <c r="BJ205" s="260"/>
      <c r="BK205" s="260"/>
      <c r="BL205" s="260"/>
      <c r="BM205" s="260"/>
      <c r="BN205" s="260"/>
      <c r="BO205" s="260"/>
      <c r="BP205" s="260"/>
      <c r="BQ205" s="260"/>
      <c r="BR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  <c r="CC205" s="260"/>
      <c r="CD205" s="260"/>
      <c r="CE205" s="260"/>
      <c r="CF205" s="260"/>
      <c r="CG205" s="260"/>
      <c r="CH205" s="260"/>
      <c r="CI205" s="260"/>
      <c r="CJ205" s="260"/>
      <c r="CK205" s="260"/>
      <c r="CL205" s="260"/>
      <c r="CM205" s="260"/>
    </row>
    <row r="206" spans="1:9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60"/>
      <c r="BR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  <c r="CC206" s="260"/>
      <c r="CD206" s="260"/>
      <c r="CE206" s="260"/>
      <c r="CF206" s="260"/>
      <c r="CG206" s="260"/>
      <c r="CH206" s="260"/>
      <c r="CI206" s="260"/>
      <c r="CJ206" s="260"/>
      <c r="CK206" s="260"/>
      <c r="CL206" s="260"/>
      <c r="CM206" s="260"/>
    </row>
    <row r="207" spans="1:9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60"/>
      <c r="BR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  <c r="CC207" s="260"/>
      <c r="CD207" s="260"/>
      <c r="CE207" s="260"/>
      <c r="CF207" s="260"/>
      <c r="CG207" s="260"/>
      <c r="CH207" s="260"/>
      <c r="CI207" s="260"/>
      <c r="CJ207" s="260"/>
      <c r="CK207" s="260"/>
      <c r="CL207" s="260"/>
      <c r="CM207" s="260"/>
    </row>
    <row r="208" spans="1:9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60"/>
      <c r="BR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  <c r="CC208" s="260"/>
      <c r="CD208" s="260"/>
      <c r="CE208" s="260"/>
      <c r="CF208" s="260"/>
      <c r="CG208" s="260"/>
      <c r="CH208" s="260"/>
      <c r="CI208" s="260"/>
      <c r="CJ208" s="260"/>
      <c r="CK208" s="260"/>
      <c r="CL208" s="260"/>
      <c r="CM208" s="260"/>
    </row>
    <row r="209" spans="1:9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  <c r="CC209" s="260"/>
      <c r="CD209" s="260"/>
      <c r="CE209" s="260"/>
      <c r="CF209" s="260"/>
      <c r="CG209" s="260"/>
      <c r="CH209" s="260"/>
      <c r="CI209" s="260"/>
      <c r="CJ209" s="260"/>
      <c r="CK209" s="260"/>
      <c r="CL209" s="260"/>
      <c r="CM209" s="260"/>
    </row>
    <row r="210" spans="1:9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60"/>
      <c r="BR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  <c r="CC210" s="260"/>
      <c r="CD210" s="260"/>
      <c r="CE210" s="260"/>
      <c r="CF210" s="260"/>
      <c r="CG210" s="260"/>
      <c r="CH210" s="260"/>
      <c r="CI210" s="260"/>
      <c r="CJ210" s="260"/>
      <c r="CK210" s="260"/>
      <c r="CL210" s="260"/>
      <c r="CM210" s="260"/>
    </row>
    <row r="211" spans="1:9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0"/>
      <c r="BO211" s="260"/>
      <c r="BP211" s="260"/>
      <c r="BQ211" s="260"/>
      <c r="BR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  <c r="CB211" s="260"/>
      <c r="CC211" s="260"/>
      <c r="CD211" s="260"/>
      <c r="CE211" s="260"/>
      <c r="CF211" s="260"/>
      <c r="CG211" s="260"/>
      <c r="CH211" s="260"/>
      <c r="CI211" s="260"/>
      <c r="CJ211" s="260"/>
      <c r="CK211" s="260"/>
      <c r="CL211" s="260"/>
      <c r="CM211" s="260"/>
    </row>
    <row r="212" spans="1:9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60"/>
      <c r="BR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  <c r="CC212" s="260"/>
      <c r="CD212" s="260"/>
      <c r="CE212" s="260"/>
      <c r="CF212" s="260"/>
      <c r="CG212" s="260"/>
      <c r="CH212" s="260"/>
      <c r="CI212" s="260"/>
      <c r="CJ212" s="260"/>
      <c r="CK212" s="260"/>
      <c r="CL212" s="260"/>
      <c r="CM212" s="260"/>
    </row>
    <row r="213" spans="1:9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0"/>
      <c r="BQ213" s="260"/>
      <c r="BR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  <c r="CB213" s="260"/>
      <c r="CC213" s="260"/>
      <c r="CD213" s="260"/>
      <c r="CE213" s="260"/>
      <c r="CF213" s="260"/>
      <c r="CG213" s="260"/>
      <c r="CH213" s="260"/>
      <c r="CI213" s="260"/>
      <c r="CJ213" s="260"/>
      <c r="CK213" s="260"/>
      <c r="CL213" s="260"/>
      <c r="CM213" s="260"/>
    </row>
    <row r="214" spans="1:9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0"/>
      <c r="BO214" s="260"/>
      <c r="BP214" s="260"/>
      <c r="BQ214" s="260"/>
      <c r="BR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  <c r="CB214" s="260"/>
      <c r="CC214" s="260"/>
      <c r="CD214" s="260"/>
      <c r="CE214" s="260"/>
      <c r="CF214" s="260"/>
      <c r="CG214" s="260"/>
      <c r="CH214" s="260"/>
      <c r="CI214" s="260"/>
      <c r="CJ214" s="260"/>
      <c r="CK214" s="260"/>
      <c r="CL214" s="260"/>
      <c r="CM214" s="260"/>
    </row>
    <row r="215" spans="1:9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60"/>
      <c r="BR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  <c r="CC215" s="260"/>
      <c r="CD215" s="260"/>
      <c r="CE215" s="260"/>
      <c r="CF215" s="260"/>
      <c r="CG215" s="260"/>
      <c r="CH215" s="260"/>
      <c r="CI215" s="260"/>
      <c r="CJ215" s="260"/>
      <c r="CK215" s="260"/>
      <c r="CL215" s="260"/>
      <c r="CM215" s="260"/>
    </row>
    <row r="216" spans="1:9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60"/>
      <c r="BR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  <c r="CC216" s="260"/>
      <c r="CD216" s="260"/>
      <c r="CE216" s="260"/>
      <c r="CF216" s="260"/>
      <c r="CG216" s="260"/>
      <c r="CH216" s="260"/>
      <c r="CI216" s="260"/>
      <c r="CJ216" s="260"/>
      <c r="CK216" s="260"/>
      <c r="CL216" s="260"/>
      <c r="CM216" s="260"/>
    </row>
    <row r="217" spans="1:9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60"/>
      <c r="BR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  <c r="CC217" s="260"/>
      <c r="CD217" s="260"/>
      <c r="CE217" s="260"/>
      <c r="CF217" s="260"/>
      <c r="CG217" s="260"/>
      <c r="CH217" s="260"/>
      <c r="CI217" s="260"/>
      <c r="CJ217" s="260"/>
      <c r="CK217" s="260"/>
      <c r="CL217" s="260"/>
      <c r="CM217" s="260"/>
    </row>
    <row r="218" spans="1:9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0"/>
      <c r="BO218" s="260"/>
      <c r="BP218" s="260"/>
      <c r="BQ218" s="260"/>
      <c r="BR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  <c r="CB218" s="260"/>
      <c r="CC218" s="260"/>
      <c r="CD218" s="260"/>
      <c r="CE218" s="260"/>
      <c r="CF218" s="260"/>
      <c r="CG218" s="260"/>
      <c r="CH218" s="260"/>
      <c r="CI218" s="260"/>
      <c r="CJ218" s="260"/>
      <c r="CK218" s="260"/>
      <c r="CL218" s="260"/>
      <c r="CM218" s="260"/>
    </row>
    <row r="219" spans="1:9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0"/>
      <c r="BO219" s="260"/>
      <c r="BP219" s="260"/>
      <c r="BQ219" s="260"/>
      <c r="BR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  <c r="CB219" s="260"/>
      <c r="CC219" s="260"/>
      <c r="CD219" s="260"/>
      <c r="CE219" s="260"/>
      <c r="CF219" s="260"/>
      <c r="CG219" s="260"/>
      <c r="CH219" s="260"/>
      <c r="CI219" s="260"/>
      <c r="CJ219" s="260"/>
      <c r="CK219" s="260"/>
      <c r="CL219" s="260"/>
      <c r="CM219" s="260"/>
    </row>
    <row r="220" spans="1:9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0"/>
      <c r="BO220" s="260"/>
      <c r="BP220" s="260"/>
      <c r="BQ220" s="260"/>
      <c r="BR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  <c r="CC220" s="260"/>
      <c r="CD220" s="260"/>
      <c r="CE220" s="260"/>
      <c r="CF220" s="260"/>
      <c r="CG220" s="260"/>
      <c r="CH220" s="260"/>
      <c r="CI220" s="260"/>
      <c r="CJ220" s="260"/>
      <c r="CK220" s="260"/>
      <c r="CL220" s="260"/>
      <c r="CM220" s="260"/>
    </row>
    <row r="221" spans="1:9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60"/>
      <c r="BR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  <c r="CC221" s="260"/>
      <c r="CD221" s="260"/>
      <c r="CE221" s="260"/>
      <c r="CF221" s="260"/>
      <c r="CG221" s="260"/>
      <c r="CH221" s="260"/>
      <c r="CI221" s="260"/>
      <c r="CJ221" s="260"/>
      <c r="CK221" s="260"/>
      <c r="CL221" s="260"/>
      <c r="CM221" s="260"/>
    </row>
    <row r="222" spans="1:9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0"/>
      <c r="BO222" s="260"/>
      <c r="BP222" s="260"/>
      <c r="BQ222" s="260"/>
      <c r="BR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  <c r="CB222" s="260"/>
      <c r="CC222" s="260"/>
      <c r="CD222" s="260"/>
      <c r="CE222" s="260"/>
      <c r="CF222" s="260"/>
      <c r="CG222" s="260"/>
      <c r="CH222" s="260"/>
      <c r="CI222" s="260"/>
      <c r="CJ222" s="260"/>
      <c r="CK222" s="260"/>
      <c r="CL222" s="260"/>
      <c r="CM222" s="260"/>
    </row>
    <row r="223" spans="1:9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0"/>
      <c r="BO223" s="260"/>
      <c r="BP223" s="260"/>
      <c r="BQ223" s="260"/>
      <c r="BR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  <c r="CB223" s="260"/>
      <c r="CC223" s="260"/>
      <c r="CD223" s="260"/>
      <c r="CE223" s="260"/>
      <c r="CF223" s="260"/>
      <c r="CG223" s="260"/>
      <c r="CH223" s="260"/>
      <c r="CI223" s="260"/>
      <c r="CJ223" s="260"/>
      <c r="CK223" s="260"/>
      <c r="CL223" s="260"/>
      <c r="CM223" s="260"/>
    </row>
    <row r="224" spans="1:9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0"/>
      <c r="BO224" s="260"/>
      <c r="BP224" s="260"/>
      <c r="BQ224" s="260"/>
      <c r="BR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  <c r="CB224" s="260"/>
      <c r="CC224" s="260"/>
      <c r="CD224" s="260"/>
      <c r="CE224" s="260"/>
      <c r="CF224" s="260"/>
      <c r="CG224" s="260"/>
      <c r="CH224" s="260"/>
      <c r="CI224" s="260"/>
      <c r="CJ224" s="260"/>
      <c r="CK224" s="260"/>
      <c r="CL224" s="260"/>
      <c r="CM224" s="260"/>
    </row>
    <row r="225" spans="1:9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0"/>
      <c r="BO225" s="260"/>
      <c r="BP225" s="260"/>
      <c r="BQ225" s="260"/>
      <c r="BR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  <c r="CB225" s="260"/>
      <c r="CC225" s="260"/>
      <c r="CD225" s="260"/>
      <c r="CE225" s="260"/>
      <c r="CF225" s="260"/>
      <c r="CG225" s="260"/>
      <c r="CH225" s="260"/>
      <c r="CI225" s="260"/>
      <c r="CJ225" s="260"/>
      <c r="CK225" s="260"/>
      <c r="CL225" s="260"/>
      <c r="CM225" s="260"/>
    </row>
    <row r="226" spans="1:9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0"/>
      <c r="BO226" s="260"/>
      <c r="BP226" s="260"/>
      <c r="BQ226" s="260"/>
      <c r="BR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  <c r="CB226" s="260"/>
      <c r="CC226" s="260"/>
      <c r="CD226" s="260"/>
      <c r="CE226" s="260"/>
      <c r="CF226" s="260"/>
      <c r="CG226" s="260"/>
      <c r="CH226" s="260"/>
      <c r="CI226" s="260"/>
      <c r="CJ226" s="260"/>
      <c r="CK226" s="260"/>
      <c r="CL226" s="260"/>
      <c r="CM226" s="260"/>
    </row>
    <row r="227" spans="1:9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0"/>
      <c r="BO227" s="260"/>
      <c r="BP227" s="260"/>
      <c r="BQ227" s="260"/>
      <c r="BR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  <c r="CC227" s="260"/>
      <c r="CD227" s="260"/>
      <c r="CE227" s="260"/>
      <c r="CF227" s="260"/>
      <c r="CG227" s="260"/>
      <c r="CH227" s="260"/>
      <c r="CI227" s="260"/>
      <c r="CJ227" s="260"/>
      <c r="CK227" s="260"/>
      <c r="CL227" s="260"/>
      <c r="CM227" s="260"/>
    </row>
    <row r="228" spans="1:9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60"/>
      <c r="BH228" s="260"/>
      <c r="BI228" s="260"/>
      <c r="BJ228" s="260"/>
      <c r="BK228" s="260"/>
      <c r="BL228" s="260"/>
      <c r="BM228" s="260"/>
      <c r="BN228" s="260"/>
      <c r="BO228" s="260"/>
      <c r="BP228" s="260"/>
      <c r="BQ228" s="260"/>
      <c r="BR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  <c r="CC228" s="260"/>
      <c r="CD228" s="260"/>
      <c r="CE228" s="260"/>
      <c r="CF228" s="260"/>
      <c r="CG228" s="260"/>
      <c r="CH228" s="260"/>
      <c r="CI228" s="260"/>
      <c r="CJ228" s="260"/>
      <c r="CK228" s="260"/>
      <c r="CL228" s="260"/>
      <c r="CM228" s="260"/>
    </row>
    <row r="229" spans="1:9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60"/>
      <c r="BR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  <c r="CC229" s="260"/>
      <c r="CD229" s="260"/>
      <c r="CE229" s="260"/>
      <c r="CF229" s="260"/>
      <c r="CG229" s="260"/>
      <c r="CH229" s="260"/>
      <c r="CI229" s="260"/>
      <c r="CJ229" s="260"/>
      <c r="CK229" s="260"/>
      <c r="CL229" s="260"/>
      <c r="CM229" s="260"/>
    </row>
    <row r="230" spans="1:9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0"/>
      <c r="BQ230" s="260"/>
      <c r="BR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  <c r="CB230" s="260"/>
      <c r="CC230" s="260"/>
      <c r="CD230" s="260"/>
      <c r="CE230" s="260"/>
      <c r="CF230" s="260"/>
      <c r="CG230" s="260"/>
      <c r="CH230" s="260"/>
      <c r="CI230" s="260"/>
      <c r="CJ230" s="260"/>
      <c r="CK230" s="260"/>
      <c r="CL230" s="260"/>
      <c r="CM230" s="260"/>
    </row>
    <row r="231" spans="1:9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60"/>
      <c r="BR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  <c r="CC231" s="260"/>
      <c r="CD231" s="260"/>
      <c r="CE231" s="260"/>
      <c r="CF231" s="260"/>
      <c r="CG231" s="260"/>
      <c r="CH231" s="260"/>
      <c r="CI231" s="260"/>
      <c r="CJ231" s="260"/>
      <c r="CK231" s="260"/>
      <c r="CL231" s="260"/>
      <c r="CM231" s="260"/>
    </row>
    <row r="232" spans="1:9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60"/>
      <c r="BR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  <c r="CC232" s="260"/>
      <c r="CD232" s="260"/>
      <c r="CE232" s="260"/>
      <c r="CF232" s="260"/>
      <c r="CG232" s="260"/>
      <c r="CH232" s="260"/>
      <c r="CI232" s="260"/>
      <c r="CJ232" s="260"/>
      <c r="CK232" s="260"/>
      <c r="CL232" s="260"/>
      <c r="CM232" s="260"/>
    </row>
    <row r="233" spans="1:9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</row>
    <row r="234" spans="1:9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0"/>
      <c r="BO234" s="260"/>
      <c r="BP234" s="260"/>
      <c r="BQ234" s="260"/>
      <c r="BR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  <c r="CC234" s="260"/>
      <c r="CD234" s="260"/>
      <c r="CE234" s="260"/>
      <c r="CF234" s="260"/>
      <c r="CG234" s="260"/>
      <c r="CH234" s="260"/>
      <c r="CI234" s="260"/>
      <c r="CJ234" s="260"/>
      <c r="CK234" s="260"/>
      <c r="CL234" s="260"/>
      <c r="CM234" s="260"/>
    </row>
    <row r="235" spans="1:9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0"/>
      <c r="BO235" s="260"/>
      <c r="BP235" s="260"/>
      <c r="BQ235" s="260"/>
      <c r="BR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  <c r="CB235" s="260"/>
      <c r="CC235" s="260"/>
      <c r="CD235" s="260"/>
      <c r="CE235" s="260"/>
      <c r="CF235" s="260"/>
      <c r="CG235" s="260"/>
      <c r="CH235" s="260"/>
      <c r="CI235" s="260"/>
      <c r="CJ235" s="260"/>
      <c r="CK235" s="260"/>
      <c r="CL235" s="260"/>
      <c r="CM235" s="260"/>
    </row>
    <row r="236" spans="1:9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0"/>
      <c r="BO236" s="260"/>
      <c r="BP236" s="260"/>
      <c r="BQ236" s="260"/>
      <c r="BR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  <c r="CB236" s="260"/>
      <c r="CC236" s="260"/>
      <c r="CD236" s="260"/>
      <c r="CE236" s="260"/>
      <c r="CF236" s="260"/>
      <c r="CG236" s="260"/>
      <c r="CH236" s="260"/>
      <c r="CI236" s="260"/>
      <c r="CJ236" s="260"/>
      <c r="CK236" s="260"/>
      <c r="CL236" s="260"/>
      <c r="CM236" s="260"/>
    </row>
    <row r="237" spans="1:9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0"/>
      <c r="BO237" s="260"/>
      <c r="BP237" s="260"/>
      <c r="BQ237" s="260"/>
      <c r="BR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  <c r="CB237" s="260"/>
      <c r="CC237" s="260"/>
      <c r="CD237" s="260"/>
      <c r="CE237" s="260"/>
      <c r="CF237" s="260"/>
      <c r="CG237" s="260"/>
      <c r="CH237" s="260"/>
      <c r="CI237" s="260"/>
      <c r="CJ237" s="260"/>
      <c r="CK237" s="260"/>
      <c r="CL237" s="260"/>
      <c r="CM237" s="260"/>
    </row>
    <row r="238" spans="1:9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</row>
    <row r="239" spans="1:9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60"/>
      <c r="BR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  <c r="CC239" s="260"/>
      <c r="CD239" s="260"/>
      <c r="CE239" s="260"/>
      <c r="CF239" s="260"/>
      <c r="CG239" s="260"/>
      <c r="CH239" s="260"/>
      <c r="CI239" s="260"/>
      <c r="CJ239" s="260"/>
      <c r="CK239" s="260"/>
      <c r="CL239" s="260"/>
      <c r="CM239" s="260"/>
    </row>
    <row r="240" spans="1:9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0"/>
      <c r="BO240" s="260"/>
      <c r="BP240" s="260"/>
      <c r="BQ240" s="260"/>
      <c r="BR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  <c r="CC240" s="260"/>
      <c r="CD240" s="260"/>
      <c r="CE240" s="260"/>
      <c r="CF240" s="260"/>
      <c r="CG240" s="260"/>
      <c r="CH240" s="260"/>
      <c r="CI240" s="260"/>
      <c r="CJ240" s="260"/>
      <c r="CK240" s="260"/>
      <c r="CL240" s="260"/>
      <c r="CM240" s="260"/>
    </row>
    <row r="241" spans="1:9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0"/>
      <c r="BO241" s="260"/>
      <c r="BP241" s="260"/>
      <c r="BQ241" s="260"/>
      <c r="BR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  <c r="CB241" s="260"/>
      <c r="CC241" s="260"/>
      <c r="CD241" s="260"/>
      <c r="CE241" s="260"/>
      <c r="CF241" s="260"/>
      <c r="CG241" s="260"/>
      <c r="CH241" s="260"/>
      <c r="CI241" s="260"/>
      <c r="CJ241" s="260"/>
      <c r="CK241" s="260"/>
      <c r="CL241" s="260"/>
      <c r="CM241" s="260"/>
    </row>
    <row r="242" spans="1:9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</row>
    <row r="243" spans="1:9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60"/>
      <c r="BR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  <c r="CC243" s="260"/>
      <c r="CD243" s="260"/>
      <c r="CE243" s="260"/>
      <c r="CF243" s="260"/>
      <c r="CG243" s="260"/>
      <c r="CH243" s="260"/>
      <c r="CI243" s="260"/>
      <c r="CJ243" s="260"/>
      <c r="CK243" s="260"/>
      <c r="CL243" s="260"/>
      <c r="CM243" s="260"/>
    </row>
    <row r="244" spans="1:9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60"/>
      <c r="BR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  <c r="CC244" s="260"/>
      <c r="CD244" s="260"/>
      <c r="CE244" s="260"/>
      <c r="CF244" s="260"/>
      <c r="CG244" s="260"/>
      <c r="CH244" s="260"/>
      <c r="CI244" s="260"/>
      <c r="CJ244" s="260"/>
      <c r="CK244" s="260"/>
      <c r="CL244" s="260"/>
      <c r="CM244" s="260"/>
    </row>
    <row r="245" spans="1:9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0"/>
      <c r="CF245" s="260"/>
      <c r="CG245" s="260"/>
      <c r="CH245" s="260"/>
      <c r="CI245" s="260"/>
      <c r="CJ245" s="260"/>
      <c r="CK245" s="260"/>
      <c r="CL245" s="260"/>
      <c r="CM245" s="260"/>
    </row>
    <row r="246" spans="1:9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60"/>
      <c r="BR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  <c r="CC246" s="260"/>
      <c r="CD246" s="260"/>
      <c r="CE246" s="260"/>
      <c r="CF246" s="260"/>
      <c r="CG246" s="260"/>
      <c r="CH246" s="260"/>
      <c r="CI246" s="260"/>
      <c r="CJ246" s="260"/>
      <c r="CK246" s="260"/>
      <c r="CL246" s="260"/>
      <c r="CM246" s="260"/>
    </row>
    <row r="247" spans="1:9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60"/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0"/>
      <c r="CF247" s="260"/>
      <c r="CG247" s="260"/>
      <c r="CH247" s="260"/>
      <c r="CI247" s="260"/>
      <c r="CJ247" s="260"/>
      <c r="CK247" s="260"/>
      <c r="CL247" s="260"/>
      <c r="CM247" s="260"/>
    </row>
    <row r="248" spans="1:9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60"/>
      <c r="BR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  <c r="CC248" s="260"/>
      <c r="CD248" s="260"/>
      <c r="CE248" s="260"/>
      <c r="CF248" s="260"/>
      <c r="CG248" s="260"/>
      <c r="CH248" s="260"/>
      <c r="CI248" s="260"/>
      <c r="CJ248" s="260"/>
      <c r="CK248" s="260"/>
      <c r="CL248" s="260"/>
      <c r="CM248" s="260"/>
    </row>
    <row r="249" spans="1:9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0"/>
      <c r="BO249" s="260"/>
      <c r="BP249" s="260"/>
      <c r="BQ249" s="260"/>
      <c r="BR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  <c r="CB249" s="260"/>
      <c r="CC249" s="260"/>
      <c r="CD249" s="260"/>
      <c r="CE249" s="260"/>
      <c r="CF249" s="260"/>
      <c r="CG249" s="260"/>
      <c r="CH249" s="260"/>
      <c r="CI249" s="260"/>
      <c r="CJ249" s="260"/>
      <c r="CK249" s="260"/>
      <c r="CL249" s="260"/>
      <c r="CM249" s="260"/>
    </row>
    <row r="250" spans="1:9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0"/>
      <c r="BO250" s="260"/>
      <c r="BP250" s="260"/>
      <c r="BQ250" s="260"/>
      <c r="BR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  <c r="CB250" s="260"/>
      <c r="CC250" s="260"/>
      <c r="CD250" s="260"/>
      <c r="CE250" s="260"/>
      <c r="CF250" s="260"/>
      <c r="CG250" s="260"/>
      <c r="CH250" s="260"/>
      <c r="CI250" s="260"/>
      <c r="CJ250" s="260"/>
      <c r="CK250" s="260"/>
      <c r="CL250" s="260"/>
      <c r="CM250" s="260"/>
    </row>
    <row r="251" spans="1:9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60"/>
      <c r="BH251" s="260"/>
      <c r="BI251" s="260"/>
      <c r="BJ251" s="260"/>
      <c r="BK251" s="260"/>
      <c r="BL251" s="260"/>
      <c r="BM251" s="260"/>
      <c r="BN251" s="260"/>
      <c r="BO251" s="260"/>
      <c r="BP251" s="260"/>
      <c r="BQ251" s="260"/>
      <c r="BR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  <c r="CB251" s="260"/>
      <c r="CC251" s="260"/>
      <c r="CD251" s="260"/>
      <c r="CE251" s="260"/>
      <c r="CF251" s="260"/>
      <c r="CG251" s="260"/>
      <c r="CH251" s="260"/>
      <c r="CI251" s="260"/>
      <c r="CJ251" s="260"/>
      <c r="CK251" s="260"/>
      <c r="CL251" s="260"/>
      <c r="CM251" s="260"/>
    </row>
    <row r="252" spans="1:9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60"/>
      <c r="BR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  <c r="CC252" s="260"/>
      <c r="CD252" s="260"/>
      <c r="CE252" s="260"/>
      <c r="CF252" s="260"/>
      <c r="CG252" s="260"/>
      <c r="CH252" s="260"/>
      <c r="CI252" s="260"/>
      <c r="CJ252" s="260"/>
      <c r="CK252" s="260"/>
      <c r="CL252" s="260"/>
      <c r="CM252" s="260"/>
    </row>
    <row r="253" spans="1:9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0"/>
      <c r="BO253" s="260"/>
      <c r="BP253" s="260"/>
      <c r="BQ253" s="260"/>
      <c r="BR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  <c r="CB253" s="260"/>
      <c r="CC253" s="260"/>
      <c r="CD253" s="260"/>
      <c r="CE253" s="260"/>
      <c r="CF253" s="260"/>
      <c r="CG253" s="260"/>
      <c r="CH253" s="260"/>
      <c r="CI253" s="260"/>
      <c r="CJ253" s="260"/>
      <c r="CK253" s="260"/>
      <c r="CL253" s="260"/>
      <c r="CM253" s="260"/>
    </row>
    <row r="254" spans="1:91" x14ac:dyDescent="0.2">
      <c r="A254" s="4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AD254" s="260"/>
      <c r="AE254" s="260"/>
      <c r="AF254" s="260"/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0"/>
      <c r="BN254" s="260"/>
      <c r="BO254" s="260"/>
      <c r="BP254" s="260"/>
      <c r="BQ254" s="260"/>
      <c r="BR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  <c r="CB254" s="260"/>
      <c r="CC254" s="260"/>
      <c r="CD254" s="260"/>
      <c r="CE254" s="260"/>
      <c r="CF254" s="260"/>
      <c r="CG254" s="260"/>
      <c r="CH254" s="260"/>
      <c r="CI254" s="260"/>
      <c r="CJ254" s="260"/>
      <c r="CK254" s="260"/>
      <c r="CL254" s="260"/>
      <c r="CM254" s="260"/>
    </row>
    <row r="255" spans="1:91" x14ac:dyDescent="0.2">
      <c r="A255" s="4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AD255" s="260"/>
      <c r="AE255" s="260"/>
      <c r="AF255" s="260"/>
      <c r="AG255" s="260"/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0"/>
      <c r="BM255" s="260"/>
      <c r="BN255" s="260"/>
      <c r="BO255" s="260"/>
      <c r="BP255" s="260"/>
      <c r="BQ255" s="260"/>
      <c r="BR255" s="260"/>
      <c r="BS255" s="260"/>
      <c r="BT255" s="260"/>
      <c r="BU255" s="260"/>
      <c r="BV255" s="260"/>
      <c r="BW255" s="260"/>
      <c r="BX255" s="260"/>
      <c r="BY255" s="260"/>
      <c r="BZ255" s="260"/>
      <c r="CA255" s="260"/>
      <c r="CB255" s="260"/>
      <c r="CC255" s="260"/>
      <c r="CD255" s="260"/>
      <c r="CE255" s="260"/>
      <c r="CF255" s="260"/>
      <c r="CG255" s="260"/>
      <c r="CH255" s="260"/>
      <c r="CI255" s="260"/>
      <c r="CJ255" s="260"/>
      <c r="CK255" s="260"/>
      <c r="CL255" s="260"/>
      <c r="CM255" s="260"/>
    </row>
    <row r="256" spans="1:91" x14ac:dyDescent="0.2">
      <c r="A256" s="4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AD256" s="260"/>
      <c r="AE256" s="260"/>
      <c r="AF256" s="260"/>
      <c r="AG256" s="260"/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0"/>
      <c r="BM256" s="260"/>
      <c r="BN256" s="260"/>
      <c r="BO256" s="260"/>
      <c r="BP256" s="260"/>
      <c r="BQ256" s="260"/>
      <c r="BR256" s="260"/>
      <c r="BS256" s="260"/>
      <c r="BT256" s="260"/>
      <c r="BU256" s="260"/>
      <c r="BV256" s="260"/>
      <c r="BW256" s="260"/>
      <c r="BX256" s="260"/>
      <c r="BY256" s="260"/>
      <c r="BZ256" s="260"/>
      <c r="CA256" s="260"/>
      <c r="CB256" s="260"/>
      <c r="CC256" s="260"/>
      <c r="CD256" s="260"/>
      <c r="CE256" s="260"/>
      <c r="CF256" s="260"/>
      <c r="CG256" s="260"/>
      <c r="CH256" s="260"/>
      <c r="CI256" s="260"/>
      <c r="CJ256" s="260"/>
      <c r="CK256" s="260"/>
      <c r="CL256" s="260"/>
      <c r="CM256" s="260"/>
    </row>
    <row r="257" spans="1:91" x14ac:dyDescent="0.2">
      <c r="A257" s="4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AD257" s="260"/>
      <c r="AE257" s="260"/>
      <c r="AF257" s="260"/>
      <c r="AG257" s="260"/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0"/>
      <c r="BM257" s="260"/>
      <c r="BN257" s="260"/>
      <c r="BO257" s="260"/>
      <c r="BP257" s="260"/>
      <c r="BQ257" s="260"/>
      <c r="BR257" s="260"/>
      <c r="BS257" s="260"/>
      <c r="BT257" s="260"/>
      <c r="BU257" s="260"/>
      <c r="BV257" s="260"/>
      <c r="BW257" s="260"/>
      <c r="BX257" s="260"/>
      <c r="BY257" s="260"/>
      <c r="BZ257" s="260"/>
      <c r="CA257" s="260"/>
      <c r="CB257" s="260"/>
      <c r="CC257" s="260"/>
      <c r="CD257" s="260"/>
      <c r="CE257" s="260"/>
      <c r="CF257" s="260"/>
      <c r="CG257" s="260"/>
      <c r="CH257" s="260"/>
      <c r="CI257" s="260"/>
      <c r="CJ257" s="260"/>
      <c r="CK257" s="260"/>
      <c r="CL257" s="260"/>
      <c r="CM257" s="260"/>
    </row>
    <row r="258" spans="1:91" x14ac:dyDescent="0.2">
      <c r="A258" s="4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AD258" s="260"/>
      <c r="AE258" s="260"/>
      <c r="AF258" s="260"/>
      <c r="AG258" s="260"/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0"/>
      <c r="BM258" s="260"/>
      <c r="BN258" s="260"/>
      <c r="BO258" s="260"/>
      <c r="BP258" s="260"/>
      <c r="BQ258" s="260"/>
      <c r="BR258" s="260"/>
      <c r="BS258" s="260"/>
      <c r="BT258" s="260"/>
      <c r="BU258" s="260"/>
      <c r="BV258" s="260"/>
      <c r="BW258" s="260"/>
      <c r="BX258" s="260"/>
      <c r="BY258" s="260"/>
      <c r="BZ258" s="260"/>
      <c r="CA258" s="260"/>
      <c r="CB258" s="260"/>
      <c r="CC258" s="260"/>
      <c r="CD258" s="260"/>
      <c r="CE258" s="260"/>
      <c r="CF258" s="260"/>
      <c r="CG258" s="260"/>
      <c r="CH258" s="260"/>
      <c r="CI258" s="260"/>
      <c r="CJ258" s="260"/>
      <c r="CK258" s="260"/>
      <c r="CL258" s="260"/>
      <c r="CM258" s="260"/>
    </row>
    <row r="259" spans="1:91" x14ac:dyDescent="0.2">
      <c r="A259" s="4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AD259" s="260"/>
      <c r="AE259" s="260"/>
      <c r="AF259" s="260"/>
      <c r="AG259" s="260"/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0"/>
      <c r="BM259" s="260"/>
      <c r="BN259" s="260"/>
      <c r="BO259" s="260"/>
      <c r="BP259" s="260"/>
      <c r="BQ259" s="260"/>
      <c r="BR259" s="260"/>
      <c r="BS259" s="260"/>
      <c r="BT259" s="260"/>
      <c r="BU259" s="260"/>
      <c r="BV259" s="260"/>
      <c r="BW259" s="260"/>
      <c r="BX259" s="260"/>
      <c r="BY259" s="260"/>
      <c r="BZ259" s="260"/>
      <c r="CA259" s="260"/>
      <c r="CB259" s="260"/>
      <c r="CC259" s="260"/>
      <c r="CD259" s="260"/>
      <c r="CE259" s="260"/>
      <c r="CF259" s="260"/>
      <c r="CG259" s="260"/>
      <c r="CH259" s="260"/>
      <c r="CI259" s="260"/>
      <c r="CJ259" s="260"/>
      <c r="CK259" s="260"/>
      <c r="CL259" s="260"/>
      <c r="CM259" s="260"/>
    </row>
    <row r="260" spans="1:91" x14ac:dyDescent="0.2">
      <c r="A260" s="4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0"/>
      <c r="BO260" s="260"/>
      <c r="BP260" s="260"/>
      <c r="BQ260" s="260"/>
      <c r="BR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  <c r="CB260" s="260"/>
      <c r="CC260" s="260"/>
      <c r="CD260" s="260"/>
      <c r="CE260" s="260"/>
      <c r="CF260" s="260"/>
      <c r="CG260" s="260"/>
      <c r="CH260" s="260"/>
      <c r="CI260" s="260"/>
      <c r="CJ260" s="260"/>
      <c r="CK260" s="260"/>
      <c r="CL260" s="260"/>
      <c r="CM260" s="260"/>
    </row>
    <row r="261" spans="1:91" x14ac:dyDescent="0.2">
      <c r="A261" s="4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AD261" s="260"/>
      <c r="AE261" s="260"/>
      <c r="AF261" s="260"/>
      <c r="AG261" s="260"/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0"/>
      <c r="BM261" s="260"/>
      <c r="BN261" s="260"/>
      <c r="BO261" s="260"/>
      <c r="BP261" s="260"/>
      <c r="BQ261" s="260"/>
      <c r="BR261" s="260"/>
      <c r="BS261" s="260"/>
      <c r="BT261" s="260"/>
      <c r="BU261" s="260"/>
      <c r="BV261" s="260"/>
      <c r="BW261" s="260"/>
      <c r="BX261" s="260"/>
      <c r="BY261" s="260"/>
      <c r="BZ261" s="260"/>
      <c r="CA261" s="260"/>
      <c r="CB261" s="260"/>
      <c r="CC261" s="260"/>
      <c r="CD261" s="260"/>
      <c r="CE261" s="260"/>
      <c r="CF261" s="260"/>
      <c r="CG261" s="260"/>
      <c r="CH261" s="260"/>
      <c r="CI261" s="260"/>
      <c r="CJ261" s="260"/>
      <c r="CK261" s="260"/>
      <c r="CL261" s="260"/>
      <c r="CM261" s="260"/>
    </row>
    <row r="262" spans="1:91" x14ac:dyDescent="0.2">
      <c r="A262" s="4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AD262" s="260"/>
      <c r="AE262" s="260"/>
      <c r="AF262" s="260"/>
      <c r="AG262" s="260"/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0"/>
      <c r="BM262" s="260"/>
      <c r="BN262" s="260"/>
      <c r="BO262" s="260"/>
      <c r="BP262" s="260"/>
      <c r="BQ262" s="260"/>
      <c r="BR262" s="260"/>
      <c r="BS262" s="260"/>
      <c r="BT262" s="260"/>
      <c r="BU262" s="260"/>
      <c r="BV262" s="260"/>
      <c r="BW262" s="260"/>
      <c r="BX262" s="260"/>
      <c r="BY262" s="260"/>
      <c r="BZ262" s="260"/>
      <c r="CA262" s="260"/>
      <c r="CB262" s="260"/>
      <c r="CC262" s="260"/>
      <c r="CD262" s="260"/>
      <c r="CE262" s="260"/>
      <c r="CF262" s="260"/>
      <c r="CG262" s="260"/>
      <c r="CH262" s="260"/>
      <c r="CI262" s="260"/>
      <c r="CJ262" s="260"/>
      <c r="CK262" s="260"/>
      <c r="CL262" s="260"/>
      <c r="CM262" s="260"/>
    </row>
    <row r="263" spans="1:91" x14ac:dyDescent="0.2">
      <c r="A263" s="4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AD263" s="260"/>
      <c r="AE263" s="260"/>
      <c r="AF263" s="260"/>
      <c r="AG263" s="260"/>
      <c r="AH263" s="260"/>
      <c r="AI263" s="260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60"/>
      <c r="BR263" s="260"/>
      <c r="BS263" s="260"/>
      <c r="BT263" s="260"/>
      <c r="BU263" s="260"/>
      <c r="BV263" s="260"/>
      <c r="BW263" s="260"/>
      <c r="BX263" s="260"/>
      <c r="BY263" s="260"/>
      <c r="BZ263" s="260"/>
      <c r="CA263" s="260"/>
      <c r="CB263" s="260"/>
      <c r="CC263" s="260"/>
      <c r="CD263" s="260"/>
      <c r="CE263" s="260"/>
      <c r="CF263" s="260"/>
      <c r="CG263" s="260"/>
      <c r="CH263" s="260"/>
      <c r="CI263" s="260"/>
      <c r="CJ263" s="260"/>
      <c r="CK263" s="260"/>
      <c r="CL263" s="260"/>
      <c r="CM263" s="260"/>
    </row>
    <row r="264" spans="1:91" x14ac:dyDescent="0.2">
      <c r="A264" s="4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AD264" s="260"/>
      <c r="AE264" s="260"/>
      <c r="AF264" s="260"/>
      <c r="AG264" s="260"/>
      <c r="AH264" s="260"/>
      <c r="AI264" s="260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0"/>
      <c r="BM264" s="260"/>
      <c r="BN264" s="260"/>
      <c r="BO264" s="260"/>
      <c r="BP264" s="260"/>
      <c r="BQ264" s="260"/>
      <c r="BR264" s="260"/>
      <c r="BS264" s="260"/>
      <c r="BT264" s="260"/>
      <c r="BU264" s="260"/>
      <c r="BV264" s="260"/>
      <c r="BW264" s="260"/>
      <c r="BX264" s="260"/>
      <c r="BY264" s="260"/>
      <c r="BZ264" s="260"/>
      <c r="CA264" s="260"/>
      <c r="CB264" s="260"/>
      <c r="CC264" s="260"/>
      <c r="CD264" s="260"/>
      <c r="CE264" s="260"/>
      <c r="CF264" s="260"/>
      <c r="CG264" s="260"/>
      <c r="CH264" s="260"/>
      <c r="CI264" s="260"/>
      <c r="CJ264" s="260"/>
      <c r="CK264" s="260"/>
      <c r="CL264" s="260"/>
      <c r="CM264" s="260"/>
    </row>
    <row r="265" spans="1:91" x14ac:dyDescent="0.2">
      <c r="A265" s="4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0"/>
      <c r="BO265" s="260"/>
      <c r="BP265" s="260"/>
      <c r="BQ265" s="260"/>
      <c r="BR265" s="260"/>
      <c r="BS265" s="260"/>
      <c r="BT265" s="260"/>
      <c r="BU265" s="260"/>
      <c r="BV265" s="260"/>
      <c r="BW265" s="260"/>
      <c r="BX265" s="260"/>
      <c r="BY265" s="260"/>
      <c r="BZ265" s="260"/>
      <c r="CA265" s="260"/>
      <c r="CB265" s="260"/>
      <c r="CC265" s="260"/>
      <c r="CD265" s="260"/>
      <c r="CE265" s="260"/>
      <c r="CF265" s="260"/>
      <c r="CG265" s="260"/>
      <c r="CH265" s="260"/>
      <c r="CI265" s="260"/>
      <c r="CJ265" s="260"/>
      <c r="CK265" s="260"/>
      <c r="CL265" s="260"/>
      <c r="CM265" s="260"/>
    </row>
    <row r="266" spans="1:91" x14ac:dyDescent="0.2">
      <c r="A266" s="4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0"/>
      <c r="BN266" s="260"/>
      <c r="BO266" s="260"/>
      <c r="BP266" s="260"/>
      <c r="BQ266" s="260"/>
      <c r="BR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  <c r="CB266" s="260"/>
      <c r="CC266" s="260"/>
      <c r="CD266" s="260"/>
      <c r="CE266" s="260"/>
      <c r="CF266" s="260"/>
      <c r="CG266" s="260"/>
      <c r="CH266" s="260"/>
      <c r="CI266" s="260"/>
      <c r="CJ266" s="260"/>
      <c r="CK266" s="260"/>
      <c r="CL266" s="260"/>
      <c r="CM266" s="260"/>
    </row>
    <row r="267" spans="1:91" x14ac:dyDescent="0.2">
      <c r="A267" s="4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0"/>
      <c r="BO267" s="260"/>
      <c r="BP267" s="260"/>
      <c r="BQ267" s="260"/>
      <c r="BR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  <c r="CB267" s="260"/>
      <c r="CC267" s="260"/>
      <c r="CD267" s="260"/>
      <c r="CE267" s="260"/>
      <c r="CF267" s="260"/>
      <c r="CG267" s="260"/>
      <c r="CH267" s="260"/>
      <c r="CI267" s="260"/>
      <c r="CJ267" s="260"/>
      <c r="CK267" s="260"/>
      <c r="CL267" s="260"/>
      <c r="CM267" s="260"/>
    </row>
    <row r="268" spans="1:91" x14ac:dyDescent="0.2">
      <c r="A268" s="4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0"/>
      <c r="BN268" s="260"/>
      <c r="BO268" s="260"/>
      <c r="BP268" s="260"/>
      <c r="BQ268" s="260"/>
      <c r="BR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  <c r="CB268" s="260"/>
      <c r="CC268" s="260"/>
      <c r="CD268" s="260"/>
      <c r="CE268" s="260"/>
      <c r="CF268" s="260"/>
      <c r="CG268" s="260"/>
      <c r="CH268" s="260"/>
      <c r="CI268" s="260"/>
      <c r="CJ268" s="260"/>
      <c r="CK268" s="260"/>
      <c r="CL268" s="260"/>
      <c r="CM268" s="260"/>
    </row>
    <row r="269" spans="1:91" x14ac:dyDescent="0.2">
      <c r="A269" s="4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60"/>
      <c r="BH269" s="260"/>
      <c r="BI269" s="260"/>
      <c r="BJ269" s="260"/>
      <c r="BK269" s="260"/>
      <c r="BL269" s="260"/>
      <c r="BM269" s="260"/>
      <c r="BN269" s="260"/>
      <c r="BO269" s="260"/>
      <c r="BP269" s="260"/>
      <c r="BQ269" s="260"/>
      <c r="BR269" s="260"/>
      <c r="BS269" s="260"/>
      <c r="BT269" s="260"/>
      <c r="BU269" s="260"/>
      <c r="BV269" s="260"/>
      <c r="BW269" s="260"/>
      <c r="BX269" s="260"/>
      <c r="BY269" s="260"/>
      <c r="BZ269" s="260"/>
      <c r="CA269" s="260"/>
      <c r="CB269" s="260"/>
      <c r="CC269" s="260"/>
      <c r="CD269" s="260"/>
      <c r="CE269" s="260"/>
      <c r="CF269" s="260"/>
      <c r="CG269" s="260"/>
      <c r="CH269" s="260"/>
      <c r="CI269" s="260"/>
      <c r="CJ269" s="260"/>
      <c r="CK269" s="260"/>
      <c r="CL269" s="260"/>
      <c r="CM269" s="260"/>
    </row>
    <row r="270" spans="1:91" x14ac:dyDescent="0.2">
      <c r="A270" s="4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0"/>
      <c r="BO270" s="260"/>
      <c r="BP270" s="260"/>
      <c r="BQ270" s="260"/>
      <c r="BR270" s="260"/>
      <c r="BS270" s="260"/>
      <c r="BT270" s="260"/>
      <c r="BU270" s="260"/>
      <c r="BV270" s="260"/>
      <c r="BW270" s="260"/>
      <c r="BX270" s="260"/>
      <c r="BY270" s="260"/>
      <c r="BZ270" s="260"/>
      <c r="CA270" s="260"/>
      <c r="CB270" s="260"/>
      <c r="CC270" s="260"/>
      <c r="CD270" s="260"/>
      <c r="CE270" s="260"/>
      <c r="CF270" s="260"/>
      <c r="CG270" s="260"/>
      <c r="CH270" s="260"/>
      <c r="CI270" s="260"/>
      <c r="CJ270" s="260"/>
      <c r="CK270" s="260"/>
      <c r="CL270" s="260"/>
      <c r="CM270" s="260"/>
    </row>
    <row r="271" spans="1:91" x14ac:dyDescent="0.2">
      <c r="A271" s="4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0"/>
      <c r="BO271" s="260"/>
      <c r="BP271" s="260"/>
      <c r="BQ271" s="260"/>
      <c r="BR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  <c r="CB271" s="260"/>
      <c r="CC271" s="260"/>
      <c r="CD271" s="260"/>
      <c r="CE271" s="260"/>
      <c r="CF271" s="260"/>
      <c r="CG271" s="260"/>
      <c r="CH271" s="260"/>
      <c r="CI271" s="260"/>
      <c r="CJ271" s="260"/>
      <c r="CK271" s="260"/>
      <c r="CL271" s="260"/>
      <c r="CM271" s="260"/>
    </row>
    <row r="272" spans="1:91" x14ac:dyDescent="0.2">
      <c r="A272" s="4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60"/>
      <c r="BH272" s="260"/>
      <c r="BI272" s="260"/>
      <c r="BJ272" s="260"/>
      <c r="BK272" s="260"/>
      <c r="BL272" s="260"/>
      <c r="BM272" s="260"/>
      <c r="BN272" s="260"/>
      <c r="BO272" s="260"/>
      <c r="BP272" s="260"/>
      <c r="BQ272" s="260"/>
      <c r="BR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  <c r="CB272" s="260"/>
      <c r="CC272" s="260"/>
      <c r="CD272" s="260"/>
      <c r="CE272" s="260"/>
      <c r="CF272" s="260"/>
      <c r="CG272" s="260"/>
      <c r="CH272" s="260"/>
      <c r="CI272" s="260"/>
      <c r="CJ272" s="260"/>
      <c r="CK272" s="260"/>
      <c r="CL272" s="260"/>
      <c r="CM272" s="260"/>
    </row>
    <row r="273" spans="1:91" x14ac:dyDescent="0.2">
      <c r="A273" s="4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60"/>
      <c r="BH273" s="260"/>
      <c r="BI273" s="260"/>
      <c r="BJ273" s="260"/>
      <c r="BK273" s="260"/>
      <c r="BL273" s="260"/>
      <c r="BM273" s="260"/>
      <c r="BN273" s="260"/>
      <c r="BO273" s="260"/>
      <c r="BP273" s="260"/>
      <c r="BQ273" s="260"/>
      <c r="BR273" s="260"/>
      <c r="BS273" s="260"/>
      <c r="BT273" s="260"/>
      <c r="BU273" s="260"/>
      <c r="BV273" s="260"/>
      <c r="BW273" s="260"/>
      <c r="BX273" s="260"/>
      <c r="BY273" s="260"/>
      <c r="BZ273" s="260"/>
      <c r="CA273" s="260"/>
      <c r="CB273" s="260"/>
      <c r="CC273" s="260"/>
      <c r="CD273" s="260"/>
      <c r="CE273" s="260"/>
      <c r="CF273" s="260"/>
      <c r="CG273" s="260"/>
      <c r="CH273" s="260"/>
      <c r="CI273" s="260"/>
      <c r="CJ273" s="260"/>
      <c r="CK273" s="260"/>
      <c r="CL273" s="260"/>
      <c r="CM273" s="260"/>
    </row>
    <row r="274" spans="1:91" x14ac:dyDescent="0.2">
      <c r="A274" s="4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60"/>
      <c r="BH274" s="260"/>
      <c r="BI274" s="260"/>
      <c r="BJ274" s="260"/>
      <c r="BK274" s="260"/>
      <c r="BL274" s="260"/>
      <c r="BM274" s="260"/>
      <c r="BN274" s="260"/>
      <c r="BO274" s="260"/>
      <c r="BP274" s="260"/>
      <c r="BQ274" s="260"/>
      <c r="BR274" s="260"/>
      <c r="BS274" s="260"/>
      <c r="BT274" s="260"/>
      <c r="BU274" s="260"/>
      <c r="BV274" s="260"/>
      <c r="BW274" s="260"/>
      <c r="BX274" s="260"/>
      <c r="BY274" s="260"/>
      <c r="BZ274" s="260"/>
      <c r="CA274" s="260"/>
      <c r="CB274" s="260"/>
      <c r="CC274" s="260"/>
      <c r="CD274" s="260"/>
      <c r="CE274" s="260"/>
      <c r="CF274" s="260"/>
      <c r="CG274" s="260"/>
      <c r="CH274" s="260"/>
      <c r="CI274" s="260"/>
      <c r="CJ274" s="260"/>
      <c r="CK274" s="260"/>
      <c r="CL274" s="260"/>
      <c r="CM274" s="260"/>
    </row>
    <row r="275" spans="1:91" x14ac:dyDescent="0.2">
      <c r="A275" s="4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0"/>
      <c r="BQ275" s="260"/>
      <c r="BR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  <c r="CB275" s="260"/>
      <c r="CC275" s="260"/>
      <c r="CD275" s="260"/>
      <c r="CE275" s="260"/>
      <c r="CF275" s="260"/>
      <c r="CG275" s="260"/>
      <c r="CH275" s="260"/>
      <c r="CI275" s="260"/>
      <c r="CJ275" s="260"/>
      <c r="CK275" s="260"/>
      <c r="CL275" s="260"/>
      <c r="CM275" s="260"/>
    </row>
    <row r="276" spans="1:91" x14ac:dyDescent="0.2">
      <c r="A276" s="4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0"/>
      <c r="BO276" s="260"/>
      <c r="BP276" s="260"/>
      <c r="BQ276" s="260"/>
      <c r="BR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  <c r="CB276" s="260"/>
      <c r="CC276" s="260"/>
      <c r="CD276" s="260"/>
      <c r="CE276" s="260"/>
      <c r="CF276" s="260"/>
      <c r="CG276" s="260"/>
      <c r="CH276" s="260"/>
      <c r="CI276" s="260"/>
      <c r="CJ276" s="260"/>
      <c r="CK276" s="260"/>
      <c r="CL276" s="260"/>
      <c r="CM276" s="260"/>
    </row>
    <row r="277" spans="1:91" x14ac:dyDescent="0.2">
      <c r="A277" s="4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0"/>
      <c r="BO277" s="260"/>
      <c r="BP277" s="260"/>
      <c r="BQ277" s="260"/>
      <c r="BR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  <c r="CB277" s="260"/>
      <c r="CC277" s="260"/>
      <c r="CD277" s="260"/>
      <c r="CE277" s="260"/>
      <c r="CF277" s="260"/>
      <c r="CG277" s="260"/>
      <c r="CH277" s="260"/>
      <c r="CI277" s="260"/>
      <c r="CJ277" s="260"/>
      <c r="CK277" s="260"/>
      <c r="CL277" s="260"/>
      <c r="CM277" s="260"/>
    </row>
    <row r="278" spans="1:91" x14ac:dyDescent="0.2">
      <c r="A278" s="4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60"/>
      <c r="BR278" s="260"/>
      <c r="BS278" s="260"/>
      <c r="BT278" s="260"/>
      <c r="BU278" s="260"/>
      <c r="BV278" s="260"/>
      <c r="BW278" s="260"/>
      <c r="BX278" s="260"/>
      <c r="BY278" s="260"/>
      <c r="BZ278" s="260"/>
      <c r="CA278" s="260"/>
      <c r="CB278" s="260"/>
      <c r="CC278" s="260"/>
      <c r="CD278" s="260"/>
      <c r="CE278" s="260"/>
      <c r="CF278" s="260"/>
      <c r="CG278" s="260"/>
      <c r="CH278" s="260"/>
      <c r="CI278" s="260"/>
      <c r="CJ278" s="260"/>
      <c r="CK278" s="260"/>
      <c r="CL278" s="260"/>
      <c r="CM278" s="260"/>
    </row>
    <row r="279" spans="1:91" x14ac:dyDescent="0.2">
      <c r="A279" s="4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60"/>
      <c r="BH279" s="260"/>
      <c r="BI279" s="260"/>
      <c r="BJ279" s="260"/>
      <c r="BK279" s="260"/>
      <c r="BL279" s="260"/>
      <c r="BM279" s="260"/>
      <c r="BN279" s="260"/>
      <c r="BO279" s="260"/>
      <c r="BP279" s="260"/>
      <c r="BQ279" s="260"/>
      <c r="BR279" s="260"/>
      <c r="BS279" s="260"/>
      <c r="BT279" s="260"/>
      <c r="BU279" s="260"/>
      <c r="BV279" s="260"/>
      <c r="BW279" s="260"/>
      <c r="BX279" s="260"/>
      <c r="BY279" s="260"/>
      <c r="BZ279" s="260"/>
      <c r="CA279" s="260"/>
      <c r="CB279" s="260"/>
      <c r="CC279" s="260"/>
      <c r="CD279" s="260"/>
      <c r="CE279" s="260"/>
      <c r="CF279" s="260"/>
      <c r="CG279" s="260"/>
      <c r="CH279" s="260"/>
      <c r="CI279" s="260"/>
      <c r="CJ279" s="260"/>
      <c r="CK279" s="260"/>
      <c r="CL279" s="260"/>
      <c r="CM279" s="260"/>
    </row>
    <row r="280" spans="1:91" x14ac:dyDescent="0.2">
      <c r="A280" s="4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60"/>
      <c r="BH280" s="260"/>
      <c r="BI280" s="260"/>
      <c r="BJ280" s="260"/>
      <c r="BK280" s="260"/>
      <c r="BL280" s="260"/>
      <c r="BM280" s="260"/>
      <c r="BN280" s="260"/>
      <c r="BO280" s="260"/>
      <c r="BP280" s="260"/>
      <c r="BQ280" s="260"/>
      <c r="BR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  <c r="CB280" s="260"/>
      <c r="CC280" s="260"/>
      <c r="CD280" s="260"/>
      <c r="CE280" s="260"/>
      <c r="CF280" s="260"/>
      <c r="CG280" s="260"/>
      <c r="CH280" s="260"/>
      <c r="CI280" s="260"/>
      <c r="CJ280" s="260"/>
      <c r="CK280" s="260"/>
      <c r="CL280" s="260"/>
      <c r="CM280" s="260"/>
    </row>
    <row r="281" spans="1:91" x14ac:dyDescent="0.2">
      <c r="A281" s="4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0"/>
      <c r="BO281" s="260"/>
      <c r="BP281" s="260"/>
      <c r="BQ281" s="260"/>
      <c r="BR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  <c r="CC281" s="260"/>
      <c r="CD281" s="260"/>
      <c r="CE281" s="260"/>
      <c r="CF281" s="260"/>
      <c r="CG281" s="260"/>
      <c r="CH281" s="260"/>
      <c r="CI281" s="260"/>
      <c r="CJ281" s="260"/>
      <c r="CK281" s="260"/>
      <c r="CL281" s="260"/>
      <c r="CM281" s="260"/>
    </row>
    <row r="282" spans="1:91" x14ac:dyDescent="0.2">
      <c r="A282" s="4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60"/>
      <c r="BH282" s="260"/>
      <c r="BI282" s="260"/>
      <c r="BJ282" s="260"/>
      <c r="BK282" s="260"/>
      <c r="BL282" s="260"/>
      <c r="BM282" s="260"/>
      <c r="BN282" s="260"/>
      <c r="BO282" s="260"/>
      <c r="BP282" s="260"/>
      <c r="BQ282" s="260"/>
      <c r="BR282" s="260"/>
      <c r="BS282" s="260"/>
      <c r="BT282" s="260"/>
      <c r="BU282" s="260"/>
      <c r="BV282" s="260"/>
      <c r="BW282" s="260"/>
      <c r="BX282" s="260"/>
      <c r="BY282" s="260"/>
      <c r="BZ282" s="260"/>
      <c r="CA282" s="260"/>
      <c r="CB282" s="260"/>
      <c r="CC282" s="260"/>
      <c r="CD282" s="260"/>
      <c r="CE282" s="260"/>
      <c r="CF282" s="260"/>
      <c r="CG282" s="260"/>
      <c r="CH282" s="260"/>
      <c r="CI282" s="260"/>
      <c r="CJ282" s="260"/>
      <c r="CK282" s="260"/>
      <c r="CL282" s="260"/>
      <c r="CM282" s="260"/>
    </row>
    <row r="283" spans="1:91" x14ac:dyDescent="0.2">
      <c r="A283" s="4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60"/>
      <c r="BH283" s="260"/>
      <c r="BI283" s="260"/>
      <c r="BJ283" s="260"/>
      <c r="BK283" s="260"/>
      <c r="BL283" s="260"/>
      <c r="BM283" s="260"/>
      <c r="BN283" s="260"/>
      <c r="BO283" s="260"/>
      <c r="BP283" s="260"/>
      <c r="BQ283" s="260"/>
      <c r="BR283" s="260"/>
      <c r="BS283" s="260"/>
      <c r="BT283" s="260"/>
      <c r="BU283" s="260"/>
      <c r="BV283" s="260"/>
      <c r="BW283" s="260"/>
      <c r="BX283" s="260"/>
      <c r="BY283" s="260"/>
      <c r="BZ283" s="260"/>
      <c r="CA283" s="260"/>
      <c r="CB283" s="260"/>
      <c r="CC283" s="260"/>
      <c r="CD283" s="260"/>
      <c r="CE283" s="260"/>
      <c r="CF283" s="260"/>
      <c r="CG283" s="260"/>
      <c r="CH283" s="260"/>
      <c r="CI283" s="260"/>
      <c r="CJ283" s="260"/>
      <c r="CK283" s="260"/>
      <c r="CL283" s="260"/>
      <c r="CM283" s="260"/>
    </row>
    <row r="284" spans="1:91" x14ac:dyDescent="0.2">
      <c r="A284" s="4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60"/>
      <c r="BH284" s="260"/>
      <c r="BI284" s="260"/>
      <c r="BJ284" s="260"/>
      <c r="BK284" s="260"/>
      <c r="BL284" s="260"/>
      <c r="BM284" s="260"/>
      <c r="BN284" s="260"/>
      <c r="BO284" s="260"/>
      <c r="BP284" s="260"/>
      <c r="BQ284" s="260"/>
      <c r="BR284" s="260"/>
      <c r="BS284" s="260"/>
      <c r="BT284" s="260"/>
      <c r="BU284" s="260"/>
      <c r="BV284" s="260"/>
      <c r="BW284" s="260"/>
      <c r="BX284" s="260"/>
      <c r="BY284" s="260"/>
      <c r="BZ284" s="260"/>
      <c r="CA284" s="260"/>
      <c r="CB284" s="260"/>
      <c r="CC284" s="260"/>
      <c r="CD284" s="260"/>
      <c r="CE284" s="260"/>
      <c r="CF284" s="260"/>
      <c r="CG284" s="260"/>
      <c r="CH284" s="260"/>
      <c r="CI284" s="260"/>
      <c r="CJ284" s="260"/>
      <c r="CK284" s="260"/>
      <c r="CL284" s="260"/>
      <c r="CM284" s="260"/>
    </row>
    <row r="285" spans="1:91" x14ac:dyDescent="0.2">
      <c r="A285" s="4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0"/>
      <c r="BO285" s="260"/>
      <c r="BP285" s="260"/>
      <c r="BQ285" s="260"/>
      <c r="BR285" s="260"/>
      <c r="BS285" s="260"/>
      <c r="BT285" s="260"/>
      <c r="BU285" s="260"/>
      <c r="BV285" s="260"/>
      <c r="BW285" s="260"/>
      <c r="BX285" s="260"/>
      <c r="BY285" s="260"/>
      <c r="BZ285" s="260"/>
      <c r="CA285" s="260"/>
      <c r="CB285" s="260"/>
      <c r="CC285" s="260"/>
      <c r="CD285" s="260"/>
      <c r="CE285" s="260"/>
      <c r="CF285" s="260"/>
      <c r="CG285" s="260"/>
      <c r="CH285" s="260"/>
      <c r="CI285" s="260"/>
      <c r="CJ285" s="260"/>
      <c r="CK285" s="260"/>
      <c r="CL285" s="260"/>
      <c r="CM285" s="260"/>
    </row>
    <row r="286" spans="1:91" x14ac:dyDescent="0.2">
      <c r="A286" s="4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</row>
    <row r="287" spans="1:91" x14ac:dyDescent="0.2">
      <c r="A287" s="4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0"/>
      <c r="BO287" s="260"/>
      <c r="BP287" s="260"/>
      <c r="BQ287" s="260"/>
      <c r="BR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  <c r="CB287" s="260"/>
      <c r="CC287" s="260"/>
      <c r="CD287" s="260"/>
      <c r="CE287" s="260"/>
      <c r="CF287" s="260"/>
      <c r="CG287" s="260"/>
      <c r="CH287" s="260"/>
      <c r="CI287" s="260"/>
      <c r="CJ287" s="260"/>
      <c r="CK287" s="260"/>
      <c r="CL287" s="260"/>
      <c r="CM287" s="260"/>
    </row>
    <row r="288" spans="1:91" x14ac:dyDescent="0.2">
      <c r="A288" s="4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60"/>
      <c r="BH288" s="260"/>
      <c r="BI288" s="260"/>
      <c r="BJ288" s="260"/>
      <c r="BK288" s="260"/>
      <c r="BL288" s="260"/>
      <c r="BM288" s="260"/>
      <c r="BN288" s="260"/>
      <c r="BO288" s="260"/>
      <c r="BP288" s="260"/>
      <c r="BQ288" s="260"/>
      <c r="BR288" s="260"/>
      <c r="BS288" s="260"/>
      <c r="BT288" s="260"/>
      <c r="BU288" s="260"/>
      <c r="BV288" s="260"/>
      <c r="BW288" s="260"/>
      <c r="BX288" s="260"/>
      <c r="BY288" s="260"/>
      <c r="BZ288" s="260"/>
      <c r="CA288" s="260"/>
      <c r="CB288" s="260"/>
      <c r="CC288" s="260"/>
      <c r="CD288" s="260"/>
      <c r="CE288" s="260"/>
      <c r="CF288" s="260"/>
      <c r="CG288" s="260"/>
      <c r="CH288" s="260"/>
      <c r="CI288" s="260"/>
      <c r="CJ288" s="260"/>
      <c r="CK288" s="260"/>
      <c r="CL288" s="260"/>
      <c r="CM288" s="260"/>
    </row>
    <row r="289" spans="1:91" x14ac:dyDescent="0.2">
      <c r="A289" s="4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0"/>
      <c r="BO289" s="260"/>
      <c r="BP289" s="260"/>
      <c r="BQ289" s="260"/>
      <c r="BR289" s="260"/>
      <c r="BS289" s="260"/>
      <c r="BT289" s="260"/>
      <c r="BU289" s="260"/>
      <c r="BV289" s="260"/>
      <c r="BW289" s="260"/>
      <c r="BX289" s="260"/>
      <c r="BY289" s="260"/>
      <c r="BZ289" s="260"/>
      <c r="CA289" s="260"/>
      <c r="CB289" s="260"/>
      <c r="CC289" s="260"/>
      <c r="CD289" s="260"/>
      <c r="CE289" s="260"/>
      <c r="CF289" s="260"/>
      <c r="CG289" s="260"/>
      <c r="CH289" s="260"/>
      <c r="CI289" s="260"/>
      <c r="CJ289" s="260"/>
      <c r="CK289" s="260"/>
      <c r="CL289" s="260"/>
      <c r="CM289" s="260"/>
    </row>
    <row r="290" spans="1:91" x14ac:dyDescent="0.2">
      <c r="A290" s="4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0"/>
      <c r="BO290" s="260"/>
      <c r="BP290" s="260"/>
      <c r="BQ290" s="260"/>
      <c r="BR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  <c r="CB290" s="260"/>
      <c r="CC290" s="260"/>
      <c r="CD290" s="260"/>
      <c r="CE290" s="260"/>
      <c r="CF290" s="260"/>
      <c r="CG290" s="260"/>
      <c r="CH290" s="260"/>
      <c r="CI290" s="260"/>
      <c r="CJ290" s="260"/>
      <c r="CK290" s="260"/>
      <c r="CL290" s="260"/>
      <c r="CM290" s="260"/>
    </row>
    <row r="291" spans="1:91" x14ac:dyDescent="0.2">
      <c r="A291" s="4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60"/>
      <c r="BH291" s="260"/>
      <c r="BI291" s="260"/>
      <c r="BJ291" s="260"/>
      <c r="BK291" s="260"/>
      <c r="BL291" s="260"/>
      <c r="BM291" s="260"/>
      <c r="BN291" s="260"/>
      <c r="BO291" s="260"/>
      <c r="BP291" s="260"/>
      <c r="BQ291" s="260"/>
      <c r="BR291" s="260"/>
      <c r="BS291" s="260"/>
      <c r="BT291" s="260"/>
      <c r="BU291" s="260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0"/>
    </row>
    <row r="292" spans="1:91" x14ac:dyDescent="0.2">
      <c r="A292" s="4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0"/>
      <c r="BO292" s="260"/>
      <c r="BP292" s="260"/>
      <c r="BQ292" s="260"/>
      <c r="BR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  <c r="CB292" s="260"/>
      <c r="CC292" s="260"/>
      <c r="CD292" s="260"/>
      <c r="CE292" s="260"/>
      <c r="CF292" s="260"/>
      <c r="CG292" s="260"/>
      <c r="CH292" s="260"/>
      <c r="CI292" s="260"/>
      <c r="CJ292" s="260"/>
      <c r="CK292" s="260"/>
      <c r="CL292" s="260"/>
      <c r="CM292" s="260"/>
    </row>
    <row r="293" spans="1:91" x14ac:dyDescent="0.2">
      <c r="A293" s="4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60"/>
      <c r="BH293" s="260"/>
      <c r="BI293" s="260"/>
      <c r="BJ293" s="260"/>
      <c r="BK293" s="260"/>
      <c r="BL293" s="260"/>
      <c r="BM293" s="260"/>
      <c r="BN293" s="260"/>
      <c r="BO293" s="260"/>
      <c r="BP293" s="260"/>
      <c r="BQ293" s="260"/>
      <c r="BR293" s="260"/>
      <c r="BS293" s="260"/>
      <c r="BT293" s="260"/>
      <c r="BU293" s="260"/>
      <c r="BV293" s="260"/>
      <c r="BW293" s="260"/>
      <c r="BX293" s="260"/>
      <c r="BY293" s="260"/>
      <c r="BZ293" s="260"/>
      <c r="CA293" s="260"/>
      <c r="CB293" s="260"/>
      <c r="CC293" s="260"/>
      <c r="CD293" s="260"/>
      <c r="CE293" s="260"/>
      <c r="CF293" s="260"/>
      <c r="CG293" s="260"/>
      <c r="CH293" s="260"/>
      <c r="CI293" s="260"/>
      <c r="CJ293" s="260"/>
      <c r="CK293" s="260"/>
      <c r="CL293" s="260"/>
      <c r="CM293" s="260"/>
    </row>
    <row r="294" spans="1:91" x14ac:dyDescent="0.2">
      <c r="A294" s="4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0"/>
      <c r="BO294" s="260"/>
      <c r="BP294" s="260"/>
      <c r="BQ294" s="260"/>
      <c r="BR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  <c r="CB294" s="260"/>
      <c r="CC294" s="260"/>
      <c r="CD294" s="260"/>
      <c r="CE294" s="260"/>
      <c r="CF294" s="260"/>
      <c r="CG294" s="260"/>
      <c r="CH294" s="260"/>
      <c r="CI294" s="260"/>
      <c r="CJ294" s="260"/>
      <c r="CK294" s="260"/>
      <c r="CL294" s="260"/>
      <c r="CM294" s="260"/>
    </row>
    <row r="295" spans="1:91" x14ac:dyDescent="0.2">
      <c r="A295" s="4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60"/>
      <c r="BH295" s="260"/>
      <c r="BI295" s="260"/>
      <c r="BJ295" s="260"/>
      <c r="BK295" s="260"/>
      <c r="BL295" s="260"/>
      <c r="BM295" s="260"/>
      <c r="BN295" s="260"/>
      <c r="BO295" s="260"/>
      <c r="BP295" s="260"/>
      <c r="BQ295" s="260"/>
      <c r="BR295" s="260"/>
      <c r="BS295" s="260"/>
      <c r="BT295" s="260"/>
      <c r="BU295" s="260"/>
      <c r="BV295" s="260"/>
      <c r="BW295" s="260"/>
      <c r="BX295" s="260"/>
      <c r="BY295" s="260"/>
      <c r="BZ295" s="260"/>
      <c r="CA295" s="260"/>
      <c r="CB295" s="260"/>
      <c r="CC295" s="260"/>
      <c r="CD295" s="260"/>
      <c r="CE295" s="260"/>
      <c r="CF295" s="260"/>
      <c r="CG295" s="260"/>
      <c r="CH295" s="260"/>
      <c r="CI295" s="260"/>
      <c r="CJ295" s="260"/>
      <c r="CK295" s="260"/>
      <c r="CL295" s="260"/>
      <c r="CM295" s="260"/>
    </row>
    <row r="296" spans="1:91" x14ac:dyDescent="0.2">
      <c r="A296" s="4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60"/>
      <c r="BH296" s="260"/>
      <c r="BI296" s="260"/>
      <c r="BJ296" s="260"/>
      <c r="BK296" s="260"/>
      <c r="BL296" s="260"/>
      <c r="BM296" s="260"/>
      <c r="BN296" s="260"/>
      <c r="BO296" s="260"/>
      <c r="BP296" s="260"/>
      <c r="BQ296" s="260"/>
      <c r="BR296" s="260"/>
      <c r="BS296" s="260"/>
      <c r="BT296" s="260"/>
      <c r="BU296" s="260"/>
      <c r="BV296" s="260"/>
      <c r="BW296" s="260"/>
      <c r="BX296" s="260"/>
      <c r="BY296" s="260"/>
      <c r="BZ296" s="260"/>
      <c r="CA296" s="260"/>
      <c r="CB296" s="260"/>
      <c r="CC296" s="260"/>
      <c r="CD296" s="260"/>
      <c r="CE296" s="260"/>
      <c r="CF296" s="260"/>
      <c r="CG296" s="260"/>
      <c r="CH296" s="260"/>
      <c r="CI296" s="260"/>
      <c r="CJ296" s="260"/>
      <c r="CK296" s="260"/>
      <c r="CL296" s="260"/>
      <c r="CM296" s="260"/>
    </row>
    <row r="297" spans="1:91" x14ac:dyDescent="0.2">
      <c r="A297" s="4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60"/>
      <c r="BH297" s="260"/>
      <c r="BI297" s="260"/>
      <c r="BJ297" s="260"/>
      <c r="BK297" s="260"/>
      <c r="BL297" s="260"/>
      <c r="BM297" s="260"/>
      <c r="BN297" s="260"/>
      <c r="BO297" s="260"/>
      <c r="BP297" s="260"/>
      <c r="BQ297" s="260"/>
      <c r="BR297" s="260"/>
      <c r="BS297" s="260"/>
      <c r="BT297" s="260"/>
      <c r="BU297" s="260"/>
      <c r="BV297" s="260"/>
      <c r="BW297" s="260"/>
      <c r="BX297" s="260"/>
      <c r="BY297" s="260"/>
      <c r="BZ297" s="260"/>
      <c r="CA297" s="260"/>
      <c r="CB297" s="260"/>
      <c r="CC297" s="260"/>
      <c r="CD297" s="260"/>
      <c r="CE297" s="260"/>
      <c r="CF297" s="260"/>
      <c r="CG297" s="260"/>
      <c r="CH297" s="260"/>
      <c r="CI297" s="260"/>
      <c r="CJ297" s="260"/>
      <c r="CK297" s="260"/>
      <c r="CL297" s="260"/>
      <c r="CM297" s="260"/>
    </row>
    <row r="298" spans="1:91" x14ac:dyDescent="0.2">
      <c r="A298" s="4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AD298" s="260"/>
      <c r="AE298" s="260"/>
      <c r="AF298" s="260"/>
      <c r="AG298" s="260"/>
      <c r="AH298" s="260"/>
      <c r="AI298" s="260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60"/>
      <c r="BH298" s="260"/>
      <c r="BI298" s="260"/>
      <c r="BJ298" s="260"/>
      <c r="BK298" s="260"/>
      <c r="BL298" s="260"/>
      <c r="BM298" s="260"/>
      <c r="BN298" s="260"/>
      <c r="BO298" s="260"/>
      <c r="BP298" s="260"/>
      <c r="BQ298" s="260"/>
      <c r="BR298" s="260"/>
      <c r="BS298" s="260"/>
      <c r="BT298" s="260"/>
      <c r="BU298" s="260"/>
      <c r="BV298" s="260"/>
      <c r="BW298" s="260"/>
      <c r="BX298" s="260"/>
      <c r="BY298" s="260"/>
      <c r="BZ298" s="260"/>
      <c r="CA298" s="260"/>
      <c r="CB298" s="260"/>
      <c r="CC298" s="260"/>
      <c r="CD298" s="260"/>
      <c r="CE298" s="260"/>
      <c r="CF298" s="260"/>
      <c r="CG298" s="260"/>
      <c r="CH298" s="260"/>
      <c r="CI298" s="260"/>
      <c r="CJ298" s="260"/>
      <c r="CK298" s="260"/>
      <c r="CL298" s="260"/>
      <c r="CM298" s="260"/>
    </row>
    <row r="299" spans="1:91" x14ac:dyDescent="0.2">
      <c r="A299" s="4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60"/>
      <c r="BR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  <c r="CC299" s="260"/>
      <c r="CD299" s="260"/>
      <c r="CE299" s="260"/>
      <c r="CF299" s="260"/>
      <c r="CG299" s="260"/>
      <c r="CH299" s="260"/>
      <c r="CI299" s="260"/>
      <c r="CJ299" s="260"/>
      <c r="CK299" s="260"/>
      <c r="CL299" s="260"/>
      <c r="CM299" s="260"/>
    </row>
    <row r="300" spans="1:91" x14ac:dyDescent="0.2">
      <c r="A300" s="4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0"/>
      <c r="BO300" s="260"/>
      <c r="BP300" s="260"/>
      <c r="BQ300" s="260"/>
      <c r="BR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  <c r="CB300" s="260"/>
      <c r="CC300" s="260"/>
      <c r="CD300" s="260"/>
      <c r="CE300" s="260"/>
      <c r="CF300" s="260"/>
      <c r="CG300" s="260"/>
      <c r="CH300" s="260"/>
      <c r="CI300" s="260"/>
      <c r="CJ300" s="260"/>
      <c r="CK300" s="260"/>
      <c r="CL300" s="260"/>
      <c r="CM300" s="260"/>
    </row>
    <row r="301" spans="1:91" x14ac:dyDescent="0.2">
      <c r="A301" s="4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0"/>
      <c r="BO301" s="260"/>
      <c r="BP301" s="260"/>
      <c r="BQ301" s="260"/>
      <c r="BR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  <c r="CB301" s="260"/>
      <c r="CC301" s="260"/>
      <c r="CD301" s="260"/>
      <c r="CE301" s="260"/>
      <c r="CF301" s="260"/>
      <c r="CG301" s="260"/>
      <c r="CH301" s="260"/>
      <c r="CI301" s="260"/>
      <c r="CJ301" s="260"/>
      <c r="CK301" s="260"/>
      <c r="CL301" s="260"/>
      <c r="CM301" s="260"/>
    </row>
    <row r="302" spans="1:91" x14ac:dyDescent="0.2">
      <c r="A302" s="4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60"/>
      <c r="BH302" s="260"/>
      <c r="BI302" s="260"/>
      <c r="BJ302" s="260"/>
      <c r="BK302" s="260"/>
      <c r="BL302" s="260"/>
      <c r="BM302" s="260"/>
      <c r="BN302" s="260"/>
      <c r="BO302" s="260"/>
      <c r="BP302" s="260"/>
      <c r="BQ302" s="260"/>
      <c r="BR302" s="260"/>
      <c r="BS302" s="260"/>
      <c r="BT302" s="260"/>
      <c r="BU302" s="260"/>
      <c r="BV302" s="260"/>
      <c r="BW302" s="260"/>
      <c r="BX302" s="260"/>
      <c r="BY302" s="260"/>
      <c r="BZ302" s="260"/>
      <c r="CA302" s="260"/>
      <c r="CB302" s="260"/>
      <c r="CC302" s="260"/>
      <c r="CD302" s="260"/>
      <c r="CE302" s="260"/>
      <c r="CF302" s="260"/>
      <c r="CG302" s="260"/>
      <c r="CH302" s="260"/>
      <c r="CI302" s="260"/>
      <c r="CJ302" s="260"/>
      <c r="CK302" s="260"/>
      <c r="CL302" s="260"/>
      <c r="CM302" s="260"/>
    </row>
    <row r="303" spans="1:91" x14ac:dyDescent="0.2">
      <c r="A303" s="4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60"/>
      <c r="BH303" s="260"/>
      <c r="BI303" s="260"/>
      <c r="BJ303" s="260"/>
      <c r="BK303" s="260"/>
      <c r="BL303" s="260"/>
      <c r="BM303" s="260"/>
      <c r="BN303" s="260"/>
      <c r="BO303" s="260"/>
      <c r="BP303" s="260"/>
      <c r="BQ303" s="260"/>
      <c r="BR303" s="260"/>
      <c r="BS303" s="260"/>
      <c r="BT303" s="260"/>
      <c r="BU303" s="260"/>
      <c r="BV303" s="260"/>
      <c r="BW303" s="260"/>
      <c r="BX303" s="260"/>
      <c r="BY303" s="260"/>
      <c r="BZ303" s="260"/>
      <c r="CA303" s="260"/>
      <c r="CB303" s="260"/>
      <c r="CC303" s="260"/>
      <c r="CD303" s="260"/>
      <c r="CE303" s="260"/>
      <c r="CF303" s="260"/>
      <c r="CG303" s="260"/>
      <c r="CH303" s="260"/>
      <c r="CI303" s="260"/>
      <c r="CJ303" s="260"/>
      <c r="CK303" s="260"/>
      <c r="CL303" s="260"/>
      <c r="CM303" s="260"/>
    </row>
    <row r="304" spans="1:91" x14ac:dyDescent="0.2">
      <c r="A304" s="4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60"/>
      <c r="BH304" s="260"/>
      <c r="BI304" s="260"/>
      <c r="BJ304" s="260"/>
      <c r="BK304" s="260"/>
      <c r="BL304" s="260"/>
      <c r="BM304" s="260"/>
      <c r="BN304" s="260"/>
      <c r="BO304" s="260"/>
      <c r="BP304" s="260"/>
      <c r="BQ304" s="260"/>
      <c r="BR304" s="260"/>
      <c r="BS304" s="260"/>
      <c r="BT304" s="260"/>
      <c r="BU304" s="260"/>
      <c r="BV304" s="260"/>
      <c r="BW304" s="260"/>
      <c r="BX304" s="260"/>
      <c r="BY304" s="260"/>
      <c r="BZ304" s="260"/>
      <c r="CA304" s="260"/>
      <c r="CB304" s="260"/>
      <c r="CC304" s="260"/>
      <c r="CD304" s="260"/>
      <c r="CE304" s="260"/>
      <c r="CF304" s="260"/>
      <c r="CG304" s="260"/>
      <c r="CH304" s="260"/>
      <c r="CI304" s="260"/>
      <c r="CJ304" s="260"/>
      <c r="CK304" s="260"/>
      <c r="CL304" s="260"/>
      <c r="CM304" s="260"/>
    </row>
    <row r="305" spans="1:91" x14ac:dyDescent="0.2">
      <c r="A305" s="4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60"/>
      <c r="BH305" s="260"/>
      <c r="BI305" s="260"/>
      <c r="BJ305" s="260"/>
      <c r="BK305" s="260"/>
      <c r="BL305" s="260"/>
      <c r="BM305" s="260"/>
      <c r="BN305" s="260"/>
      <c r="BO305" s="260"/>
      <c r="BP305" s="260"/>
      <c r="BQ305" s="260"/>
      <c r="BR305" s="260"/>
      <c r="BS305" s="260"/>
      <c r="BT305" s="260"/>
      <c r="BU305" s="260"/>
      <c r="BV305" s="260"/>
      <c r="BW305" s="260"/>
      <c r="BX305" s="260"/>
      <c r="BY305" s="260"/>
      <c r="BZ305" s="260"/>
      <c r="CA305" s="260"/>
      <c r="CB305" s="260"/>
      <c r="CC305" s="260"/>
      <c r="CD305" s="260"/>
      <c r="CE305" s="260"/>
      <c r="CF305" s="260"/>
      <c r="CG305" s="260"/>
      <c r="CH305" s="260"/>
      <c r="CI305" s="260"/>
      <c r="CJ305" s="260"/>
      <c r="CK305" s="260"/>
      <c r="CL305" s="260"/>
      <c r="CM305" s="260"/>
    </row>
    <row r="306" spans="1:91" x14ac:dyDescent="0.2">
      <c r="A306" s="4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60"/>
      <c r="BH306" s="260"/>
      <c r="BI306" s="260"/>
      <c r="BJ306" s="260"/>
      <c r="BK306" s="260"/>
      <c r="BL306" s="260"/>
      <c r="BM306" s="260"/>
      <c r="BN306" s="260"/>
      <c r="BO306" s="260"/>
      <c r="BP306" s="260"/>
      <c r="BQ306" s="260"/>
      <c r="BR306" s="260"/>
      <c r="BS306" s="260"/>
      <c r="BT306" s="260"/>
      <c r="BU306" s="260"/>
      <c r="BV306" s="260"/>
      <c r="BW306" s="260"/>
      <c r="BX306" s="260"/>
      <c r="BY306" s="260"/>
      <c r="BZ306" s="260"/>
      <c r="CA306" s="260"/>
      <c r="CB306" s="260"/>
      <c r="CC306" s="260"/>
      <c r="CD306" s="260"/>
      <c r="CE306" s="260"/>
      <c r="CF306" s="260"/>
      <c r="CG306" s="260"/>
      <c r="CH306" s="260"/>
      <c r="CI306" s="260"/>
      <c r="CJ306" s="260"/>
      <c r="CK306" s="260"/>
      <c r="CL306" s="260"/>
      <c r="CM306" s="260"/>
    </row>
    <row r="307" spans="1:91" x14ac:dyDescent="0.2">
      <c r="A307" s="4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60"/>
      <c r="BH307" s="260"/>
      <c r="BI307" s="260"/>
      <c r="BJ307" s="260"/>
      <c r="BK307" s="260"/>
      <c r="BL307" s="260"/>
      <c r="BM307" s="260"/>
      <c r="BN307" s="260"/>
      <c r="BO307" s="260"/>
      <c r="BP307" s="260"/>
      <c r="BQ307" s="260"/>
      <c r="BR307" s="260"/>
      <c r="BS307" s="260"/>
      <c r="BT307" s="260"/>
      <c r="BU307" s="260"/>
      <c r="BV307" s="260"/>
      <c r="BW307" s="260"/>
      <c r="BX307" s="260"/>
      <c r="BY307" s="260"/>
      <c r="BZ307" s="260"/>
      <c r="CA307" s="260"/>
      <c r="CB307" s="260"/>
      <c r="CC307" s="260"/>
      <c r="CD307" s="260"/>
      <c r="CE307" s="260"/>
      <c r="CF307" s="260"/>
      <c r="CG307" s="260"/>
      <c r="CH307" s="260"/>
      <c r="CI307" s="260"/>
      <c r="CJ307" s="260"/>
      <c r="CK307" s="260"/>
      <c r="CL307" s="260"/>
      <c r="CM307" s="260"/>
    </row>
    <row r="308" spans="1:91" x14ac:dyDescent="0.2">
      <c r="A308" s="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60"/>
      <c r="BH308" s="260"/>
      <c r="BI308" s="260"/>
      <c r="BJ308" s="260"/>
      <c r="BK308" s="260"/>
      <c r="BL308" s="260"/>
      <c r="BM308" s="260"/>
      <c r="BN308" s="260"/>
      <c r="BO308" s="260"/>
      <c r="BP308" s="260"/>
      <c r="BQ308" s="260"/>
      <c r="BR308" s="260"/>
      <c r="BS308" s="260"/>
      <c r="BT308" s="260"/>
      <c r="BU308" s="260"/>
      <c r="BV308" s="260"/>
      <c r="BW308" s="260"/>
      <c r="BX308" s="260"/>
      <c r="BY308" s="260"/>
      <c r="BZ308" s="260"/>
      <c r="CA308" s="260"/>
      <c r="CB308" s="260"/>
      <c r="CC308" s="260"/>
      <c r="CD308" s="260"/>
      <c r="CE308" s="260"/>
      <c r="CF308" s="260"/>
      <c r="CG308" s="260"/>
      <c r="CH308" s="260"/>
      <c r="CI308" s="260"/>
      <c r="CJ308" s="260"/>
      <c r="CK308" s="260"/>
      <c r="CL308" s="260"/>
      <c r="CM308" s="260"/>
    </row>
    <row r="309" spans="1:91" x14ac:dyDescent="0.2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60"/>
      <c r="BH309" s="260"/>
      <c r="BI309" s="260"/>
      <c r="BJ309" s="260"/>
      <c r="BK309" s="260"/>
      <c r="BL309" s="260"/>
      <c r="BM309" s="260"/>
      <c r="BN309" s="260"/>
      <c r="BO309" s="260"/>
      <c r="BP309" s="260"/>
      <c r="BQ309" s="260"/>
      <c r="BR309" s="260"/>
      <c r="BS309" s="260"/>
      <c r="BT309" s="260"/>
      <c r="BU309" s="260"/>
      <c r="BV309" s="260"/>
      <c r="BW309" s="260"/>
      <c r="BX309" s="260"/>
      <c r="BY309" s="260"/>
      <c r="BZ309" s="260"/>
      <c r="CA309" s="260"/>
      <c r="CB309" s="260"/>
      <c r="CC309" s="260"/>
      <c r="CD309" s="260"/>
      <c r="CE309" s="260"/>
      <c r="CF309" s="260"/>
      <c r="CG309" s="260"/>
      <c r="CH309" s="260"/>
      <c r="CI309" s="260"/>
      <c r="CJ309" s="260"/>
      <c r="CK309" s="260"/>
      <c r="CL309" s="260"/>
      <c r="CM309" s="260"/>
    </row>
    <row r="310" spans="1:91" x14ac:dyDescent="0.2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60"/>
      <c r="BH310" s="260"/>
      <c r="BI310" s="260"/>
      <c r="BJ310" s="260"/>
      <c r="BK310" s="260"/>
      <c r="BL310" s="260"/>
      <c r="BM310" s="260"/>
      <c r="BN310" s="260"/>
      <c r="BO310" s="260"/>
      <c r="BP310" s="260"/>
      <c r="BQ310" s="260"/>
      <c r="BR310" s="260"/>
      <c r="BS310" s="260"/>
      <c r="BT310" s="260"/>
      <c r="BU310" s="260"/>
      <c r="BV310" s="260"/>
      <c r="BW310" s="260"/>
      <c r="BX310" s="260"/>
      <c r="BY310" s="260"/>
      <c r="BZ310" s="260"/>
      <c r="CA310" s="260"/>
      <c r="CB310" s="260"/>
      <c r="CC310" s="260"/>
      <c r="CD310" s="260"/>
      <c r="CE310" s="260"/>
      <c r="CF310" s="260"/>
      <c r="CG310" s="260"/>
      <c r="CH310" s="260"/>
      <c r="CI310" s="260"/>
      <c r="CJ310" s="260"/>
      <c r="CK310" s="260"/>
      <c r="CL310" s="260"/>
      <c r="CM310" s="260"/>
    </row>
    <row r="311" spans="1:91" x14ac:dyDescent="0.2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60"/>
      <c r="BH311" s="260"/>
      <c r="BI311" s="260"/>
      <c r="BJ311" s="260"/>
      <c r="BK311" s="260"/>
      <c r="BL311" s="260"/>
      <c r="BM311" s="260"/>
      <c r="BN311" s="260"/>
      <c r="BO311" s="260"/>
      <c r="BP311" s="260"/>
      <c r="BQ311" s="260"/>
      <c r="BR311" s="260"/>
      <c r="BS311" s="260"/>
      <c r="BT311" s="260"/>
      <c r="BU311" s="260"/>
      <c r="BV311" s="260"/>
      <c r="BW311" s="260"/>
      <c r="BX311" s="260"/>
      <c r="BY311" s="260"/>
      <c r="BZ311" s="260"/>
      <c r="CA311" s="260"/>
      <c r="CB311" s="260"/>
      <c r="CC311" s="260"/>
      <c r="CD311" s="260"/>
      <c r="CE311" s="260"/>
      <c r="CF311" s="260"/>
      <c r="CG311" s="260"/>
      <c r="CH311" s="260"/>
      <c r="CI311" s="260"/>
      <c r="CJ311" s="260"/>
      <c r="CK311" s="260"/>
      <c r="CL311" s="260"/>
      <c r="CM311" s="260"/>
    </row>
    <row r="312" spans="1:91" x14ac:dyDescent="0.2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0"/>
      <c r="BO312" s="260"/>
      <c r="BP312" s="260"/>
      <c r="BQ312" s="260"/>
      <c r="BR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  <c r="CB312" s="260"/>
      <c r="CC312" s="260"/>
      <c r="CD312" s="260"/>
      <c r="CE312" s="260"/>
      <c r="CF312" s="260"/>
      <c r="CG312" s="260"/>
      <c r="CH312" s="260"/>
      <c r="CI312" s="260"/>
      <c r="CJ312" s="260"/>
      <c r="CK312" s="260"/>
      <c r="CL312" s="260"/>
      <c r="CM312" s="260"/>
    </row>
    <row r="313" spans="1:91" x14ac:dyDescent="0.2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60"/>
      <c r="BR313" s="260"/>
      <c r="BS313" s="260"/>
      <c r="BT313" s="260"/>
      <c r="BU313" s="260"/>
      <c r="BV313" s="260"/>
      <c r="BW313" s="260"/>
      <c r="BX313" s="260"/>
      <c r="BY313" s="260"/>
      <c r="BZ313" s="260"/>
      <c r="CA313" s="260"/>
      <c r="CB313" s="260"/>
      <c r="CC313" s="260"/>
      <c r="CD313" s="260"/>
      <c r="CE313" s="260"/>
      <c r="CF313" s="260"/>
      <c r="CG313" s="260"/>
      <c r="CH313" s="260"/>
      <c r="CI313" s="260"/>
      <c r="CJ313" s="260"/>
      <c r="CK313" s="260"/>
      <c r="CL313" s="260"/>
      <c r="CM313" s="260"/>
    </row>
    <row r="314" spans="1:91" x14ac:dyDescent="0.2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60"/>
      <c r="BH314" s="260"/>
      <c r="BI314" s="260"/>
      <c r="BJ314" s="260"/>
      <c r="BK314" s="260"/>
      <c r="BL314" s="260"/>
      <c r="BM314" s="260"/>
      <c r="BN314" s="260"/>
      <c r="BO314" s="260"/>
      <c r="BP314" s="260"/>
      <c r="BQ314" s="260"/>
      <c r="BR314" s="260"/>
      <c r="BS314" s="260"/>
      <c r="BT314" s="260"/>
      <c r="BU314" s="260"/>
      <c r="BV314" s="260"/>
      <c r="BW314" s="260"/>
      <c r="BX314" s="260"/>
      <c r="BY314" s="260"/>
      <c r="BZ314" s="260"/>
      <c r="CA314" s="260"/>
      <c r="CB314" s="260"/>
      <c r="CC314" s="260"/>
      <c r="CD314" s="260"/>
      <c r="CE314" s="260"/>
      <c r="CF314" s="260"/>
      <c r="CG314" s="260"/>
      <c r="CH314" s="260"/>
      <c r="CI314" s="260"/>
      <c r="CJ314" s="260"/>
      <c r="CK314" s="260"/>
      <c r="CL314" s="260"/>
      <c r="CM314" s="260"/>
    </row>
    <row r="315" spans="1:91" x14ac:dyDescent="0.2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60"/>
      <c r="BH315" s="260"/>
      <c r="BI315" s="260"/>
      <c r="BJ315" s="260"/>
      <c r="BK315" s="260"/>
      <c r="BL315" s="260"/>
      <c r="BM315" s="260"/>
      <c r="BN315" s="260"/>
      <c r="BO315" s="260"/>
      <c r="BP315" s="260"/>
      <c r="BQ315" s="260"/>
      <c r="BR315" s="260"/>
      <c r="BS315" s="260"/>
      <c r="BT315" s="260"/>
      <c r="BU315" s="260"/>
      <c r="BV315" s="260"/>
      <c r="BW315" s="260"/>
      <c r="BX315" s="260"/>
      <c r="BY315" s="260"/>
      <c r="BZ315" s="260"/>
      <c r="CA315" s="260"/>
      <c r="CB315" s="260"/>
      <c r="CC315" s="260"/>
      <c r="CD315" s="260"/>
      <c r="CE315" s="260"/>
      <c r="CF315" s="260"/>
      <c r="CG315" s="260"/>
      <c r="CH315" s="260"/>
      <c r="CI315" s="260"/>
      <c r="CJ315" s="260"/>
      <c r="CK315" s="260"/>
      <c r="CL315" s="260"/>
      <c r="CM315" s="260"/>
    </row>
    <row r="316" spans="1:91" x14ac:dyDescent="0.2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60"/>
      <c r="BH316" s="260"/>
      <c r="BI316" s="260"/>
      <c r="BJ316" s="260"/>
      <c r="BK316" s="260"/>
      <c r="BL316" s="260"/>
      <c r="BM316" s="260"/>
      <c r="BN316" s="260"/>
      <c r="BO316" s="260"/>
      <c r="BP316" s="260"/>
      <c r="BQ316" s="260"/>
      <c r="BR316" s="260"/>
      <c r="BS316" s="260"/>
      <c r="BT316" s="260"/>
      <c r="BU316" s="260"/>
      <c r="BV316" s="260"/>
      <c r="BW316" s="260"/>
      <c r="BX316" s="260"/>
      <c r="BY316" s="260"/>
      <c r="BZ316" s="260"/>
      <c r="CA316" s="260"/>
      <c r="CB316" s="260"/>
      <c r="CC316" s="260"/>
      <c r="CD316" s="260"/>
      <c r="CE316" s="260"/>
      <c r="CF316" s="260"/>
      <c r="CG316" s="260"/>
      <c r="CH316" s="260"/>
      <c r="CI316" s="260"/>
      <c r="CJ316" s="260"/>
      <c r="CK316" s="260"/>
      <c r="CL316" s="260"/>
      <c r="CM316" s="260"/>
    </row>
    <row r="317" spans="1:91" x14ac:dyDescent="0.2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0"/>
      <c r="BO317" s="260"/>
      <c r="BP317" s="260"/>
      <c r="BQ317" s="260"/>
      <c r="BR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  <c r="CB317" s="260"/>
      <c r="CC317" s="260"/>
      <c r="CD317" s="260"/>
      <c r="CE317" s="260"/>
      <c r="CF317" s="260"/>
      <c r="CG317" s="260"/>
      <c r="CH317" s="260"/>
      <c r="CI317" s="260"/>
      <c r="CJ317" s="260"/>
      <c r="CK317" s="260"/>
      <c r="CL317" s="260"/>
      <c r="CM317" s="260"/>
    </row>
    <row r="318" spans="1:91" x14ac:dyDescent="0.2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0"/>
      <c r="CF318" s="260"/>
      <c r="CG318" s="260"/>
      <c r="CH318" s="260"/>
      <c r="CI318" s="260"/>
      <c r="CJ318" s="260"/>
      <c r="CK318" s="260"/>
      <c r="CL318" s="260"/>
      <c r="CM318" s="260"/>
    </row>
    <row r="319" spans="1:91" x14ac:dyDescent="0.2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0"/>
      <c r="BO319" s="260"/>
      <c r="BP319" s="260"/>
      <c r="BQ319" s="260"/>
      <c r="BR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  <c r="CB319" s="260"/>
      <c r="CC319" s="260"/>
      <c r="CD319" s="260"/>
      <c r="CE319" s="260"/>
      <c r="CF319" s="260"/>
      <c r="CG319" s="260"/>
      <c r="CH319" s="260"/>
      <c r="CI319" s="260"/>
      <c r="CJ319" s="260"/>
      <c r="CK319" s="260"/>
      <c r="CL319" s="260"/>
      <c r="CM319" s="260"/>
    </row>
    <row r="320" spans="1:91" x14ac:dyDescent="0.2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60"/>
      <c r="BH320" s="260"/>
      <c r="BI320" s="260"/>
      <c r="BJ320" s="260"/>
      <c r="BK320" s="260"/>
      <c r="BL320" s="260"/>
      <c r="BM320" s="260"/>
      <c r="BN320" s="260"/>
      <c r="BO320" s="260"/>
      <c r="BP320" s="260"/>
      <c r="BQ320" s="260"/>
      <c r="BR320" s="260"/>
      <c r="BS320" s="260"/>
      <c r="BT320" s="260"/>
      <c r="BU320" s="260"/>
      <c r="BV320" s="260"/>
      <c r="BW320" s="260"/>
      <c r="BX320" s="260"/>
      <c r="BY320" s="260"/>
      <c r="BZ320" s="260"/>
      <c r="CA320" s="260"/>
      <c r="CB320" s="260"/>
      <c r="CC320" s="260"/>
      <c r="CD320" s="260"/>
      <c r="CE320" s="260"/>
      <c r="CF320" s="260"/>
      <c r="CG320" s="260"/>
      <c r="CH320" s="260"/>
      <c r="CI320" s="260"/>
      <c r="CJ320" s="260"/>
      <c r="CK320" s="260"/>
      <c r="CL320" s="260"/>
      <c r="CM320" s="260"/>
    </row>
    <row r="321" spans="1:91" x14ac:dyDescent="0.2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0"/>
      <c r="BN321" s="260"/>
      <c r="BO321" s="260"/>
      <c r="BP321" s="260"/>
      <c r="BQ321" s="260"/>
      <c r="BR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  <c r="CB321" s="260"/>
      <c r="CC321" s="260"/>
      <c r="CD321" s="260"/>
      <c r="CE321" s="260"/>
      <c r="CF321" s="260"/>
      <c r="CG321" s="260"/>
      <c r="CH321" s="260"/>
      <c r="CI321" s="260"/>
      <c r="CJ321" s="260"/>
      <c r="CK321" s="260"/>
      <c r="CL321" s="260"/>
      <c r="CM321" s="260"/>
    </row>
    <row r="322" spans="1:91" x14ac:dyDescent="0.2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60"/>
      <c r="BH322" s="260"/>
      <c r="BI322" s="260"/>
      <c r="BJ322" s="260"/>
      <c r="BK322" s="260"/>
      <c r="BL322" s="260"/>
      <c r="BM322" s="260"/>
      <c r="BN322" s="260"/>
      <c r="BO322" s="260"/>
      <c r="BP322" s="260"/>
      <c r="BQ322" s="260"/>
      <c r="BR322" s="260"/>
      <c r="BS322" s="260"/>
      <c r="BT322" s="260"/>
      <c r="BU322" s="260"/>
      <c r="BV322" s="260"/>
      <c r="BW322" s="260"/>
      <c r="BX322" s="260"/>
      <c r="BY322" s="260"/>
      <c r="BZ322" s="260"/>
      <c r="CA322" s="260"/>
      <c r="CB322" s="260"/>
      <c r="CC322" s="260"/>
      <c r="CD322" s="260"/>
      <c r="CE322" s="260"/>
      <c r="CF322" s="260"/>
      <c r="CG322" s="260"/>
      <c r="CH322" s="260"/>
      <c r="CI322" s="260"/>
      <c r="CJ322" s="260"/>
      <c r="CK322" s="260"/>
      <c r="CL322" s="260"/>
      <c r="CM322" s="260"/>
    </row>
    <row r="323" spans="1:91" x14ac:dyDescent="0.2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60"/>
      <c r="BH323" s="260"/>
      <c r="BI323" s="260"/>
      <c r="BJ323" s="260"/>
      <c r="BK323" s="260"/>
      <c r="BL323" s="260"/>
      <c r="BM323" s="260"/>
      <c r="BN323" s="260"/>
      <c r="BO323" s="260"/>
      <c r="BP323" s="260"/>
      <c r="BQ323" s="260"/>
      <c r="BR323" s="260"/>
      <c r="BS323" s="260"/>
      <c r="BT323" s="260"/>
      <c r="BU323" s="260"/>
      <c r="BV323" s="260"/>
      <c r="BW323" s="260"/>
      <c r="BX323" s="260"/>
      <c r="BY323" s="260"/>
      <c r="BZ323" s="260"/>
      <c r="CA323" s="260"/>
      <c r="CB323" s="260"/>
      <c r="CC323" s="260"/>
      <c r="CD323" s="260"/>
      <c r="CE323" s="260"/>
      <c r="CF323" s="260"/>
      <c r="CG323" s="260"/>
      <c r="CH323" s="260"/>
      <c r="CI323" s="260"/>
      <c r="CJ323" s="260"/>
      <c r="CK323" s="260"/>
      <c r="CL323" s="260"/>
      <c r="CM323" s="260"/>
    </row>
    <row r="324" spans="1:91" x14ac:dyDescent="0.2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AD324" s="260"/>
      <c r="AE324" s="260"/>
      <c r="AF324" s="260"/>
      <c r="AG324" s="260"/>
      <c r="AH324" s="260"/>
      <c r="AI324" s="260"/>
      <c r="AJ324" s="260"/>
      <c r="AK324" s="260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60"/>
      <c r="BH324" s="260"/>
      <c r="BI324" s="260"/>
      <c r="BJ324" s="260"/>
      <c r="BK324" s="260"/>
      <c r="BL324" s="260"/>
      <c r="BM324" s="260"/>
      <c r="BN324" s="260"/>
      <c r="BO324" s="260"/>
      <c r="BP324" s="260"/>
      <c r="BQ324" s="260"/>
      <c r="BR324" s="260"/>
      <c r="BS324" s="260"/>
      <c r="BT324" s="260"/>
      <c r="BU324" s="260"/>
      <c r="BV324" s="260"/>
      <c r="BW324" s="260"/>
      <c r="BX324" s="260"/>
      <c r="BY324" s="260"/>
      <c r="BZ324" s="260"/>
      <c r="CA324" s="260"/>
      <c r="CB324" s="260"/>
      <c r="CC324" s="260"/>
      <c r="CD324" s="260"/>
      <c r="CE324" s="260"/>
      <c r="CF324" s="260"/>
      <c r="CG324" s="260"/>
      <c r="CH324" s="260"/>
      <c r="CI324" s="260"/>
      <c r="CJ324" s="260"/>
      <c r="CK324" s="260"/>
      <c r="CL324" s="260"/>
      <c r="CM324" s="260"/>
    </row>
    <row r="325" spans="1:91" x14ac:dyDescent="0.2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AD325" s="260"/>
      <c r="AE325" s="260"/>
      <c r="AF325" s="260"/>
      <c r="AG325" s="260"/>
      <c r="AH325" s="260"/>
      <c r="AI325" s="260"/>
      <c r="AJ325" s="260"/>
      <c r="AK325" s="260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60"/>
      <c r="BH325" s="260"/>
      <c r="BI325" s="260"/>
      <c r="BJ325" s="260"/>
      <c r="BK325" s="260"/>
      <c r="BL325" s="260"/>
      <c r="BM325" s="260"/>
      <c r="BN325" s="260"/>
      <c r="BO325" s="260"/>
      <c r="BP325" s="260"/>
      <c r="BQ325" s="260"/>
      <c r="BR325" s="260"/>
      <c r="BS325" s="260"/>
      <c r="BT325" s="260"/>
      <c r="BU325" s="260"/>
      <c r="BV325" s="260"/>
      <c r="BW325" s="260"/>
      <c r="BX325" s="260"/>
      <c r="BY325" s="260"/>
      <c r="BZ325" s="260"/>
      <c r="CA325" s="260"/>
      <c r="CB325" s="260"/>
      <c r="CC325" s="260"/>
      <c r="CD325" s="260"/>
      <c r="CE325" s="260"/>
      <c r="CF325" s="260"/>
      <c r="CG325" s="260"/>
      <c r="CH325" s="260"/>
      <c r="CI325" s="260"/>
      <c r="CJ325" s="260"/>
      <c r="CK325" s="260"/>
      <c r="CL325" s="260"/>
      <c r="CM325" s="260"/>
    </row>
    <row r="326" spans="1:91" x14ac:dyDescent="0.2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AD326" s="260"/>
      <c r="AE326" s="260"/>
      <c r="AF326" s="260"/>
      <c r="AG326" s="260"/>
      <c r="AH326" s="260"/>
      <c r="AI326" s="260"/>
      <c r="AJ326" s="260"/>
      <c r="AK326" s="260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60"/>
      <c r="BH326" s="260"/>
      <c r="BI326" s="260"/>
      <c r="BJ326" s="260"/>
      <c r="BK326" s="260"/>
      <c r="BL326" s="260"/>
      <c r="BM326" s="260"/>
      <c r="BN326" s="260"/>
      <c r="BO326" s="260"/>
      <c r="BP326" s="260"/>
      <c r="BQ326" s="260"/>
      <c r="BR326" s="260"/>
      <c r="BS326" s="260"/>
      <c r="BT326" s="260"/>
      <c r="BU326" s="260"/>
      <c r="BV326" s="260"/>
      <c r="BW326" s="260"/>
      <c r="BX326" s="260"/>
      <c r="BY326" s="260"/>
      <c r="BZ326" s="260"/>
      <c r="CA326" s="260"/>
      <c r="CB326" s="260"/>
      <c r="CC326" s="260"/>
      <c r="CD326" s="260"/>
      <c r="CE326" s="260"/>
      <c r="CF326" s="260"/>
      <c r="CG326" s="260"/>
      <c r="CH326" s="260"/>
      <c r="CI326" s="260"/>
      <c r="CJ326" s="260"/>
      <c r="CK326" s="260"/>
      <c r="CL326" s="260"/>
      <c r="CM326" s="260"/>
    </row>
    <row r="327" spans="1:91" x14ac:dyDescent="0.2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AD327" s="260"/>
      <c r="AE327" s="260"/>
      <c r="AF327" s="260"/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60"/>
      <c r="BH327" s="260"/>
      <c r="BI327" s="260"/>
      <c r="BJ327" s="260"/>
      <c r="BK327" s="260"/>
      <c r="BL327" s="260"/>
      <c r="BM327" s="260"/>
      <c r="BN327" s="260"/>
      <c r="BO327" s="260"/>
      <c r="BP327" s="260"/>
      <c r="BQ327" s="260"/>
      <c r="BR327" s="260"/>
      <c r="BS327" s="260"/>
      <c r="BT327" s="260"/>
      <c r="BU327" s="260"/>
      <c r="BV327" s="260"/>
      <c r="BW327" s="260"/>
      <c r="BX327" s="260"/>
      <c r="BY327" s="260"/>
      <c r="BZ327" s="260"/>
      <c r="CA327" s="260"/>
      <c r="CB327" s="260"/>
      <c r="CC327" s="260"/>
      <c r="CD327" s="260"/>
      <c r="CE327" s="260"/>
      <c r="CF327" s="260"/>
      <c r="CG327" s="260"/>
      <c r="CH327" s="260"/>
      <c r="CI327" s="260"/>
      <c r="CJ327" s="260"/>
      <c r="CK327" s="260"/>
      <c r="CL327" s="260"/>
      <c r="CM327" s="260"/>
    </row>
    <row r="328" spans="1:91" x14ac:dyDescent="0.2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AD328" s="260"/>
      <c r="AE328" s="260"/>
      <c r="AF328" s="260"/>
      <c r="AG328" s="260"/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60"/>
      <c r="BH328" s="260"/>
      <c r="BI328" s="260"/>
      <c r="BJ328" s="260"/>
      <c r="BK328" s="260"/>
      <c r="BL328" s="260"/>
      <c r="BM328" s="260"/>
      <c r="BN328" s="260"/>
      <c r="BO328" s="260"/>
      <c r="BP328" s="260"/>
      <c r="BQ328" s="260"/>
      <c r="BR328" s="260"/>
      <c r="BS328" s="260"/>
      <c r="BT328" s="260"/>
      <c r="BU328" s="260"/>
      <c r="BV328" s="260"/>
      <c r="BW328" s="260"/>
      <c r="BX328" s="260"/>
      <c r="BY328" s="260"/>
      <c r="BZ328" s="260"/>
      <c r="CA328" s="260"/>
      <c r="CB328" s="260"/>
      <c r="CC328" s="260"/>
      <c r="CD328" s="260"/>
      <c r="CE328" s="260"/>
      <c r="CF328" s="260"/>
      <c r="CG328" s="260"/>
      <c r="CH328" s="260"/>
      <c r="CI328" s="260"/>
      <c r="CJ328" s="260"/>
      <c r="CK328" s="260"/>
      <c r="CL328" s="260"/>
      <c r="CM328" s="260"/>
    </row>
    <row r="329" spans="1:91" x14ac:dyDescent="0.2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AD329" s="260"/>
      <c r="AE329" s="260"/>
      <c r="AF329" s="260"/>
      <c r="AG329" s="260"/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60"/>
      <c r="BH329" s="260"/>
      <c r="BI329" s="260"/>
      <c r="BJ329" s="260"/>
      <c r="BK329" s="260"/>
      <c r="BL329" s="260"/>
      <c r="BM329" s="260"/>
      <c r="BN329" s="260"/>
      <c r="BO329" s="260"/>
      <c r="BP329" s="260"/>
      <c r="BQ329" s="260"/>
      <c r="BR329" s="260"/>
      <c r="BS329" s="260"/>
      <c r="BT329" s="260"/>
      <c r="BU329" s="260"/>
      <c r="BV329" s="260"/>
      <c r="BW329" s="260"/>
      <c r="BX329" s="260"/>
      <c r="BY329" s="260"/>
      <c r="BZ329" s="260"/>
      <c r="CA329" s="260"/>
      <c r="CB329" s="260"/>
      <c r="CC329" s="260"/>
      <c r="CD329" s="260"/>
      <c r="CE329" s="260"/>
      <c r="CF329" s="260"/>
      <c r="CG329" s="260"/>
      <c r="CH329" s="260"/>
      <c r="CI329" s="260"/>
      <c r="CJ329" s="260"/>
      <c r="CK329" s="260"/>
      <c r="CL329" s="260"/>
      <c r="CM329" s="260"/>
    </row>
    <row r="330" spans="1:91" x14ac:dyDescent="0.2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AD330" s="260"/>
      <c r="AE330" s="260"/>
      <c r="AF330" s="260"/>
      <c r="AG330" s="260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60"/>
      <c r="BH330" s="260"/>
      <c r="BI330" s="260"/>
      <c r="BJ330" s="260"/>
      <c r="BK330" s="260"/>
      <c r="BL330" s="260"/>
      <c r="BM330" s="260"/>
      <c r="BN330" s="260"/>
      <c r="BO330" s="260"/>
      <c r="BP330" s="260"/>
      <c r="BQ330" s="260"/>
      <c r="BR330" s="260"/>
      <c r="BS330" s="260"/>
      <c r="BT330" s="260"/>
      <c r="BU330" s="260"/>
      <c r="BV330" s="260"/>
      <c r="BW330" s="260"/>
      <c r="BX330" s="260"/>
      <c r="BY330" s="260"/>
      <c r="BZ330" s="260"/>
      <c r="CA330" s="260"/>
      <c r="CB330" s="260"/>
      <c r="CC330" s="260"/>
      <c r="CD330" s="260"/>
      <c r="CE330" s="260"/>
      <c r="CF330" s="260"/>
      <c r="CG330" s="260"/>
      <c r="CH330" s="260"/>
      <c r="CI330" s="260"/>
      <c r="CJ330" s="260"/>
      <c r="CK330" s="260"/>
      <c r="CL330" s="260"/>
      <c r="CM330" s="260"/>
    </row>
    <row r="331" spans="1:91" x14ac:dyDescent="0.2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AD331" s="260"/>
      <c r="AE331" s="260"/>
      <c r="AF331" s="260"/>
      <c r="AG331" s="260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60"/>
      <c r="BH331" s="260"/>
      <c r="BI331" s="260"/>
      <c r="BJ331" s="260"/>
      <c r="BK331" s="260"/>
      <c r="BL331" s="260"/>
      <c r="BM331" s="260"/>
      <c r="BN331" s="260"/>
      <c r="BO331" s="260"/>
      <c r="BP331" s="260"/>
      <c r="BQ331" s="260"/>
      <c r="BR331" s="260"/>
      <c r="BS331" s="260"/>
      <c r="BT331" s="260"/>
      <c r="BU331" s="260"/>
      <c r="BV331" s="260"/>
      <c r="BW331" s="260"/>
      <c r="BX331" s="260"/>
      <c r="BY331" s="260"/>
      <c r="BZ331" s="260"/>
      <c r="CA331" s="260"/>
      <c r="CB331" s="260"/>
      <c r="CC331" s="260"/>
      <c r="CD331" s="260"/>
      <c r="CE331" s="260"/>
      <c r="CF331" s="260"/>
      <c r="CG331" s="260"/>
      <c r="CH331" s="260"/>
      <c r="CI331" s="260"/>
      <c r="CJ331" s="260"/>
      <c r="CK331" s="260"/>
      <c r="CL331" s="260"/>
      <c r="CM331" s="260"/>
    </row>
    <row r="332" spans="1:91" x14ac:dyDescent="0.2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AD332" s="260"/>
      <c r="AE332" s="260"/>
      <c r="AF332" s="260"/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60"/>
      <c r="BH332" s="260"/>
      <c r="BI332" s="260"/>
      <c r="BJ332" s="260"/>
      <c r="BK332" s="260"/>
      <c r="BL332" s="260"/>
      <c r="BM332" s="260"/>
      <c r="BN332" s="260"/>
      <c r="BO332" s="260"/>
      <c r="BP332" s="260"/>
      <c r="BQ332" s="260"/>
      <c r="BR332" s="260"/>
      <c r="BS332" s="260"/>
      <c r="BT332" s="260"/>
      <c r="BU332" s="260"/>
      <c r="BV332" s="260"/>
      <c r="BW332" s="260"/>
      <c r="BX332" s="260"/>
      <c r="BY332" s="260"/>
      <c r="BZ332" s="260"/>
      <c r="CA332" s="260"/>
      <c r="CB332" s="260"/>
      <c r="CC332" s="260"/>
      <c r="CD332" s="260"/>
      <c r="CE332" s="260"/>
      <c r="CF332" s="260"/>
      <c r="CG332" s="260"/>
      <c r="CH332" s="260"/>
      <c r="CI332" s="260"/>
      <c r="CJ332" s="260"/>
      <c r="CK332" s="260"/>
      <c r="CL332" s="260"/>
      <c r="CM332" s="260"/>
    </row>
    <row r="333" spans="1:91" x14ac:dyDescent="0.2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AD333" s="260"/>
      <c r="AE333" s="260"/>
      <c r="AF333" s="260"/>
      <c r="AG333" s="260"/>
      <c r="AH333" s="260"/>
      <c r="AI333" s="260"/>
      <c r="AJ333" s="260"/>
      <c r="AK333" s="260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60"/>
      <c r="BH333" s="260"/>
      <c r="BI333" s="260"/>
      <c r="BJ333" s="260"/>
      <c r="BK333" s="260"/>
      <c r="BL333" s="260"/>
      <c r="BM333" s="260"/>
      <c r="BN333" s="260"/>
      <c r="BO333" s="260"/>
      <c r="BP333" s="260"/>
      <c r="BQ333" s="260"/>
      <c r="BR333" s="260"/>
      <c r="BS333" s="260"/>
      <c r="BT333" s="260"/>
      <c r="BU333" s="260"/>
      <c r="BV333" s="260"/>
      <c r="BW333" s="260"/>
      <c r="BX333" s="260"/>
      <c r="BY333" s="260"/>
      <c r="BZ333" s="260"/>
      <c r="CA333" s="260"/>
      <c r="CB333" s="260"/>
      <c r="CC333" s="260"/>
      <c r="CD333" s="260"/>
      <c r="CE333" s="260"/>
      <c r="CF333" s="260"/>
      <c r="CG333" s="260"/>
      <c r="CH333" s="260"/>
      <c r="CI333" s="260"/>
      <c r="CJ333" s="260"/>
      <c r="CK333" s="260"/>
      <c r="CL333" s="260"/>
      <c r="CM333" s="260"/>
    </row>
    <row r="334" spans="1:91" x14ac:dyDescent="0.2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60"/>
      <c r="BH334" s="260"/>
      <c r="BI334" s="260"/>
      <c r="BJ334" s="260"/>
      <c r="BK334" s="260"/>
      <c r="BL334" s="260"/>
      <c r="BM334" s="260"/>
      <c r="BN334" s="260"/>
      <c r="BO334" s="260"/>
      <c r="BP334" s="260"/>
      <c r="BQ334" s="260"/>
      <c r="BR334" s="260"/>
      <c r="BS334" s="260"/>
      <c r="BT334" s="260"/>
      <c r="BU334" s="260"/>
      <c r="BV334" s="260"/>
      <c r="BW334" s="260"/>
      <c r="BX334" s="260"/>
      <c r="BY334" s="260"/>
      <c r="BZ334" s="260"/>
      <c r="CA334" s="260"/>
      <c r="CB334" s="260"/>
      <c r="CC334" s="260"/>
      <c r="CD334" s="260"/>
      <c r="CE334" s="260"/>
      <c r="CF334" s="260"/>
      <c r="CG334" s="260"/>
      <c r="CH334" s="260"/>
      <c r="CI334" s="260"/>
      <c r="CJ334" s="260"/>
      <c r="CK334" s="260"/>
      <c r="CL334" s="260"/>
      <c r="CM334" s="260"/>
    </row>
    <row r="335" spans="1:91" x14ac:dyDescent="0.2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AD335" s="260"/>
      <c r="AE335" s="260"/>
      <c r="AF335" s="260"/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60"/>
      <c r="BH335" s="260"/>
      <c r="BI335" s="260"/>
      <c r="BJ335" s="260"/>
      <c r="BK335" s="260"/>
      <c r="BL335" s="260"/>
      <c r="BM335" s="260"/>
      <c r="BN335" s="260"/>
      <c r="BO335" s="260"/>
      <c r="BP335" s="260"/>
      <c r="BQ335" s="260"/>
      <c r="BR335" s="260"/>
      <c r="BS335" s="260"/>
      <c r="BT335" s="260"/>
      <c r="BU335" s="260"/>
      <c r="BV335" s="260"/>
      <c r="BW335" s="260"/>
      <c r="BX335" s="260"/>
      <c r="BY335" s="260"/>
      <c r="BZ335" s="260"/>
      <c r="CA335" s="260"/>
      <c r="CB335" s="260"/>
      <c r="CC335" s="260"/>
      <c r="CD335" s="260"/>
      <c r="CE335" s="260"/>
      <c r="CF335" s="260"/>
      <c r="CG335" s="260"/>
      <c r="CH335" s="260"/>
      <c r="CI335" s="260"/>
      <c r="CJ335" s="260"/>
      <c r="CK335" s="260"/>
      <c r="CL335" s="260"/>
      <c r="CM335" s="260"/>
    </row>
    <row r="336" spans="1:91" x14ac:dyDescent="0.2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AD336" s="260"/>
      <c r="AE336" s="260"/>
      <c r="AF336" s="260"/>
      <c r="AG336" s="260"/>
      <c r="AH336" s="260"/>
      <c r="AI336" s="260"/>
      <c r="AJ336" s="260"/>
      <c r="AK336" s="260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60"/>
      <c r="BH336" s="260"/>
      <c r="BI336" s="260"/>
      <c r="BJ336" s="260"/>
      <c r="BK336" s="260"/>
      <c r="BL336" s="260"/>
      <c r="BM336" s="260"/>
      <c r="BN336" s="260"/>
      <c r="BO336" s="260"/>
      <c r="BP336" s="260"/>
      <c r="BQ336" s="260"/>
      <c r="BR336" s="260"/>
      <c r="BS336" s="260"/>
      <c r="BT336" s="260"/>
      <c r="BU336" s="260"/>
      <c r="BV336" s="260"/>
      <c r="BW336" s="260"/>
      <c r="BX336" s="260"/>
      <c r="BY336" s="260"/>
      <c r="BZ336" s="260"/>
      <c r="CA336" s="260"/>
      <c r="CB336" s="260"/>
      <c r="CC336" s="260"/>
      <c r="CD336" s="260"/>
      <c r="CE336" s="260"/>
      <c r="CF336" s="260"/>
      <c r="CG336" s="260"/>
      <c r="CH336" s="260"/>
      <c r="CI336" s="260"/>
      <c r="CJ336" s="260"/>
      <c r="CK336" s="260"/>
      <c r="CL336" s="260"/>
      <c r="CM336" s="260"/>
    </row>
    <row r="337" spans="1:91" x14ac:dyDescent="0.2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AD337" s="260"/>
      <c r="AE337" s="260"/>
      <c r="AF337" s="260"/>
      <c r="AG337" s="260"/>
      <c r="AH337" s="260"/>
      <c r="AI337" s="260"/>
      <c r="AJ337" s="260"/>
      <c r="AK337" s="260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60"/>
      <c r="BH337" s="260"/>
      <c r="BI337" s="260"/>
      <c r="BJ337" s="260"/>
      <c r="BK337" s="260"/>
      <c r="BL337" s="260"/>
      <c r="BM337" s="260"/>
      <c r="BN337" s="260"/>
      <c r="BO337" s="260"/>
      <c r="BP337" s="260"/>
      <c r="BQ337" s="260"/>
      <c r="BR337" s="260"/>
      <c r="BS337" s="260"/>
      <c r="BT337" s="260"/>
      <c r="BU337" s="260"/>
      <c r="BV337" s="260"/>
      <c r="BW337" s="260"/>
      <c r="BX337" s="260"/>
      <c r="BY337" s="260"/>
      <c r="BZ337" s="260"/>
      <c r="CA337" s="260"/>
      <c r="CB337" s="260"/>
      <c r="CC337" s="260"/>
      <c r="CD337" s="260"/>
      <c r="CE337" s="260"/>
      <c r="CF337" s="260"/>
      <c r="CG337" s="260"/>
      <c r="CH337" s="260"/>
      <c r="CI337" s="260"/>
      <c r="CJ337" s="260"/>
      <c r="CK337" s="260"/>
      <c r="CL337" s="260"/>
      <c r="CM337" s="260"/>
    </row>
    <row r="338" spans="1:91" x14ac:dyDescent="0.2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AD338" s="260"/>
      <c r="AE338" s="260"/>
      <c r="AF338" s="260"/>
      <c r="AG338" s="260"/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60"/>
      <c r="BH338" s="260"/>
      <c r="BI338" s="260"/>
      <c r="BJ338" s="260"/>
      <c r="BK338" s="260"/>
      <c r="BL338" s="260"/>
      <c r="BM338" s="260"/>
      <c r="BN338" s="260"/>
      <c r="BO338" s="260"/>
      <c r="BP338" s="260"/>
      <c r="BQ338" s="260"/>
      <c r="BR338" s="260"/>
      <c r="BS338" s="260"/>
      <c r="BT338" s="260"/>
      <c r="BU338" s="260"/>
      <c r="BV338" s="260"/>
      <c r="BW338" s="260"/>
      <c r="BX338" s="260"/>
      <c r="BY338" s="260"/>
      <c r="BZ338" s="260"/>
      <c r="CA338" s="260"/>
      <c r="CB338" s="260"/>
      <c r="CC338" s="260"/>
      <c r="CD338" s="260"/>
      <c r="CE338" s="260"/>
      <c r="CF338" s="260"/>
      <c r="CG338" s="260"/>
      <c r="CH338" s="260"/>
      <c r="CI338" s="260"/>
      <c r="CJ338" s="260"/>
      <c r="CK338" s="260"/>
      <c r="CL338" s="260"/>
      <c r="CM338" s="260"/>
    </row>
    <row r="339" spans="1:91" x14ac:dyDescent="0.2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AD339" s="260"/>
      <c r="AE339" s="260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60"/>
      <c r="BH339" s="260"/>
      <c r="BI339" s="260"/>
      <c r="BJ339" s="260"/>
      <c r="BK339" s="260"/>
      <c r="BL339" s="260"/>
      <c r="BM339" s="260"/>
      <c r="BN339" s="260"/>
      <c r="BO339" s="260"/>
      <c r="BP339" s="260"/>
      <c r="BQ339" s="260"/>
      <c r="BR339" s="260"/>
      <c r="BS339" s="260"/>
      <c r="BT339" s="260"/>
      <c r="BU339" s="260"/>
      <c r="BV339" s="260"/>
      <c r="BW339" s="260"/>
      <c r="BX339" s="260"/>
      <c r="BY339" s="260"/>
      <c r="BZ339" s="260"/>
      <c r="CA339" s="260"/>
      <c r="CB339" s="260"/>
      <c r="CC339" s="260"/>
      <c r="CD339" s="260"/>
      <c r="CE339" s="260"/>
      <c r="CF339" s="260"/>
      <c r="CG339" s="260"/>
      <c r="CH339" s="260"/>
      <c r="CI339" s="260"/>
      <c r="CJ339" s="260"/>
      <c r="CK339" s="260"/>
      <c r="CL339" s="260"/>
      <c r="CM339" s="260"/>
    </row>
    <row r="340" spans="1:91" x14ac:dyDescent="0.2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60"/>
      <c r="BH340" s="260"/>
      <c r="BI340" s="260"/>
      <c r="BJ340" s="260"/>
      <c r="BK340" s="260"/>
      <c r="BL340" s="260"/>
      <c r="BM340" s="260"/>
      <c r="BN340" s="260"/>
      <c r="BO340" s="260"/>
      <c r="BP340" s="260"/>
      <c r="BQ340" s="260"/>
      <c r="BR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  <c r="CC340" s="260"/>
      <c r="CD340" s="260"/>
      <c r="CE340" s="260"/>
      <c r="CF340" s="260"/>
      <c r="CG340" s="260"/>
      <c r="CH340" s="260"/>
      <c r="CI340" s="260"/>
      <c r="CJ340" s="260"/>
      <c r="CK340" s="260"/>
      <c r="CL340" s="260"/>
      <c r="CM340" s="260"/>
    </row>
    <row r="341" spans="1:91" x14ac:dyDescent="0.2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60"/>
      <c r="BH341" s="260"/>
      <c r="BI341" s="260"/>
      <c r="BJ341" s="260"/>
      <c r="BK341" s="260"/>
      <c r="BL341" s="260"/>
      <c r="BM341" s="260"/>
      <c r="BN341" s="260"/>
      <c r="BO341" s="260"/>
      <c r="BP341" s="260"/>
      <c r="BQ341" s="260"/>
      <c r="BR341" s="260"/>
      <c r="BS341" s="260"/>
      <c r="BT341" s="260"/>
      <c r="BU341" s="260"/>
      <c r="BV341" s="260"/>
      <c r="BW341" s="260"/>
      <c r="BX341" s="260"/>
      <c r="BY341" s="260"/>
      <c r="BZ341" s="260"/>
      <c r="CA341" s="260"/>
      <c r="CB341" s="260"/>
      <c r="CC341" s="260"/>
      <c r="CD341" s="260"/>
      <c r="CE341" s="260"/>
      <c r="CF341" s="260"/>
      <c r="CG341" s="260"/>
      <c r="CH341" s="260"/>
      <c r="CI341" s="260"/>
      <c r="CJ341" s="260"/>
      <c r="CK341" s="260"/>
      <c r="CL341" s="260"/>
      <c r="CM341" s="260"/>
    </row>
    <row r="342" spans="1:91" x14ac:dyDescent="0.2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60"/>
      <c r="BH342" s="260"/>
      <c r="BI342" s="260"/>
      <c r="BJ342" s="260"/>
      <c r="BK342" s="260"/>
      <c r="BL342" s="260"/>
      <c r="BM342" s="260"/>
      <c r="BN342" s="260"/>
      <c r="BO342" s="260"/>
      <c r="BP342" s="260"/>
      <c r="BQ342" s="260"/>
      <c r="BR342" s="260"/>
      <c r="BS342" s="260"/>
      <c r="BT342" s="260"/>
      <c r="BU342" s="260"/>
      <c r="BV342" s="260"/>
      <c r="BW342" s="260"/>
      <c r="BX342" s="260"/>
      <c r="BY342" s="260"/>
      <c r="BZ342" s="260"/>
      <c r="CA342" s="260"/>
      <c r="CB342" s="260"/>
      <c r="CC342" s="260"/>
      <c r="CD342" s="260"/>
      <c r="CE342" s="260"/>
      <c r="CF342" s="260"/>
      <c r="CG342" s="260"/>
      <c r="CH342" s="260"/>
      <c r="CI342" s="260"/>
      <c r="CJ342" s="260"/>
      <c r="CK342" s="260"/>
      <c r="CL342" s="260"/>
      <c r="CM342" s="260"/>
    </row>
    <row r="343" spans="1:91" x14ac:dyDescent="0.2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60"/>
      <c r="BH343" s="260"/>
      <c r="BI343" s="260"/>
      <c r="BJ343" s="260"/>
      <c r="BK343" s="260"/>
      <c r="BL343" s="260"/>
      <c r="BM343" s="260"/>
      <c r="BN343" s="260"/>
      <c r="BO343" s="260"/>
      <c r="BP343" s="260"/>
      <c r="BQ343" s="260"/>
      <c r="BR343" s="260"/>
      <c r="BS343" s="260"/>
      <c r="BT343" s="260"/>
      <c r="BU343" s="260"/>
      <c r="BV343" s="260"/>
      <c r="BW343" s="260"/>
      <c r="BX343" s="260"/>
      <c r="BY343" s="260"/>
      <c r="BZ343" s="260"/>
      <c r="CA343" s="260"/>
      <c r="CB343" s="260"/>
      <c r="CC343" s="260"/>
      <c r="CD343" s="260"/>
      <c r="CE343" s="260"/>
      <c r="CF343" s="260"/>
      <c r="CG343" s="260"/>
      <c r="CH343" s="260"/>
      <c r="CI343" s="260"/>
      <c r="CJ343" s="260"/>
      <c r="CK343" s="260"/>
      <c r="CL343" s="260"/>
      <c r="CM343" s="260"/>
    </row>
    <row r="344" spans="1:91" x14ac:dyDescent="0.2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60"/>
      <c r="BH344" s="260"/>
      <c r="BI344" s="260"/>
      <c r="BJ344" s="260"/>
      <c r="BK344" s="260"/>
      <c r="BL344" s="260"/>
      <c r="BM344" s="260"/>
      <c r="BN344" s="260"/>
      <c r="BO344" s="260"/>
      <c r="BP344" s="260"/>
      <c r="BQ344" s="260"/>
      <c r="BR344" s="260"/>
      <c r="BS344" s="260"/>
      <c r="BT344" s="260"/>
      <c r="BU344" s="260"/>
      <c r="BV344" s="260"/>
      <c r="BW344" s="260"/>
      <c r="BX344" s="260"/>
      <c r="BY344" s="260"/>
      <c r="BZ344" s="260"/>
      <c r="CA344" s="260"/>
      <c r="CB344" s="260"/>
      <c r="CC344" s="260"/>
      <c r="CD344" s="260"/>
      <c r="CE344" s="260"/>
      <c r="CF344" s="260"/>
      <c r="CG344" s="260"/>
      <c r="CH344" s="260"/>
      <c r="CI344" s="260"/>
      <c r="CJ344" s="260"/>
      <c r="CK344" s="260"/>
      <c r="CL344" s="260"/>
      <c r="CM344" s="260"/>
    </row>
    <row r="345" spans="1:91" x14ac:dyDescent="0.2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60"/>
      <c r="BH345" s="260"/>
      <c r="BI345" s="260"/>
      <c r="BJ345" s="260"/>
      <c r="BK345" s="260"/>
      <c r="BL345" s="260"/>
      <c r="BM345" s="260"/>
      <c r="BN345" s="260"/>
      <c r="BO345" s="260"/>
      <c r="BP345" s="260"/>
      <c r="BQ345" s="260"/>
      <c r="BR345" s="260"/>
      <c r="BS345" s="260"/>
      <c r="BT345" s="260"/>
      <c r="BU345" s="260"/>
      <c r="BV345" s="260"/>
      <c r="BW345" s="260"/>
      <c r="BX345" s="260"/>
      <c r="BY345" s="260"/>
      <c r="BZ345" s="260"/>
      <c r="CA345" s="260"/>
      <c r="CB345" s="260"/>
      <c r="CC345" s="260"/>
      <c r="CD345" s="260"/>
      <c r="CE345" s="260"/>
      <c r="CF345" s="260"/>
      <c r="CG345" s="260"/>
      <c r="CH345" s="260"/>
      <c r="CI345" s="260"/>
      <c r="CJ345" s="260"/>
      <c r="CK345" s="260"/>
      <c r="CL345" s="260"/>
      <c r="CM345" s="260"/>
    </row>
    <row r="346" spans="1:91" x14ac:dyDescent="0.2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60"/>
      <c r="BH346" s="260"/>
      <c r="BI346" s="260"/>
      <c r="BJ346" s="260"/>
      <c r="BK346" s="260"/>
      <c r="BL346" s="260"/>
      <c r="BM346" s="260"/>
      <c r="BN346" s="260"/>
      <c r="BO346" s="260"/>
      <c r="BP346" s="260"/>
      <c r="BQ346" s="260"/>
      <c r="BR346" s="260"/>
      <c r="BS346" s="260"/>
      <c r="BT346" s="260"/>
      <c r="BU346" s="260"/>
      <c r="BV346" s="260"/>
      <c r="BW346" s="260"/>
      <c r="BX346" s="260"/>
      <c r="BY346" s="260"/>
      <c r="BZ346" s="260"/>
      <c r="CA346" s="260"/>
      <c r="CB346" s="260"/>
      <c r="CC346" s="260"/>
      <c r="CD346" s="260"/>
      <c r="CE346" s="260"/>
      <c r="CF346" s="260"/>
      <c r="CG346" s="260"/>
      <c r="CH346" s="260"/>
      <c r="CI346" s="260"/>
      <c r="CJ346" s="260"/>
      <c r="CK346" s="260"/>
      <c r="CL346" s="260"/>
      <c r="CM346" s="260"/>
    </row>
    <row r="347" spans="1:91" x14ac:dyDescent="0.2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AD347" s="260"/>
      <c r="AE347" s="260"/>
      <c r="AF347" s="260"/>
      <c r="AG347" s="260"/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60"/>
      <c r="BH347" s="260"/>
      <c r="BI347" s="260"/>
      <c r="BJ347" s="260"/>
      <c r="BK347" s="260"/>
      <c r="BL347" s="260"/>
      <c r="BM347" s="260"/>
      <c r="BN347" s="260"/>
      <c r="BO347" s="260"/>
      <c r="BP347" s="260"/>
      <c r="BQ347" s="260"/>
      <c r="BR347" s="260"/>
      <c r="BS347" s="260"/>
      <c r="BT347" s="260"/>
      <c r="BU347" s="260"/>
      <c r="BV347" s="260"/>
      <c r="BW347" s="260"/>
      <c r="BX347" s="260"/>
      <c r="BY347" s="260"/>
      <c r="BZ347" s="260"/>
      <c r="CA347" s="260"/>
      <c r="CB347" s="260"/>
      <c r="CC347" s="260"/>
      <c r="CD347" s="260"/>
      <c r="CE347" s="260"/>
      <c r="CF347" s="260"/>
      <c r="CG347" s="260"/>
      <c r="CH347" s="260"/>
      <c r="CI347" s="260"/>
      <c r="CJ347" s="260"/>
      <c r="CK347" s="260"/>
      <c r="CL347" s="260"/>
      <c r="CM347" s="260"/>
    </row>
    <row r="348" spans="1:91" x14ac:dyDescent="0.2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AD348" s="260"/>
      <c r="AE348" s="260"/>
      <c r="AF348" s="260"/>
      <c r="AG348" s="260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60"/>
      <c r="BH348" s="260"/>
      <c r="BI348" s="260"/>
      <c r="BJ348" s="260"/>
      <c r="BK348" s="260"/>
      <c r="BL348" s="260"/>
      <c r="BM348" s="260"/>
      <c r="BN348" s="260"/>
      <c r="BO348" s="260"/>
      <c r="BP348" s="260"/>
      <c r="BQ348" s="260"/>
      <c r="BR348" s="260"/>
      <c r="BS348" s="260"/>
      <c r="BT348" s="260"/>
      <c r="BU348" s="260"/>
      <c r="BV348" s="260"/>
      <c r="BW348" s="260"/>
      <c r="BX348" s="260"/>
      <c r="BY348" s="260"/>
      <c r="BZ348" s="260"/>
      <c r="CA348" s="260"/>
      <c r="CB348" s="260"/>
      <c r="CC348" s="260"/>
      <c r="CD348" s="260"/>
      <c r="CE348" s="260"/>
      <c r="CF348" s="260"/>
      <c r="CG348" s="260"/>
      <c r="CH348" s="260"/>
      <c r="CI348" s="260"/>
      <c r="CJ348" s="260"/>
      <c r="CK348" s="260"/>
      <c r="CL348" s="260"/>
      <c r="CM348" s="260"/>
    </row>
    <row r="349" spans="1:91" x14ac:dyDescent="0.2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AD349" s="260"/>
      <c r="AE349" s="260"/>
      <c r="AF349" s="260"/>
      <c r="AG349" s="260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60"/>
      <c r="BH349" s="260"/>
      <c r="BI349" s="260"/>
      <c r="BJ349" s="260"/>
      <c r="BK349" s="260"/>
      <c r="BL349" s="260"/>
      <c r="BM349" s="260"/>
      <c r="BN349" s="260"/>
      <c r="BO349" s="260"/>
      <c r="BP349" s="260"/>
      <c r="BQ349" s="260"/>
      <c r="BR349" s="260"/>
      <c r="BS349" s="260"/>
      <c r="BT349" s="260"/>
      <c r="BU349" s="260"/>
      <c r="BV349" s="260"/>
      <c r="BW349" s="260"/>
      <c r="BX349" s="260"/>
      <c r="BY349" s="260"/>
      <c r="BZ349" s="260"/>
      <c r="CA349" s="260"/>
      <c r="CB349" s="260"/>
      <c r="CC349" s="260"/>
      <c r="CD349" s="260"/>
      <c r="CE349" s="260"/>
      <c r="CF349" s="260"/>
      <c r="CG349" s="260"/>
      <c r="CH349" s="260"/>
      <c r="CI349" s="260"/>
      <c r="CJ349" s="260"/>
      <c r="CK349" s="260"/>
      <c r="CL349" s="260"/>
      <c r="CM349" s="260"/>
    </row>
    <row r="350" spans="1:91" x14ac:dyDescent="0.2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AD350" s="260"/>
      <c r="AE350" s="260"/>
      <c r="AF350" s="260"/>
      <c r="AG350" s="260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60"/>
      <c r="BH350" s="260"/>
      <c r="BI350" s="260"/>
      <c r="BJ350" s="260"/>
      <c r="BK350" s="260"/>
      <c r="BL350" s="260"/>
      <c r="BM350" s="260"/>
      <c r="BN350" s="260"/>
      <c r="BO350" s="260"/>
      <c r="BP350" s="260"/>
      <c r="BQ350" s="260"/>
      <c r="BR350" s="260"/>
      <c r="BS350" s="260"/>
      <c r="BT350" s="260"/>
      <c r="BU350" s="260"/>
      <c r="BV350" s="260"/>
      <c r="BW350" s="260"/>
      <c r="BX350" s="260"/>
      <c r="BY350" s="260"/>
      <c r="BZ350" s="260"/>
      <c r="CA350" s="260"/>
      <c r="CB350" s="260"/>
      <c r="CC350" s="260"/>
      <c r="CD350" s="260"/>
      <c r="CE350" s="260"/>
      <c r="CF350" s="260"/>
      <c r="CG350" s="260"/>
      <c r="CH350" s="260"/>
      <c r="CI350" s="260"/>
      <c r="CJ350" s="260"/>
      <c r="CK350" s="260"/>
      <c r="CL350" s="260"/>
      <c r="CM350" s="260"/>
    </row>
    <row r="351" spans="1:91" x14ac:dyDescent="0.2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AD351" s="260"/>
      <c r="AE351" s="260"/>
      <c r="AF351" s="260"/>
      <c r="AG351" s="260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60"/>
      <c r="BH351" s="260"/>
      <c r="BI351" s="260"/>
      <c r="BJ351" s="260"/>
      <c r="BK351" s="260"/>
      <c r="BL351" s="260"/>
      <c r="BM351" s="260"/>
      <c r="BN351" s="260"/>
      <c r="BO351" s="260"/>
      <c r="BP351" s="260"/>
      <c r="BQ351" s="260"/>
      <c r="BR351" s="260"/>
      <c r="BS351" s="260"/>
      <c r="BT351" s="260"/>
      <c r="BU351" s="260"/>
      <c r="BV351" s="260"/>
      <c r="BW351" s="260"/>
      <c r="BX351" s="260"/>
      <c r="BY351" s="260"/>
      <c r="BZ351" s="260"/>
      <c r="CA351" s="260"/>
      <c r="CB351" s="260"/>
      <c r="CC351" s="260"/>
      <c r="CD351" s="260"/>
      <c r="CE351" s="260"/>
      <c r="CF351" s="260"/>
      <c r="CG351" s="260"/>
      <c r="CH351" s="260"/>
      <c r="CI351" s="260"/>
      <c r="CJ351" s="260"/>
      <c r="CK351" s="260"/>
      <c r="CL351" s="260"/>
      <c r="CM351" s="260"/>
    </row>
    <row r="352" spans="1:91" x14ac:dyDescent="0.2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AD352" s="260"/>
      <c r="AE352" s="260"/>
      <c r="AF352" s="260"/>
      <c r="AG352" s="260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60"/>
      <c r="BH352" s="260"/>
      <c r="BI352" s="260"/>
      <c r="BJ352" s="260"/>
      <c r="BK352" s="260"/>
      <c r="BL352" s="260"/>
      <c r="BM352" s="260"/>
      <c r="BN352" s="260"/>
      <c r="BO352" s="260"/>
      <c r="BP352" s="260"/>
      <c r="BQ352" s="260"/>
      <c r="BR352" s="260"/>
      <c r="BS352" s="260"/>
      <c r="BT352" s="260"/>
      <c r="BU352" s="260"/>
      <c r="BV352" s="260"/>
      <c r="BW352" s="260"/>
      <c r="BX352" s="260"/>
      <c r="BY352" s="260"/>
      <c r="BZ352" s="260"/>
      <c r="CA352" s="260"/>
      <c r="CB352" s="260"/>
      <c r="CC352" s="260"/>
      <c r="CD352" s="260"/>
      <c r="CE352" s="260"/>
      <c r="CF352" s="260"/>
      <c r="CG352" s="260"/>
      <c r="CH352" s="260"/>
      <c r="CI352" s="260"/>
      <c r="CJ352" s="260"/>
      <c r="CK352" s="260"/>
      <c r="CL352" s="260"/>
      <c r="CM352" s="260"/>
    </row>
    <row r="353" spans="1:91" x14ac:dyDescent="0.2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AD353" s="260"/>
      <c r="AE353" s="260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60"/>
      <c r="BH353" s="260"/>
      <c r="BI353" s="260"/>
      <c r="BJ353" s="260"/>
      <c r="BK353" s="260"/>
      <c r="BL353" s="260"/>
      <c r="BM353" s="260"/>
      <c r="BN353" s="260"/>
      <c r="BO353" s="260"/>
      <c r="BP353" s="260"/>
      <c r="BQ353" s="260"/>
      <c r="BR353" s="260"/>
      <c r="BS353" s="260"/>
      <c r="BT353" s="260"/>
      <c r="BU353" s="260"/>
      <c r="BV353" s="260"/>
      <c r="BW353" s="260"/>
      <c r="BX353" s="260"/>
      <c r="BY353" s="260"/>
      <c r="BZ353" s="260"/>
      <c r="CA353" s="260"/>
      <c r="CB353" s="260"/>
      <c r="CC353" s="260"/>
      <c r="CD353" s="260"/>
      <c r="CE353" s="260"/>
      <c r="CF353" s="260"/>
      <c r="CG353" s="260"/>
      <c r="CH353" s="260"/>
      <c r="CI353" s="260"/>
      <c r="CJ353" s="260"/>
      <c r="CK353" s="260"/>
      <c r="CL353" s="260"/>
      <c r="CM353" s="260"/>
    </row>
    <row r="354" spans="1:91" x14ac:dyDescent="0.2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60"/>
      <c r="BH354" s="260"/>
      <c r="BI354" s="260"/>
      <c r="BJ354" s="260"/>
      <c r="BK354" s="260"/>
      <c r="BL354" s="260"/>
      <c r="BM354" s="260"/>
      <c r="BN354" s="260"/>
      <c r="BO354" s="260"/>
      <c r="BP354" s="260"/>
      <c r="BQ354" s="260"/>
      <c r="BR354" s="260"/>
      <c r="BS354" s="260"/>
      <c r="BT354" s="260"/>
      <c r="BU354" s="260"/>
      <c r="BV354" s="260"/>
      <c r="BW354" s="260"/>
      <c r="BX354" s="260"/>
      <c r="BY354" s="260"/>
      <c r="BZ354" s="260"/>
      <c r="CA354" s="260"/>
      <c r="CB354" s="260"/>
      <c r="CC354" s="260"/>
      <c r="CD354" s="260"/>
      <c r="CE354" s="260"/>
      <c r="CF354" s="260"/>
      <c r="CG354" s="260"/>
      <c r="CH354" s="260"/>
      <c r="CI354" s="260"/>
      <c r="CJ354" s="260"/>
      <c r="CK354" s="260"/>
      <c r="CL354" s="260"/>
      <c r="CM354" s="260"/>
    </row>
    <row r="355" spans="1:91" x14ac:dyDescent="0.2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60"/>
      <c r="BH355" s="260"/>
      <c r="BI355" s="260"/>
      <c r="BJ355" s="260"/>
      <c r="BK355" s="260"/>
      <c r="BL355" s="260"/>
      <c r="BM355" s="260"/>
      <c r="BN355" s="260"/>
      <c r="BO355" s="260"/>
      <c r="BP355" s="260"/>
      <c r="BQ355" s="260"/>
      <c r="BR355" s="260"/>
      <c r="BS355" s="260"/>
      <c r="BT355" s="260"/>
      <c r="BU355" s="260"/>
      <c r="BV355" s="260"/>
      <c r="BW355" s="260"/>
      <c r="BX355" s="260"/>
      <c r="BY355" s="260"/>
      <c r="BZ355" s="260"/>
      <c r="CA355" s="260"/>
      <c r="CB355" s="260"/>
      <c r="CC355" s="260"/>
      <c r="CD355" s="260"/>
      <c r="CE355" s="260"/>
      <c r="CF355" s="260"/>
      <c r="CG355" s="260"/>
      <c r="CH355" s="260"/>
      <c r="CI355" s="260"/>
      <c r="CJ355" s="260"/>
      <c r="CK355" s="260"/>
      <c r="CL355" s="260"/>
      <c r="CM355" s="260"/>
    </row>
    <row r="356" spans="1:91" x14ac:dyDescent="0.2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AD356" s="260"/>
      <c r="AE356" s="260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60"/>
      <c r="BH356" s="260"/>
      <c r="BI356" s="260"/>
      <c r="BJ356" s="260"/>
      <c r="BK356" s="260"/>
      <c r="BL356" s="260"/>
      <c r="BM356" s="260"/>
      <c r="BN356" s="260"/>
      <c r="BO356" s="260"/>
      <c r="BP356" s="260"/>
      <c r="BQ356" s="260"/>
      <c r="BR356" s="260"/>
      <c r="BS356" s="260"/>
      <c r="BT356" s="260"/>
      <c r="BU356" s="260"/>
      <c r="BV356" s="260"/>
      <c r="BW356" s="260"/>
      <c r="BX356" s="260"/>
      <c r="BY356" s="260"/>
      <c r="BZ356" s="260"/>
      <c r="CA356" s="260"/>
      <c r="CB356" s="260"/>
      <c r="CC356" s="260"/>
      <c r="CD356" s="260"/>
      <c r="CE356" s="260"/>
      <c r="CF356" s="260"/>
      <c r="CG356" s="260"/>
      <c r="CH356" s="260"/>
      <c r="CI356" s="260"/>
      <c r="CJ356" s="260"/>
      <c r="CK356" s="260"/>
      <c r="CL356" s="260"/>
      <c r="CM356" s="260"/>
    </row>
    <row r="357" spans="1:91" x14ac:dyDescent="0.2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AD357" s="260"/>
      <c r="AE357" s="260"/>
      <c r="AF357" s="260"/>
      <c r="AG357" s="260"/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60"/>
      <c r="BH357" s="260"/>
      <c r="BI357" s="260"/>
      <c r="BJ357" s="260"/>
      <c r="BK357" s="260"/>
      <c r="BL357" s="260"/>
      <c r="BM357" s="260"/>
      <c r="BN357" s="260"/>
      <c r="BO357" s="260"/>
      <c r="BP357" s="260"/>
      <c r="BQ357" s="260"/>
      <c r="BR357" s="260"/>
      <c r="BS357" s="260"/>
      <c r="BT357" s="260"/>
      <c r="BU357" s="260"/>
      <c r="BV357" s="260"/>
      <c r="BW357" s="260"/>
      <c r="BX357" s="260"/>
      <c r="BY357" s="260"/>
      <c r="BZ357" s="260"/>
      <c r="CA357" s="260"/>
      <c r="CB357" s="260"/>
      <c r="CC357" s="260"/>
      <c r="CD357" s="260"/>
      <c r="CE357" s="260"/>
      <c r="CF357" s="260"/>
      <c r="CG357" s="260"/>
      <c r="CH357" s="260"/>
      <c r="CI357" s="260"/>
      <c r="CJ357" s="260"/>
      <c r="CK357" s="260"/>
      <c r="CL357" s="260"/>
      <c r="CM357" s="260"/>
    </row>
    <row r="358" spans="1:91" x14ac:dyDescent="0.2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AD358" s="260"/>
      <c r="AE358" s="260"/>
      <c r="AF358" s="260"/>
      <c r="AG358" s="260"/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60"/>
      <c r="BH358" s="260"/>
      <c r="BI358" s="260"/>
      <c r="BJ358" s="260"/>
      <c r="BK358" s="260"/>
      <c r="BL358" s="260"/>
      <c r="BM358" s="260"/>
      <c r="BN358" s="260"/>
      <c r="BO358" s="260"/>
      <c r="BP358" s="260"/>
      <c r="BQ358" s="260"/>
      <c r="BR358" s="260"/>
      <c r="BS358" s="260"/>
      <c r="BT358" s="260"/>
      <c r="BU358" s="260"/>
      <c r="BV358" s="260"/>
      <c r="BW358" s="260"/>
      <c r="BX358" s="260"/>
      <c r="BY358" s="260"/>
      <c r="BZ358" s="260"/>
      <c r="CA358" s="260"/>
      <c r="CB358" s="260"/>
      <c r="CC358" s="260"/>
      <c r="CD358" s="260"/>
      <c r="CE358" s="260"/>
      <c r="CF358" s="260"/>
      <c r="CG358" s="260"/>
      <c r="CH358" s="260"/>
      <c r="CI358" s="260"/>
      <c r="CJ358" s="260"/>
      <c r="CK358" s="260"/>
      <c r="CL358" s="260"/>
      <c r="CM358" s="260"/>
    </row>
    <row r="359" spans="1:91" x14ac:dyDescent="0.2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AD359" s="260"/>
      <c r="AE359" s="260"/>
      <c r="AF359" s="260"/>
      <c r="AG359" s="260"/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60"/>
      <c r="BH359" s="260"/>
      <c r="BI359" s="260"/>
      <c r="BJ359" s="260"/>
      <c r="BK359" s="260"/>
      <c r="BL359" s="260"/>
      <c r="BM359" s="260"/>
      <c r="BN359" s="260"/>
      <c r="BO359" s="260"/>
      <c r="BP359" s="260"/>
      <c r="BQ359" s="260"/>
      <c r="BR359" s="260"/>
      <c r="BS359" s="260"/>
      <c r="BT359" s="260"/>
      <c r="BU359" s="260"/>
      <c r="BV359" s="260"/>
      <c r="BW359" s="260"/>
      <c r="BX359" s="260"/>
      <c r="BY359" s="260"/>
      <c r="BZ359" s="260"/>
      <c r="CA359" s="260"/>
      <c r="CB359" s="260"/>
      <c r="CC359" s="260"/>
      <c r="CD359" s="260"/>
      <c r="CE359" s="260"/>
      <c r="CF359" s="260"/>
      <c r="CG359" s="260"/>
      <c r="CH359" s="260"/>
      <c r="CI359" s="260"/>
      <c r="CJ359" s="260"/>
      <c r="CK359" s="260"/>
      <c r="CL359" s="260"/>
      <c r="CM359" s="260"/>
    </row>
    <row r="360" spans="1:91" x14ac:dyDescent="0.2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AD360" s="260"/>
      <c r="AE360" s="260"/>
      <c r="AF360" s="260"/>
      <c r="AG360" s="260"/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60"/>
      <c r="BH360" s="260"/>
      <c r="BI360" s="260"/>
      <c r="BJ360" s="260"/>
      <c r="BK360" s="260"/>
      <c r="BL360" s="260"/>
      <c r="BM360" s="260"/>
      <c r="BN360" s="260"/>
      <c r="BO360" s="260"/>
      <c r="BP360" s="260"/>
      <c r="BQ360" s="260"/>
      <c r="BR360" s="260"/>
      <c r="BS360" s="260"/>
      <c r="BT360" s="260"/>
      <c r="BU360" s="260"/>
      <c r="BV360" s="260"/>
      <c r="BW360" s="260"/>
      <c r="BX360" s="260"/>
      <c r="BY360" s="260"/>
      <c r="BZ360" s="260"/>
      <c r="CA360" s="260"/>
      <c r="CB360" s="260"/>
      <c r="CC360" s="260"/>
      <c r="CD360" s="260"/>
      <c r="CE360" s="260"/>
      <c r="CF360" s="260"/>
      <c r="CG360" s="260"/>
      <c r="CH360" s="260"/>
      <c r="CI360" s="260"/>
      <c r="CJ360" s="260"/>
      <c r="CK360" s="260"/>
      <c r="CL360" s="260"/>
      <c r="CM360" s="260"/>
    </row>
    <row r="361" spans="1:91" x14ac:dyDescent="0.2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AD361" s="260"/>
      <c r="AE361" s="260"/>
      <c r="AF361" s="260"/>
      <c r="AG361" s="260"/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60"/>
      <c r="BH361" s="260"/>
      <c r="BI361" s="260"/>
      <c r="BJ361" s="260"/>
      <c r="BK361" s="260"/>
      <c r="BL361" s="260"/>
      <c r="BM361" s="260"/>
      <c r="BN361" s="260"/>
      <c r="BO361" s="260"/>
      <c r="BP361" s="260"/>
      <c r="BQ361" s="260"/>
      <c r="BR361" s="260"/>
      <c r="BS361" s="260"/>
      <c r="BT361" s="260"/>
      <c r="BU361" s="260"/>
      <c r="BV361" s="260"/>
      <c r="BW361" s="260"/>
      <c r="BX361" s="260"/>
      <c r="BY361" s="260"/>
      <c r="BZ361" s="260"/>
      <c r="CA361" s="260"/>
      <c r="CB361" s="260"/>
      <c r="CC361" s="260"/>
      <c r="CD361" s="260"/>
      <c r="CE361" s="260"/>
      <c r="CF361" s="260"/>
      <c r="CG361" s="260"/>
      <c r="CH361" s="260"/>
      <c r="CI361" s="260"/>
      <c r="CJ361" s="260"/>
      <c r="CK361" s="260"/>
      <c r="CL361" s="260"/>
      <c r="CM361" s="260"/>
    </row>
    <row r="362" spans="1:91" x14ac:dyDescent="0.2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AD362" s="260"/>
      <c r="AE362" s="260"/>
      <c r="AF362" s="260"/>
      <c r="AG362" s="260"/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60"/>
      <c r="BH362" s="260"/>
      <c r="BI362" s="260"/>
      <c r="BJ362" s="260"/>
      <c r="BK362" s="260"/>
      <c r="BL362" s="260"/>
      <c r="BM362" s="260"/>
      <c r="BN362" s="260"/>
      <c r="BO362" s="260"/>
      <c r="BP362" s="260"/>
      <c r="BQ362" s="260"/>
      <c r="BR362" s="260"/>
      <c r="BS362" s="260"/>
      <c r="BT362" s="260"/>
      <c r="BU362" s="260"/>
      <c r="BV362" s="260"/>
      <c r="BW362" s="260"/>
      <c r="BX362" s="260"/>
      <c r="BY362" s="260"/>
      <c r="BZ362" s="260"/>
      <c r="CA362" s="260"/>
      <c r="CB362" s="260"/>
      <c r="CC362" s="260"/>
      <c r="CD362" s="260"/>
      <c r="CE362" s="260"/>
      <c r="CF362" s="260"/>
      <c r="CG362" s="260"/>
      <c r="CH362" s="260"/>
      <c r="CI362" s="260"/>
      <c r="CJ362" s="260"/>
      <c r="CK362" s="260"/>
      <c r="CL362" s="260"/>
      <c r="CM362" s="260"/>
    </row>
    <row r="363" spans="1:91" x14ac:dyDescent="0.2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AD363" s="260"/>
      <c r="AE363" s="260"/>
      <c r="AF363" s="260"/>
      <c r="AG363" s="260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60"/>
      <c r="BH363" s="260"/>
      <c r="BI363" s="260"/>
      <c r="BJ363" s="260"/>
      <c r="BK363" s="260"/>
      <c r="BL363" s="260"/>
      <c r="BM363" s="260"/>
      <c r="BN363" s="260"/>
      <c r="BO363" s="260"/>
      <c r="BP363" s="260"/>
      <c r="BQ363" s="260"/>
      <c r="BR363" s="260"/>
      <c r="BS363" s="260"/>
      <c r="BT363" s="260"/>
      <c r="BU363" s="260"/>
      <c r="BV363" s="260"/>
      <c r="BW363" s="260"/>
      <c r="BX363" s="260"/>
      <c r="BY363" s="260"/>
      <c r="BZ363" s="260"/>
      <c r="CA363" s="260"/>
      <c r="CB363" s="260"/>
      <c r="CC363" s="260"/>
      <c r="CD363" s="260"/>
      <c r="CE363" s="260"/>
      <c r="CF363" s="260"/>
      <c r="CG363" s="260"/>
      <c r="CH363" s="260"/>
      <c r="CI363" s="260"/>
      <c r="CJ363" s="260"/>
      <c r="CK363" s="260"/>
      <c r="CL363" s="260"/>
      <c r="CM363" s="260"/>
    </row>
    <row r="364" spans="1:91" x14ac:dyDescent="0.2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AD364" s="260"/>
      <c r="AE364" s="260"/>
      <c r="AF364" s="260"/>
      <c r="AG364" s="260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60"/>
      <c r="BH364" s="260"/>
      <c r="BI364" s="260"/>
      <c r="BJ364" s="260"/>
      <c r="BK364" s="260"/>
      <c r="BL364" s="260"/>
      <c r="BM364" s="260"/>
      <c r="BN364" s="260"/>
      <c r="BO364" s="260"/>
      <c r="BP364" s="260"/>
      <c r="BQ364" s="260"/>
      <c r="BR364" s="260"/>
      <c r="BS364" s="260"/>
      <c r="BT364" s="260"/>
      <c r="BU364" s="260"/>
      <c r="BV364" s="260"/>
      <c r="BW364" s="260"/>
      <c r="BX364" s="260"/>
      <c r="BY364" s="260"/>
      <c r="BZ364" s="260"/>
      <c r="CA364" s="260"/>
      <c r="CB364" s="260"/>
      <c r="CC364" s="260"/>
      <c r="CD364" s="260"/>
      <c r="CE364" s="260"/>
      <c r="CF364" s="260"/>
      <c r="CG364" s="260"/>
      <c r="CH364" s="260"/>
      <c r="CI364" s="260"/>
      <c r="CJ364" s="260"/>
      <c r="CK364" s="260"/>
      <c r="CL364" s="260"/>
      <c r="CM364" s="260"/>
    </row>
    <row r="365" spans="1:91" x14ac:dyDescent="0.2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AD365" s="260"/>
      <c r="AE365" s="260"/>
      <c r="AF365" s="260"/>
      <c r="AG365" s="260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60"/>
      <c r="BH365" s="260"/>
      <c r="BI365" s="260"/>
      <c r="BJ365" s="260"/>
      <c r="BK365" s="260"/>
      <c r="BL365" s="260"/>
      <c r="BM365" s="260"/>
      <c r="BN365" s="260"/>
      <c r="BO365" s="260"/>
      <c r="BP365" s="260"/>
      <c r="BQ365" s="260"/>
      <c r="BR365" s="260"/>
      <c r="BS365" s="260"/>
      <c r="BT365" s="260"/>
      <c r="BU365" s="260"/>
      <c r="BV365" s="260"/>
      <c r="BW365" s="260"/>
      <c r="BX365" s="260"/>
      <c r="BY365" s="260"/>
      <c r="BZ365" s="260"/>
      <c r="CA365" s="260"/>
      <c r="CB365" s="260"/>
      <c r="CC365" s="260"/>
      <c r="CD365" s="260"/>
      <c r="CE365" s="260"/>
      <c r="CF365" s="260"/>
      <c r="CG365" s="260"/>
      <c r="CH365" s="260"/>
      <c r="CI365" s="260"/>
      <c r="CJ365" s="260"/>
      <c r="CK365" s="260"/>
      <c r="CL365" s="260"/>
      <c r="CM365" s="260"/>
    </row>
    <row r="366" spans="1:91" x14ac:dyDescent="0.2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AD366" s="260"/>
      <c r="AE366" s="260"/>
      <c r="AF366" s="260"/>
      <c r="AG366" s="260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60"/>
      <c r="BH366" s="260"/>
      <c r="BI366" s="260"/>
      <c r="BJ366" s="260"/>
      <c r="BK366" s="260"/>
      <c r="BL366" s="260"/>
      <c r="BM366" s="260"/>
      <c r="BN366" s="260"/>
      <c r="BO366" s="260"/>
      <c r="BP366" s="260"/>
      <c r="BQ366" s="260"/>
      <c r="BR366" s="260"/>
      <c r="BS366" s="260"/>
      <c r="BT366" s="260"/>
      <c r="BU366" s="260"/>
      <c r="BV366" s="260"/>
      <c r="BW366" s="260"/>
      <c r="BX366" s="260"/>
      <c r="BY366" s="260"/>
      <c r="BZ366" s="260"/>
      <c r="CA366" s="260"/>
      <c r="CB366" s="260"/>
      <c r="CC366" s="260"/>
      <c r="CD366" s="260"/>
      <c r="CE366" s="260"/>
      <c r="CF366" s="260"/>
      <c r="CG366" s="260"/>
      <c r="CH366" s="260"/>
      <c r="CI366" s="260"/>
      <c r="CJ366" s="260"/>
      <c r="CK366" s="260"/>
      <c r="CL366" s="260"/>
      <c r="CM366" s="260"/>
    </row>
    <row r="367" spans="1:91" x14ac:dyDescent="0.2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AD367" s="260"/>
      <c r="AE367" s="260"/>
      <c r="AF367" s="260"/>
      <c r="AG367" s="260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60"/>
      <c r="BH367" s="260"/>
      <c r="BI367" s="260"/>
      <c r="BJ367" s="260"/>
      <c r="BK367" s="260"/>
      <c r="BL367" s="260"/>
      <c r="BM367" s="260"/>
      <c r="BN367" s="260"/>
      <c r="BO367" s="260"/>
      <c r="BP367" s="260"/>
      <c r="BQ367" s="260"/>
      <c r="BR367" s="260"/>
      <c r="BS367" s="260"/>
      <c r="BT367" s="260"/>
      <c r="BU367" s="260"/>
      <c r="BV367" s="260"/>
      <c r="BW367" s="260"/>
      <c r="BX367" s="260"/>
      <c r="BY367" s="260"/>
      <c r="BZ367" s="260"/>
      <c r="CA367" s="260"/>
      <c r="CB367" s="260"/>
      <c r="CC367" s="260"/>
      <c r="CD367" s="260"/>
      <c r="CE367" s="260"/>
      <c r="CF367" s="260"/>
      <c r="CG367" s="260"/>
      <c r="CH367" s="260"/>
      <c r="CI367" s="260"/>
      <c r="CJ367" s="260"/>
      <c r="CK367" s="260"/>
      <c r="CL367" s="260"/>
      <c r="CM367" s="260"/>
    </row>
    <row r="368" spans="1:91" x14ac:dyDescent="0.2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AD368" s="260"/>
      <c r="AE368" s="260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60"/>
      <c r="BH368" s="260"/>
      <c r="BI368" s="260"/>
      <c r="BJ368" s="260"/>
      <c r="BK368" s="260"/>
      <c r="BL368" s="260"/>
      <c r="BM368" s="260"/>
      <c r="BN368" s="260"/>
      <c r="BO368" s="260"/>
      <c r="BP368" s="260"/>
      <c r="BQ368" s="260"/>
      <c r="BR368" s="260"/>
      <c r="BS368" s="260"/>
      <c r="BT368" s="260"/>
      <c r="BU368" s="260"/>
      <c r="BV368" s="260"/>
      <c r="BW368" s="260"/>
      <c r="BX368" s="260"/>
      <c r="BY368" s="260"/>
      <c r="BZ368" s="260"/>
      <c r="CA368" s="260"/>
      <c r="CB368" s="260"/>
      <c r="CC368" s="260"/>
      <c r="CD368" s="260"/>
      <c r="CE368" s="260"/>
      <c r="CF368" s="260"/>
      <c r="CG368" s="260"/>
      <c r="CH368" s="260"/>
      <c r="CI368" s="260"/>
      <c r="CJ368" s="260"/>
      <c r="CK368" s="260"/>
      <c r="CL368" s="260"/>
      <c r="CM368" s="260"/>
    </row>
    <row r="369" spans="1:91" x14ac:dyDescent="0.2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AD369" s="260"/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60"/>
      <c r="BH369" s="260"/>
      <c r="BI369" s="260"/>
      <c r="BJ369" s="260"/>
      <c r="BK369" s="260"/>
      <c r="BL369" s="260"/>
      <c r="BM369" s="260"/>
      <c r="BN369" s="260"/>
      <c r="BO369" s="260"/>
      <c r="BP369" s="260"/>
      <c r="BQ369" s="260"/>
      <c r="BR369" s="260"/>
      <c r="BS369" s="260"/>
      <c r="BT369" s="260"/>
      <c r="BU369" s="260"/>
      <c r="BV369" s="260"/>
      <c r="BW369" s="260"/>
      <c r="BX369" s="260"/>
      <c r="BY369" s="260"/>
      <c r="BZ369" s="260"/>
      <c r="CA369" s="260"/>
      <c r="CB369" s="260"/>
      <c r="CC369" s="260"/>
      <c r="CD369" s="260"/>
      <c r="CE369" s="260"/>
      <c r="CF369" s="260"/>
      <c r="CG369" s="260"/>
      <c r="CH369" s="260"/>
      <c r="CI369" s="260"/>
      <c r="CJ369" s="260"/>
      <c r="CK369" s="260"/>
      <c r="CL369" s="260"/>
      <c r="CM369" s="260"/>
    </row>
    <row r="370" spans="1:91" x14ac:dyDescent="0.2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AD370" s="260"/>
      <c r="AE370" s="260"/>
      <c r="AF370" s="260"/>
      <c r="AG370" s="260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60"/>
      <c r="BH370" s="260"/>
      <c r="BI370" s="260"/>
      <c r="BJ370" s="260"/>
      <c r="BK370" s="260"/>
      <c r="BL370" s="260"/>
      <c r="BM370" s="260"/>
      <c r="BN370" s="260"/>
      <c r="BO370" s="260"/>
      <c r="BP370" s="260"/>
      <c r="BQ370" s="260"/>
      <c r="BR370" s="260"/>
      <c r="BS370" s="260"/>
      <c r="BT370" s="260"/>
      <c r="BU370" s="260"/>
      <c r="BV370" s="260"/>
      <c r="BW370" s="260"/>
      <c r="BX370" s="260"/>
      <c r="BY370" s="260"/>
      <c r="BZ370" s="260"/>
      <c r="CA370" s="260"/>
      <c r="CB370" s="260"/>
      <c r="CC370" s="260"/>
      <c r="CD370" s="260"/>
      <c r="CE370" s="260"/>
      <c r="CF370" s="260"/>
      <c r="CG370" s="260"/>
      <c r="CH370" s="260"/>
      <c r="CI370" s="260"/>
      <c r="CJ370" s="260"/>
      <c r="CK370" s="260"/>
      <c r="CL370" s="260"/>
      <c r="CM370" s="260"/>
    </row>
    <row r="371" spans="1:91" x14ac:dyDescent="0.2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AD371" s="260"/>
      <c r="AE371" s="260"/>
      <c r="AF371" s="260"/>
      <c r="AG371" s="260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60"/>
      <c r="BH371" s="260"/>
      <c r="BI371" s="260"/>
      <c r="BJ371" s="260"/>
      <c r="BK371" s="260"/>
      <c r="BL371" s="260"/>
      <c r="BM371" s="260"/>
      <c r="BN371" s="260"/>
      <c r="BO371" s="260"/>
      <c r="BP371" s="260"/>
      <c r="BQ371" s="260"/>
      <c r="BR371" s="260"/>
      <c r="BS371" s="260"/>
      <c r="BT371" s="260"/>
      <c r="BU371" s="260"/>
      <c r="BV371" s="260"/>
      <c r="BW371" s="260"/>
      <c r="BX371" s="260"/>
      <c r="BY371" s="260"/>
      <c r="BZ371" s="260"/>
      <c r="CA371" s="260"/>
      <c r="CB371" s="260"/>
      <c r="CC371" s="260"/>
      <c r="CD371" s="260"/>
      <c r="CE371" s="260"/>
      <c r="CF371" s="260"/>
      <c r="CG371" s="260"/>
      <c r="CH371" s="260"/>
      <c r="CI371" s="260"/>
      <c r="CJ371" s="260"/>
      <c r="CK371" s="260"/>
      <c r="CL371" s="260"/>
      <c r="CM371" s="260"/>
    </row>
    <row r="372" spans="1:91" x14ac:dyDescent="0.2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AD372" s="260"/>
      <c r="AE372" s="260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60"/>
      <c r="BH372" s="260"/>
      <c r="BI372" s="260"/>
      <c r="BJ372" s="260"/>
      <c r="BK372" s="260"/>
      <c r="BL372" s="260"/>
      <c r="BM372" s="260"/>
      <c r="BN372" s="260"/>
      <c r="BO372" s="260"/>
      <c r="BP372" s="260"/>
      <c r="BQ372" s="260"/>
      <c r="BR372" s="260"/>
      <c r="BS372" s="260"/>
      <c r="BT372" s="260"/>
      <c r="BU372" s="260"/>
      <c r="BV372" s="260"/>
      <c r="BW372" s="260"/>
      <c r="BX372" s="260"/>
      <c r="BY372" s="260"/>
      <c r="BZ372" s="260"/>
      <c r="CA372" s="260"/>
      <c r="CB372" s="260"/>
      <c r="CC372" s="260"/>
      <c r="CD372" s="260"/>
      <c r="CE372" s="260"/>
      <c r="CF372" s="260"/>
      <c r="CG372" s="260"/>
      <c r="CH372" s="260"/>
      <c r="CI372" s="260"/>
      <c r="CJ372" s="260"/>
      <c r="CK372" s="260"/>
      <c r="CL372" s="260"/>
      <c r="CM372" s="260"/>
    </row>
    <row r="373" spans="1:91" x14ac:dyDescent="0.2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AD373" s="260"/>
      <c r="AE373" s="260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60"/>
      <c r="BH373" s="260"/>
      <c r="BI373" s="260"/>
      <c r="BJ373" s="260"/>
      <c r="BK373" s="260"/>
      <c r="BL373" s="260"/>
      <c r="BM373" s="260"/>
      <c r="BN373" s="260"/>
      <c r="BO373" s="260"/>
      <c r="BP373" s="260"/>
      <c r="BQ373" s="260"/>
      <c r="BR373" s="260"/>
      <c r="BS373" s="260"/>
      <c r="BT373" s="260"/>
      <c r="BU373" s="260"/>
      <c r="BV373" s="260"/>
      <c r="BW373" s="260"/>
      <c r="BX373" s="260"/>
      <c r="BY373" s="260"/>
      <c r="BZ373" s="260"/>
      <c r="CA373" s="260"/>
      <c r="CB373" s="260"/>
      <c r="CC373" s="260"/>
      <c r="CD373" s="260"/>
      <c r="CE373" s="260"/>
      <c r="CF373" s="260"/>
      <c r="CG373" s="260"/>
      <c r="CH373" s="260"/>
      <c r="CI373" s="260"/>
      <c r="CJ373" s="260"/>
      <c r="CK373" s="260"/>
      <c r="CL373" s="260"/>
      <c r="CM373" s="260"/>
    </row>
    <row r="374" spans="1:91" x14ac:dyDescent="0.2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AD374" s="260"/>
      <c r="AE374" s="260"/>
      <c r="AF374" s="260"/>
      <c r="AG374" s="260"/>
      <c r="AH374" s="260"/>
      <c r="AI374" s="260"/>
      <c r="AJ374" s="260"/>
      <c r="AK374" s="260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60"/>
      <c r="BH374" s="260"/>
      <c r="BI374" s="260"/>
      <c r="BJ374" s="260"/>
      <c r="BK374" s="260"/>
      <c r="BL374" s="260"/>
      <c r="BM374" s="260"/>
      <c r="BN374" s="260"/>
      <c r="BO374" s="260"/>
      <c r="BP374" s="260"/>
      <c r="BQ374" s="260"/>
      <c r="BR374" s="260"/>
      <c r="BS374" s="260"/>
      <c r="BT374" s="260"/>
      <c r="BU374" s="260"/>
      <c r="BV374" s="260"/>
      <c r="BW374" s="260"/>
      <c r="BX374" s="260"/>
      <c r="BY374" s="260"/>
      <c r="BZ374" s="260"/>
      <c r="CA374" s="260"/>
      <c r="CB374" s="260"/>
      <c r="CC374" s="260"/>
      <c r="CD374" s="260"/>
      <c r="CE374" s="260"/>
      <c r="CF374" s="260"/>
      <c r="CG374" s="260"/>
      <c r="CH374" s="260"/>
      <c r="CI374" s="260"/>
      <c r="CJ374" s="260"/>
      <c r="CK374" s="260"/>
      <c r="CL374" s="260"/>
      <c r="CM374" s="260"/>
    </row>
    <row r="375" spans="1:91" x14ac:dyDescent="0.2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AD375" s="260"/>
      <c r="AE375" s="260"/>
      <c r="AF375" s="260"/>
      <c r="AG375" s="260"/>
      <c r="AH375" s="260"/>
      <c r="AI375" s="260"/>
      <c r="AJ375" s="260"/>
      <c r="AK375" s="260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60"/>
      <c r="BH375" s="260"/>
      <c r="BI375" s="260"/>
      <c r="BJ375" s="260"/>
      <c r="BK375" s="260"/>
      <c r="BL375" s="260"/>
      <c r="BM375" s="260"/>
      <c r="BN375" s="260"/>
      <c r="BO375" s="260"/>
      <c r="BP375" s="260"/>
      <c r="BQ375" s="260"/>
      <c r="BR375" s="260"/>
      <c r="BS375" s="260"/>
      <c r="BT375" s="260"/>
      <c r="BU375" s="260"/>
      <c r="BV375" s="260"/>
      <c r="BW375" s="260"/>
      <c r="BX375" s="260"/>
      <c r="BY375" s="260"/>
      <c r="BZ375" s="260"/>
      <c r="CA375" s="260"/>
      <c r="CB375" s="260"/>
      <c r="CC375" s="260"/>
      <c r="CD375" s="260"/>
      <c r="CE375" s="260"/>
      <c r="CF375" s="260"/>
      <c r="CG375" s="260"/>
      <c r="CH375" s="260"/>
      <c r="CI375" s="260"/>
      <c r="CJ375" s="260"/>
      <c r="CK375" s="260"/>
      <c r="CL375" s="260"/>
      <c r="CM375" s="260"/>
    </row>
    <row r="376" spans="1:91" x14ac:dyDescent="0.2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AD376" s="260"/>
      <c r="AE376" s="260"/>
      <c r="AF376" s="260"/>
      <c r="AG376" s="260"/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60"/>
      <c r="BH376" s="260"/>
      <c r="BI376" s="260"/>
      <c r="BJ376" s="260"/>
      <c r="BK376" s="260"/>
      <c r="BL376" s="260"/>
      <c r="BM376" s="260"/>
      <c r="BN376" s="260"/>
      <c r="BO376" s="260"/>
      <c r="BP376" s="260"/>
      <c r="BQ376" s="260"/>
      <c r="BR376" s="260"/>
      <c r="BS376" s="260"/>
      <c r="BT376" s="260"/>
      <c r="BU376" s="260"/>
      <c r="BV376" s="260"/>
      <c r="BW376" s="260"/>
      <c r="BX376" s="260"/>
      <c r="BY376" s="260"/>
      <c r="BZ376" s="260"/>
      <c r="CA376" s="260"/>
      <c r="CB376" s="260"/>
      <c r="CC376" s="260"/>
      <c r="CD376" s="260"/>
      <c r="CE376" s="260"/>
      <c r="CF376" s="260"/>
      <c r="CG376" s="260"/>
      <c r="CH376" s="260"/>
      <c r="CI376" s="260"/>
      <c r="CJ376" s="260"/>
      <c r="CK376" s="260"/>
      <c r="CL376" s="260"/>
      <c r="CM376" s="260"/>
    </row>
    <row r="377" spans="1:91" x14ac:dyDescent="0.2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AD377" s="260"/>
      <c r="AE377" s="260"/>
      <c r="AF377" s="260"/>
      <c r="AG377" s="260"/>
      <c r="AH377" s="260"/>
      <c r="AI377" s="260"/>
      <c r="AJ377" s="260"/>
      <c r="AK377" s="260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60"/>
      <c r="BH377" s="260"/>
      <c r="BI377" s="260"/>
      <c r="BJ377" s="260"/>
      <c r="BK377" s="260"/>
      <c r="BL377" s="260"/>
      <c r="BM377" s="260"/>
      <c r="BN377" s="260"/>
      <c r="BO377" s="260"/>
      <c r="BP377" s="260"/>
      <c r="BQ377" s="260"/>
      <c r="BR377" s="260"/>
      <c r="BS377" s="260"/>
      <c r="BT377" s="260"/>
      <c r="BU377" s="260"/>
      <c r="BV377" s="260"/>
      <c r="BW377" s="260"/>
      <c r="BX377" s="260"/>
      <c r="BY377" s="260"/>
      <c r="BZ377" s="260"/>
      <c r="CA377" s="260"/>
      <c r="CB377" s="260"/>
      <c r="CC377" s="260"/>
      <c r="CD377" s="260"/>
      <c r="CE377" s="260"/>
      <c r="CF377" s="260"/>
      <c r="CG377" s="260"/>
      <c r="CH377" s="260"/>
      <c r="CI377" s="260"/>
      <c r="CJ377" s="260"/>
      <c r="CK377" s="260"/>
      <c r="CL377" s="260"/>
      <c r="CM377" s="260"/>
    </row>
    <row r="378" spans="1:91" x14ac:dyDescent="0.2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AD378" s="260"/>
      <c r="AE378" s="260"/>
      <c r="AF378" s="260"/>
      <c r="AG378" s="260"/>
      <c r="AH378" s="260"/>
      <c r="AI378" s="260"/>
      <c r="AJ378" s="260"/>
      <c r="AK378" s="260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60"/>
      <c r="BH378" s="260"/>
      <c r="BI378" s="260"/>
      <c r="BJ378" s="260"/>
      <c r="BK378" s="260"/>
      <c r="BL378" s="260"/>
      <c r="BM378" s="260"/>
      <c r="BN378" s="260"/>
      <c r="BO378" s="260"/>
      <c r="BP378" s="260"/>
      <c r="BQ378" s="260"/>
      <c r="BR378" s="260"/>
      <c r="BS378" s="260"/>
      <c r="BT378" s="260"/>
      <c r="BU378" s="260"/>
      <c r="BV378" s="260"/>
      <c r="BW378" s="260"/>
      <c r="BX378" s="260"/>
      <c r="BY378" s="260"/>
      <c r="BZ378" s="260"/>
      <c r="CA378" s="260"/>
      <c r="CB378" s="260"/>
      <c r="CC378" s="260"/>
      <c r="CD378" s="260"/>
      <c r="CE378" s="260"/>
      <c r="CF378" s="260"/>
      <c r="CG378" s="260"/>
      <c r="CH378" s="260"/>
      <c r="CI378" s="260"/>
      <c r="CJ378" s="260"/>
      <c r="CK378" s="260"/>
      <c r="CL378" s="260"/>
      <c r="CM378" s="260"/>
    </row>
    <row r="379" spans="1:91" x14ac:dyDescent="0.2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AD379" s="260"/>
      <c r="AE379" s="260"/>
      <c r="AF379" s="260"/>
      <c r="AG379" s="260"/>
      <c r="AH379" s="260"/>
      <c r="AI379" s="260"/>
      <c r="AJ379" s="260"/>
      <c r="AK379" s="260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60"/>
      <c r="BH379" s="260"/>
      <c r="BI379" s="260"/>
      <c r="BJ379" s="260"/>
      <c r="BK379" s="260"/>
      <c r="BL379" s="260"/>
      <c r="BM379" s="260"/>
      <c r="BN379" s="260"/>
      <c r="BO379" s="260"/>
      <c r="BP379" s="260"/>
      <c r="BQ379" s="260"/>
      <c r="BR379" s="260"/>
      <c r="BS379" s="260"/>
      <c r="BT379" s="260"/>
      <c r="BU379" s="260"/>
      <c r="BV379" s="260"/>
      <c r="BW379" s="260"/>
      <c r="BX379" s="260"/>
      <c r="BY379" s="260"/>
      <c r="BZ379" s="260"/>
      <c r="CA379" s="260"/>
      <c r="CB379" s="260"/>
      <c r="CC379" s="260"/>
      <c r="CD379" s="260"/>
      <c r="CE379" s="260"/>
      <c r="CF379" s="260"/>
      <c r="CG379" s="260"/>
      <c r="CH379" s="260"/>
      <c r="CI379" s="260"/>
      <c r="CJ379" s="260"/>
      <c r="CK379" s="260"/>
      <c r="CL379" s="260"/>
      <c r="CM379" s="260"/>
    </row>
    <row r="380" spans="1:91" x14ac:dyDescent="0.2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AD380" s="260"/>
      <c r="AE380" s="260"/>
      <c r="AF380" s="260"/>
      <c r="AG380" s="260"/>
      <c r="AH380" s="260"/>
      <c r="AI380" s="260"/>
      <c r="AJ380" s="260"/>
      <c r="AK380" s="260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60"/>
      <c r="BH380" s="260"/>
      <c r="BI380" s="260"/>
      <c r="BJ380" s="260"/>
      <c r="BK380" s="260"/>
      <c r="BL380" s="260"/>
      <c r="BM380" s="260"/>
      <c r="BN380" s="260"/>
      <c r="BO380" s="260"/>
      <c r="BP380" s="260"/>
      <c r="BQ380" s="260"/>
      <c r="BR380" s="260"/>
      <c r="BS380" s="260"/>
      <c r="BT380" s="260"/>
      <c r="BU380" s="260"/>
      <c r="BV380" s="260"/>
      <c r="BW380" s="260"/>
      <c r="BX380" s="260"/>
      <c r="BY380" s="260"/>
      <c r="BZ380" s="260"/>
      <c r="CA380" s="260"/>
      <c r="CB380" s="260"/>
      <c r="CC380" s="260"/>
      <c r="CD380" s="260"/>
      <c r="CE380" s="260"/>
      <c r="CF380" s="260"/>
      <c r="CG380" s="260"/>
      <c r="CH380" s="260"/>
      <c r="CI380" s="260"/>
      <c r="CJ380" s="260"/>
      <c r="CK380" s="260"/>
      <c r="CL380" s="260"/>
      <c r="CM380" s="260"/>
    </row>
    <row r="381" spans="1:91" x14ac:dyDescent="0.2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AD381" s="260"/>
      <c r="AE381" s="260"/>
      <c r="AF381" s="260"/>
      <c r="AG381" s="260"/>
      <c r="AH381" s="260"/>
      <c r="AI381" s="260"/>
      <c r="AJ381" s="260"/>
      <c r="AK381" s="260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60"/>
      <c r="BH381" s="260"/>
      <c r="BI381" s="260"/>
      <c r="BJ381" s="260"/>
      <c r="BK381" s="260"/>
      <c r="BL381" s="260"/>
      <c r="BM381" s="260"/>
      <c r="BN381" s="260"/>
      <c r="BO381" s="260"/>
      <c r="BP381" s="260"/>
      <c r="BQ381" s="260"/>
      <c r="BR381" s="260"/>
      <c r="BS381" s="260"/>
      <c r="BT381" s="260"/>
      <c r="BU381" s="260"/>
      <c r="BV381" s="260"/>
      <c r="BW381" s="260"/>
      <c r="BX381" s="260"/>
      <c r="BY381" s="260"/>
      <c r="BZ381" s="260"/>
      <c r="CA381" s="260"/>
      <c r="CB381" s="260"/>
      <c r="CC381" s="260"/>
      <c r="CD381" s="260"/>
      <c r="CE381" s="260"/>
      <c r="CF381" s="260"/>
      <c r="CG381" s="260"/>
      <c r="CH381" s="260"/>
      <c r="CI381" s="260"/>
      <c r="CJ381" s="260"/>
      <c r="CK381" s="260"/>
      <c r="CL381" s="260"/>
      <c r="CM381" s="260"/>
    </row>
    <row r="382" spans="1:91" x14ac:dyDescent="0.2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AD382" s="260"/>
      <c r="AE382" s="260"/>
      <c r="AF382" s="260"/>
      <c r="AG382" s="260"/>
      <c r="AH382" s="260"/>
      <c r="AI382" s="260"/>
      <c r="AJ382" s="260"/>
      <c r="AK382" s="260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60"/>
      <c r="BH382" s="260"/>
      <c r="BI382" s="260"/>
      <c r="BJ382" s="260"/>
      <c r="BK382" s="260"/>
      <c r="BL382" s="260"/>
      <c r="BM382" s="260"/>
      <c r="BN382" s="260"/>
      <c r="BO382" s="260"/>
      <c r="BP382" s="260"/>
      <c r="BQ382" s="260"/>
      <c r="BR382" s="260"/>
      <c r="BS382" s="260"/>
      <c r="BT382" s="260"/>
      <c r="BU382" s="260"/>
      <c r="BV382" s="260"/>
      <c r="BW382" s="260"/>
      <c r="BX382" s="260"/>
      <c r="BY382" s="260"/>
      <c r="BZ382" s="260"/>
      <c r="CA382" s="260"/>
      <c r="CB382" s="260"/>
      <c r="CC382" s="260"/>
      <c r="CD382" s="260"/>
      <c r="CE382" s="260"/>
      <c r="CF382" s="260"/>
      <c r="CG382" s="260"/>
      <c r="CH382" s="260"/>
      <c r="CI382" s="260"/>
      <c r="CJ382" s="260"/>
      <c r="CK382" s="260"/>
      <c r="CL382" s="260"/>
      <c r="CM382" s="260"/>
    </row>
    <row r="383" spans="1:91" x14ac:dyDescent="0.2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60"/>
      <c r="BH383" s="260"/>
      <c r="BI383" s="260"/>
      <c r="BJ383" s="260"/>
      <c r="BK383" s="260"/>
      <c r="BL383" s="260"/>
      <c r="BM383" s="260"/>
      <c r="BN383" s="260"/>
      <c r="BO383" s="260"/>
      <c r="BP383" s="260"/>
      <c r="BQ383" s="260"/>
      <c r="BR383" s="260"/>
      <c r="BS383" s="260"/>
      <c r="BT383" s="260"/>
      <c r="BU383" s="260"/>
      <c r="BV383" s="260"/>
      <c r="BW383" s="260"/>
      <c r="BX383" s="260"/>
      <c r="BY383" s="260"/>
      <c r="BZ383" s="260"/>
      <c r="CA383" s="260"/>
      <c r="CB383" s="260"/>
      <c r="CC383" s="260"/>
      <c r="CD383" s="260"/>
      <c r="CE383" s="260"/>
      <c r="CF383" s="260"/>
      <c r="CG383" s="260"/>
      <c r="CH383" s="260"/>
      <c r="CI383" s="260"/>
      <c r="CJ383" s="260"/>
      <c r="CK383" s="260"/>
      <c r="CL383" s="260"/>
      <c r="CM383" s="260"/>
    </row>
    <row r="384" spans="1:91" x14ac:dyDescent="0.2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AD384" s="260"/>
      <c r="AE384" s="260"/>
      <c r="AF384" s="260"/>
      <c r="AG384" s="260"/>
      <c r="AH384" s="260"/>
      <c r="AI384" s="260"/>
      <c r="AJ384" s="260"/>
      <c r="AK384" s="260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60"/>
      <c r="BH384" s="260"/>
      <c r="BI384" s="260"/>
      <c r="BJ384" s="260"/>
      <c r="BK384" s="260"/>
      <c r="BL384" s="260"/>
      <c r="BM384" s="260"/>
      <c r="BN384" s="260"/>
      <c r="BO384" s="260"/>
      <c r="BP384" s="260"/>
      <c r="BQ384" s="260"/>
      <c r="BR384" s="260"/>
      <c r="BS384" s="260"/>
      <c r="BT384" s="260"/>
      <c r="BU384" s="260"/>
      <c r="BV384" s="260"/>
      <c r="BW384" s="260"/>
      <c r="BX384" s="260"/>
      <c r="BY384" s="260"/>
      <c r="BZ384" s="260"/>
      <c r="CA384" s="260"/>
      <c r="CB384" s="260"/>
      <c r="CC384" s="260"/>
      <c r="CD384" s="260"/>
      <c r="CE384" s="260"/>
      <c r="CF384" s="260"/>
      <c r="CG384" s="260"/>
      <c r="CH384" s="260"/>
      <c r="CI384" s="260"/>
      <c r="CJ384" s="260"/>
      <c r="CK384" s="260"/>
      <c r="CL384" s="260"/>
      <c r="CM384" s="260"/>
    </row>
    <row r="385" spans="1:91" x14ac:dyDescent="0.2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AD385" s="260"/>
      <c r="AE385" s="260"/>
      <c r="AF385" s="260"/>
      <c r="AG385" s="260"/>
      <c r="AH385" s="260"/>
      <c r="AI385" s="260"/>
      <c r="AJ385" s="260"/>
      <c r="AK385" s="260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60"/>
      <c r="BH385" s="260"/>
      <c r="BI385" s="260"/>
      <c r="BJ385" s="260"/>
      <c r="BK385" s="260"/>
      <c r="BL385" s="260"/>
      <c r="BM385" s="260"/>
      <c r="BN385" s="260"/>
      <c r="BO385" s="260"/>
      <c r="BP385" s="260"/>
      <c r="BQ385" s="260"/>
      <c r="BR385" s="260"/>
      <c r="BS385" s="260"/>
      <c r="BT385" s="260"/>
      <c r="BU385" s="260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0"/>
    </row>
    <row r="386" spans="1:91" x14ac:dyDescent="0.2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60"/>
      <c r="BH386" s="260"/>
      <c r="BI386" s="260"/>
      <c r="BJ386" s="260"/>
      <c r="BK386" s="260"/>
      <c r="BL386" s="260"/>
      <c r="BM386" s="260"/>
      <c r="BN386" s="260"/>
      <c r="BO386" s="260"/>
      <c r="BP386" s="260"/>
      <c r="BQ386" s="260"/>
      <c r="BR386" s="260"/>
      <c r="BS386" s="260"/>
      <c r="BT386" s="260"/>
      <c r="BU386" s="260"/>
      <c r="BV386" s="260"/>
      <c r="BW386" s="260"/>
      <c r="BX386" s="260"/>
      <c r="BY386" s="260"/>
      <c r="BZ386" s="260"/>
      <c r="CA386" s="260"/>
      <c r="CB386" s="260"/>
      <c r="CC386" s="260"/>
      <c r="CD386" s="260"/>
      <c r="CE386" s="260"/>
      <c r="CF386" s="260"/>
      <c r="CG386" s="260"/>
      <c r="CH386" s="260"/>
      <c r="CI386" s="260"/>
      <c r="CJ386" s="260"/>
      <c r="CK386" s="260"/>
      <c r="CL386" s="260"/>
      <c r="CM386" s="260"/>
    </row>
    <row r="387" spans="1:91" x14ac:dyDescent="0.2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60"/>
      <c r="BH387" s="260"/>
      <c r="BI387" s="260"/>
      <c r="BJ387" s="260"/>
      <c r="BK387" s="260"/>
      <c r="BL387" s="260"/>
      <c r="BM387" s="260"/>
      <c r="BN387" s="260"/>
      <c r="BO387" s="260"/>
      <c r="BP387" s="260"/>
      <c r="BQ387" s="260"/>
      <c r="BR387" s="260"/>
      <c r="BS387" s="260"/>
      <c r="BT387" s="260"/>
      <c r="BU387" s="260"/>
      <c r="BV387" s="260"/>
      <c r="BW387" s="260"/>
      <c r="BX387" s="260"/>
      <c r="BY387" s="260"/>
      <c r="BZ387" s="260"/>
      <c r="CA387" s="260"/>
      <c r="CB387" s="260"/>
      <c r="CC387" s="260"/>
      <c r="CD387" s="260"/>
      <c r="CE387" s="260"/>
      <c r="CF387" s="260"/>
      <c r="CG387" s="260"/>
      <c r="CH387" s="260"/>
      <c r="CI387" s="260"/>
      <c r="CJ387" s="260"/>
      <c r="CK387" s="260"/>
      <c r="CL387" s="260"/>
      <c r="CM387" s="260"/>
    </row>
    <row r="388" spans="1:91" x14ac:dyDescent="0.2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AD388" s="260"/>
      <c r="AE388" s="260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60"/>
      <c r="BH388" s="260"/>
      <c r="BI388" s="260"/>
      <c r="BJ388" s="260"/>
      <c r="BK388" s="260"/>
      <c r="BL388" s="260"/>
      <c r="BM388" s="260"/>
      <c r="BN388" s="260"/>
      <c r="BO388" s="260"/>
      <c r="BP388" s="260"/>
      <c r="BQ388" s="260"/>
      <c r="BR388" s="260"/>
      <c r="BS388" s="260"/>
      <c r="BT388" s="260"/>
      <c r="BU388" s="260"/>
      <c r="BV388" s="260"/>
      <c r="BW388" s="260"/>
      <c r="BX388" s="260"/>
      <c r="BY388" s="260"/>
      <c r="BZ388" s="260"/>
      <c r="CA388" s="260"/>
      <c r="CB388" s="260"/>
      <c r="CC388" s="260"/>
      <c r="CD388" s="260"/>
      <c r="CE388" s="260"/>
      <c r="CF388" s="260"/>
      <c r="CG388" s="260"/>
      <c r="CH388" s="260"/>
      <c r="CI388" s="260"/>
      <c r="CJ388" s="260"/>
      <c r="CK388" s="260"/>
      <c r="CL388" s="260"/>
      <c r="CM388" s="260"/>
    </row>
    <row r="389" spans="1:91" x14ac:dyDescent="0.2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AD389" s="260"/>
      <c r="AE389" s="260"/>
      <c r="AF389" s="260"/>
      <c r="AG389" s="260"/>
      <c r="AH389" s="260"/>
      <c r="AI389" s="260"/>
      <c r="AJ389" s="260"/>
      <c r="AK389" s="260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60"/>
      <c r="BH389" s="260"/>
      <c r="BI389" s="260"/>
      <c r="BJ389" s="260"/>
      <c r="BK389" s="260"/>
      <c r="BL389" s="260"/>
      <c r="BM389" s="260"/>
      <c r="BN389" s="260"/>
      <c r="BO389" s="260"/>
      <c r="BP389" s="260"/>
      <c r="BQ389" s="260"/>
      <c r="BR389" s="260"/>
      <c r="BS389" s="260"/>
      <c r="BT389" s="260"/>
      <c r="BU389" s="260"/>
      <c r="BV389" s="260"/>
      <c r="BW389" s="260"/>
      <c r="BX389" s="260"/>
      <c r="BY389" s="260"/>
      <c r="BZ389" s="260"/>
      <c r="CA389" s="260"/>
      <c r="CB389" s="260"/>
      <c r="CC389" s="260"/>
      <c r="CD389" s="260"/>
      <c r="CE389" s="260"/>
      <c r="CF389" s="260"/>
      <c r="CG389" s="260"/>
      <c r="CH389" s="260"/>
      <c r="CI389" s="260"/>
      <c r="CJ389" s="260"/>
      <c r="CK389" s="260"/>
      <c r="CL389" s="260"/>
      <c r="CM389" s="260"/>
    </row>
    <row r="390" spans="1:91" x14ac:dyDescent="0.2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AD390" s="260"/>
      <c r="AE390" s="260"/>
      <c r="AF390" s="260"/>
      <c r="AG390" s="260"/>
      <c r="AH390" s="260"/>
      <c r="AI390" s="260"/>
      <c r="AJ390" s="260"/>
      <c r="AK390" s="260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60"/>
      <c r="BH390" s="260"/>
      <c r="BI390" s="260"/>
      <c r="BJ390" s="260"/>
      <c r="BK390" s="260"/>
      <c r="BL390" s="260"/>
      <c r="BM390" s="260"/>
      <c r="BN390" s="260"/>
      <c r="BO390" s="260"/>
      <c r="BP390" s="260"/>
      <c r="BQ390" s="260"/>
      <c r="BR390" s="260"/>
      <c r="BS390" s="260"/>
      <c r="BT390" s="260"/>
      <c r="BU390" s="260"/>
      <c r="BV390" s="260"/>
      <c r="BW390" s="260"/>
      <c r="BX390" s="260"/>
      <c r="BY390" s="260"/>
      <c r="BZ390" s="260"/>
      <c r="CA390" s="260"/>
      <c r="CB390" s="260"/>
      <c r="CC390" s="260"/>
      <c r="CD390" s="260"/>
      <c r="CE390" s="260"/>
      <c r="CF390" s="260"/>
      <c r="CG390" s="260"/>
      <c r="CH390" s="260"/>
      <c r="CI390" s="260"/>
      <c r="CJ390" s="260"/>
      <c r="CK390" s="260"/>
      <c r="CL390" s="260"/>
      <c r="CM390" s="260"/>
    </row>
    <row r="391" spans="1:91" x14ac:dyDescent="0.2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AD391" s="260"/>
      <c r="AE391" s="260"/>
      <c r="AF391" s="260"/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60"/>
      <c r="BH391" s="260"/>
      <c r="BI391" s="260"/>
      <c r="BJ391" s="260"/>
      <c r="BK391" s="260"/>
      <c r="BL391" s="260"/>
      <c r="BM391" s="260"/>
      <c r="BN391" s="260"/>
      <c r="BO391" s="260"/>
      <c r="BP391" s="260"/>
      <c r="BQ391" s="260"/>
      <c r="BR391" s="260"/>
      <c r="BS391" s="260"/>
      <c r="BT391" s="260"/>
      <c r="BU391" s="260"/>
      <c r="BV391" s="260"/>
      <c r="BW391" s="260"/>
      <c r="BX391" s="260"/>
      <c r="BY391" s="260"/>
      <c r="BZ391" s="260"/>
      <c r="CA391" s="260"/>
      <c r="CB391" s="260"/>
      <c r="CC391" s="260"/>
      <c r="CD391" s="260"/>
      <c r="CE391" s="260"/>
      <c r="CF391" s="260"/>
      <c r="CG391" s="260"/>
      <c r="CH391" s="260"/>
      <c r="CI391" s="260"/>
      <c r="CJ391" s="260"/>
      <c r="CK391" s="260"/>
      <c r="CL391" s="260"/>
      <c r="CM391" s="260"/>
    </row>
    <row r="392" spans="1:91" x14ac:dyDescent="0.2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AD392" s="260"/>
      <c r="AE392" s="260"/>
      <c r="AF392" s="260"/>
      <c r="AG392" s="260"/>
      <c r="AH392" s="260"/>
      <c r="AI392" s="260"/>
      <c r="AJ392" s="260"/>
      <c r="AK392" s="260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60"/>
      <c r="BH392" s="260"/>
      <c r="BI392" s="260"/>
      <c r="BJ392" s="260"/>
      <c r="BK392" s="260"/>
      <c r="BL392" s="260"/>
      <c r="BM392" s="260"/>
      <c r="BN392" s="260"/>
      <c r="BO392" s="260"/>
      <c r="BP392" s="260"/>
      <c r="BQ392" s="260"/>
      <c r="BR392" s="260"/>
      <c r="BS392" s="260"/>
      <c r="BT392" s="260"/>
      <c r="BU392" s="260"/>
      <c r="BV392" s="260"/>
      <c r="BW392" s="260"/>
      <c r="BX392" s="260"/>
      <c r="BY392" s="260"/>
      <c r="BZ392" s="260"/>
      <c r="CA392" s="260"/>
      <c r="CB392" s="260"/>
      <c r="CC392" s="260"/>
      <c r="CD392" s="260"/>
      <c r="CE392" s="260"/>
      <c r="CF392" s="260"/>
      <c r="CG392" s="260"/>
      <c r="CH392" s="260"/>
      <c r="CI392" s="260"/>
      <c r="CJ392" s="260"/>
      <c r="CK392" s="260"/>
      <c r="CL392" s="260"/>
      <c r="CM392" s="260"/>
    </row>
    <row r="393" spans="1:91" x14ac:dyDescent="0.2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AD393" s="260"/>
      <c r="AE393" s="260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60"/>
      <c r="BH393" s="260"/>
      <c r="BI393" s="260"/>
      <c r="BJ393" s="260"/>
      <c r="BK393" s="260"/>
      <c r="BL393" s="260"/>
      <c r="BM393" s="260"/>
      <c r="BN393" s="260"/>
      <c r="BO393" s="260"/>
      <c r="BP393" s="260"/>
      <c r="BQ393" s="260"/>
      <c r="BR393" s="260"/>
      <c r="BS393" s="260"/>
      <c r="BT393" s="260"/>
      <c r="BU393" s="260"/>
      <c r="BV393" s="260"/>
      <c r="BW393" s="260"/>
      <c r="BX393" s="260"/>
      <c r="BY393" s="260"/>
      <c r="BZ393" s="260"/>
      <c r="CA393" s="260"/>
      <c r="CB393" s="260"/>
      <c r="CC393" s="260"/>
      <c r="CD393" s="260"/>
      <c r="CE393" s="260"/>
      <c r="CF393" s="260"/>
      <c r="CG393" s="260"/>
      <c r="CH393" s="260"/>
      <c r="CI393" s="260"/>
      <c r="CJ393" s="260"/>
      <c r="CK393" s="260"/>
      <c r="CL393" s="260"/>
      <c r="CM393" s="260"/>
    </row>
    <row r="394" spans="1:91" x14ac:dyDescent="0.2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AD394" s="260"/>
      <c r="AE394" s="260"/>
      <c r="AF394" s="260"/>
      <c r="AG394" s="260"/>
      <c r="AH394" s="260"/>
      <c r="AI394" s="260"/>
      <c r="AJ394" s="260"/>
      <c r="AK394" s="260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60"/>
      <c r="BH394" s="260"/>
      <c r="BI394" s="260"/>
      <c r="BJ394" s="260"/>
      <c r="BK394" s="260"/>
      <c r="BL394" s="260"/>
      <c r="BM394" s="260"/>
      <c r="BN394" s="260"/>
      <c r="BO394" s="260"/>
      <c r="BP394" s="260"/>
      <c r="BQ394" s="260"/>
      <c r="BR394" s="260"/>
      <c r="BS394" s="260"/>
      <c r="BT394" s="260"/>
      <c r="BU394" s="260"/>
      <c r="BV394" s="260"/>
      <c r="BW394" s="260"/>
      <c r="BX394" s="260"/>
      <c r="BY394" s="260"/>
      <c r="BZ394" s="260"/>
      <c r="CA394" s="260"/>
      <c r="CB394" s="260"/>
      <c r="CC394" s="260"/>
      <c r="CD394" s="260"/>
      <c r="CE394" s="260"/>
      <c r="CF394" s="260"/>
      <c r="CG394" s="260"/>
      <c r="CH394" s="260"/>
      <c r="CI394" s="260"/>
      <c r="CJ394" s="260"/>
      <c r="CK394" s="260"/>
      <c r="CL394" s="260"/>
      <c r="CM394" s="260"/>
    </row>
    <row r="395" spans="1:91" x14ac:dyDescent="0.2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AD395" s="260"/>
      <c r="AE395" s="260"/>
      <c r="AF395" s="260"/>
      <c r="AG395" s="260"/>
      <c r="AH395" s="260"/>
      <c r="AI395" s="260"/>
      <c r="AJ395" s="260"/>
      <c r="AK395" s="260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60"/>
      <c r="BH395" s="260"/>
      <c r="BI395" s="260"/>
      <c r="BJ395" s="260"/>
      <c r="BK395" s="260"/>
      <c r="BL395" s="260"/>
      <c r="BM395" s="260"/>
      <c r="BN395" s="260"/>
      <c r="BO395" s="260"/>
      <c r="BP395" s="260"/>
      <c r="BQ395" s="260"/>
      <c r="BR395" s="260"/>
      <c r="BS395" s="260"/>
      <c r="BT395" s="260"/>
      <c r="BU395" s="260"/>
      <c r="BV395" s="260"/>
      <c r="BW395" s="260"/>
      <c r="BX395" s="260"/>
      <c r="BY395" s="260"/>
      <c r="BZ395" s="260"/>
      <c r="CA395" s="260"/>
      <c r="CB395" s="260"/>
      <c r="CC395" s="260"/>
      <c r="CD395" s="260"/>
      <c r="CE395" s="260"/>
      <c r="CF395" s="260"/>
      <c r="CG395" s="260"/>
      <c r="CH395" s="260"/>
      <c r="CI395" s="260"/>
      <c r="CJ395" s="260"/>
      <c r="CK395" s="260"/>
      <c r="CL395" s="260"/>
      <c r="CM395" s="260"/>
    </row>
    <row r="396" spans="1:91" x14ac:dyDescent="0.2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AD396" s="260"/>
      <c r="AE396" s="260"/>
      <c r="AF396" s="260"/>
      <c r="AG396" s="260"/>
      <c r="AH396" s="260"/>
      <c r="AI396" s="260"/>
      <c r="AJ396" s="260"/>
      <c r="AK396" s="260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60"/>
      <c r="BH396" s="260"/>
      <c r="BI396" s="260"/>
      <c r="BJ396" s="260"/>
      <c r="BK396" s="260"/>
      <c r="BL396" s="260"/>
      <c r="BM396" s="260"/>
      <c r="BN396" s="260"/>
      <c r="BO396" s="260"/>
      <c r="BP396" s="260"/>
      <c r="BQ396" s="260"/>
      <c r="BR396" s="260"/>
      <c r="BS396" s="260"/>
      <c r="BT396" s="260"/>
      <c r="BU396" s="260"/>
      <c r="BV396" s="260"/>
      <c r="BW396" s="260"/>
      <c r="BX396" s="260"/>
      <c r="BY396" s="260"/>
      <c r="BZ396" s="260"/>
      <c r="CA396" s="260"/>
      <c r="CB396" s="260"/>
      <c r="CC396" s="260"/>
      <c r="CD396" s="260"/>
      <c r="CE396" s="260"/>
      <c r="CF396" s="260"/>
      <c r="CG396" s="260"/>
      <c r="CH396" s="260"/>
      <c r="CI396" s="260"/>
      <c r="CJ396" s="260"/>
      <c r="CK396" s="260"/>
      <c r="CL396" s="260"/>
      <c r="CM396" s="260"/>
    </row>
    <row r="397" spans="1:91" x14ac:dyDescent="0.2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AD397" s="260"/>
      <c r="AE397" s="260"/>
      <c r="AF397" s="260"/>
      <c r="AG397" s="260"/>
      <c r="AH397" s="260"/>
      <c r="AI397" s="260"/>
      <c r="AJ397" s="260"/>
      <c r="AK397" s="260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60"/>
      <c r="BH397" s="260"/>
      <c r="BI397" s="260"/>
      <c r="BJ397" s="260"/>
      <c r="BK397" s="260"/>
      <c r="BL397" s="260"/>
      <c r="BM397" s="260"/>
      <c r="BN397" s="260"/>
      <c r="BO397" s="260"/>
      <c r="BP397" s="260"/>
      <c r="BQ397" s="260"/>
      <c r="BR397" s="260"/>
      <c r="BS397" s="260"/>
      <c r="BT397" s="260"/>
      <c r="BU397" s="260"/>
      <c r="BV397" s="260"/>
      <c r="BW397" s="260"/>
      <c r="BX397" s="260"/>
      <c r="BY397" s="260"/>
      <c r="BZ397" s="260"/>
      <c r="CA397" s="260"/>
      <c r="CB397" s="260"/>
      <c r="CC397" s="260"/>
      <c r="CD397" s="260"/>
      <c r="CE397" s="260"/>
      <c r="CF397" s="260"/>
      <c r="CG397" s="260"/>
      <c r="CH397" s="260"/>
      <c r="CI397" s="260"/>
      <c r="CJ397" s="260"/>
      <c r="CK397" s="260"/>
      <c r="CL397" s="260"/>
      <c r="CM397" s="260"/>
    </row>
    <row r="398" spans="1:91" x14ac:dyDescent="0.2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60"/>
      <c r="BH398" s="260"/>
      <c r="BI398" s="260"/>
      <c r="BJ398" s="260"/>
      <c r="BK398" s="260"/>
      <c r="BL398" s="260"/>
      <c r="BM398" s="260"/>
      <c r="BN398" s="260"/>
      <c r="BO398" s="260"/>
      <c r="BP398" s="260"/>
      <c r="BQ398" s="260"/>
      <c r="BR398" s="260"/>
      <c r="BS398" s="260"/>
      <c r="BT398" s="260"/>
      <c r="BU398" s="260"/>
      <c r="BV398" s="260"/>
      <c r="BW398" s="260"/>
      <c r="BX398" s="260"/>
      <c r="BY398" s="260"/>
      <c r="BZ398" s="260"/>
      <c r="CA398" s="260"/>
      <c r="CB398" s="260"/>
      <c r="CC398" s="260"/>
      <c r="CD398" s="260"/>
      <c r="CE398" s="260"/>
      <c r="CF398" s="260"/>
      <c r="CG398" s="260"/>
      <c r="CH398" s="260"/>
      <c r="CI398" s="260"/>
      <c r="CJ398" s="260"/>
      <c r="CK398" s="260"/>
      <c r="CL398" s="260"/>
      <c r="CM398" s="260"/>
    </row>
    <row r="399" spans="1:91" x14ac:dyDescent="0.2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AD399" s="260"/>
      <c r="AE399" s="260"/>
      <c r="AF399" s="260"/>
      <c r="AG399" s="260"/>
      <c r="AH399" s="260"/>
      <c r="AI399" s="260"/>
      <c r="AJ399" s="260"/>
      <c r="AK399" s="260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60"/>
      <c r="BH399" s="260"/>
      <c r="BI399" s="260"/>
      <c r="BJ399" s="260"/>
      <c r="BK399" s="260"/>
      <c r="BL399" s="260"/>
      <c r="BM399" s="260"/>
      <c r="BN399" s="260"/>
      <c r="BO399" s="260"/>
      <c r="BP399" s="260"/>
      <c r="BQ399" s="260"/>
      <c r="BR399" s="260"/>
      <c r="BS399" s="260"/>
      <c r="BT399" s="260"/>
      <c r="BU399" s="260"/>
      <c r="BV399" s="260"/>
      <c r="BW399" s="260"/>
      <c r="BX399" s="260"/>
      <c r="BY399" s="260"/>
      <c r="BZ399" s="260"/>
      <c r="CA399" s="260"/>
      <c r="CB399" s="260"/>
      <c r="CC399" s="260"/>
      <c r="CD399" s="260"/>
      <c r="CE399" s="260"/>
      <c r="CF399" s="260"/>
      <c r="CG399" s="260"/>
      <c r="CH399" s="260"/>
      <c r="CI399" s="260"/>
      <c r="CJ399" s="260"/>
      <c r="CK399" s="260"/>
      <c r="CL399" s="260"/>
      <c r="CM399" s="260"/>
    </row>
    <row r="400" spans="1:91" x14ac:dyDescent="0.2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AD400" s="260"/>
      <c r="AE400" s="260"/>
      <c r="AF400" s="260"/>
      <c r="AG400" s="260"/>
      <c r="AH400" s="260"/>
      <c r="AI400" s="260"/>
      <c r="AJ400" s="260"/>
      <c r="AK400" s="260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60"/>
      <c r="BH400" s="260"/>
      <c r="BI400" s="260"/>
      <c r="BJ400" s="260"/>
      <c r="BK400" s="260"/>
      <c r="BL400" s="260"/>
      <c r="BM400" s="260"/>
      <c r="BN400" s="260"/>
      <c r="BO400" s="260"/>
      <c r="BP400" s="260"/>
      <c r="BQ400" s="260"/>
      <c r="BR400" s="260"/>
      <c r="BS400" s="260"/>
      <c r="BT400" s="260"/>
      <c r="BU400" s="260"/>
      <c r="BV400" s="260"/>
      <c r="BW400" s="260"/>
      <c r="BX400" s="260"/>
      <c r="BY400" s="260"/>
      <c r="BZ400" s="260"/>
      <c r="CA400" s="260"/>
      <c r="CB400" s="260"/>
      <c r="CC400" s="260"/>
      <c r="CD400" s="260"/>
      <c r="CE400" s="260"/>
      <c r="CF400" s="260"/>
      <c r="CG400" s="260"/>
      <c r="CH400" s="260"/>
      <c r="CI400" s="260"/>
      <c r="CJ400" s="260"/>
      <c r="CK400" s="260"/>
      <c r="CL400" s="260"/>
      <c r="CM400" s="260"/>
    </row>
    <row r="401" spans="1:91" x14ac:dyDescent="0.2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AD401" s="260"/>
      <c r="AE401" s="260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60"/>
      <c r="BH401" s="260"/>
      <c r="BI401" s="260"/>
      <c r="BJ401" s="260"/>
      <c r="BK401" s="260"/>
      <c r="BL401" s="260"/>
      <c r="BM401" s="260"/>
      <c r="BN401" s="260"/>
      <c r="BO401" s="260"/>
      <c r="BP401" s="260"/>
      <c r="BQ401" s="260"/>
      <c r="BR401" s="260"/>
      <c r="BS401" s="260"/>
      <c r="BT401" s="260"/>
      <c r="BU401" s="260"/>
      <c r="BV401" s="260"/>
      <c r="BW401" s="260"/>
      <c r="BX401" s="260"/>
      <c r="BY401" s="260"/>
      <c r="BZ401" s="260"/>
      <c r="CA401" s="260"/>
      <c r="CB401" s="260"/>
      <c r="CC401" s="260"/>
      <c r="CD401" s="260"/>
      <c r="CE401" s="260"/>
      <c r="CF401" s="260"/>
      <c r="CG401" s="260"/>
      <c r="CH401" s="260"/>
      <c r="CI401" s="260"/>
      <c r="CJ401" s="260"/>
      <c r="CK401" s="260"/>
      <c r="CL401" s="260"/>
      <c r="CM401" s="260"/>
    </row>
    <row r="402" spans="1:91" x14ac:dyDescent="0.2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AD402" s="260"/>
      <c r="AE402" s="260"/>
      <c r="AF402" s="260"/>
      <c r="AG402" s="260"/>
      <c r="AH402" s="260"/>
      <c r="AI402" s="260"/>
      <c r="AJ402" s="260"/>
      <c r="AK402" s="260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60"/>
      <c r="BH402" s="260"/>
      <c r="BI402" s="260"/>
      <c r="BJ402" s="260"/>
      <c r="BK402" s="260"/>
      <c r="BL402" s="260"/>
      <c r="BM402" s="260"/>
      <c r="BN402" s="260"/>
      <c r="BO402" s="260"/>
      <c r="BP402" s="260"/>
      <c r="BQ402" s="260"/>
      <c r="BR402" s="260"/>
      <c r="BS402" s="260"/>
      <c r="BT402" s="260"/>
      <c r="BU402" s="260"/>
      <c r="BV402" s="260"/>
      <c r="BW402" s="260"/>
      <c r="BX402" s="260"/>
      <c r="BY402" s="260"/>
      <c r="BZ402" s="260"/>
      <c r="CA402" s="260"/>
      <c r="CB402" s="260"/>
      <c r="CC402" s="260"/>
      <c r="CD402" s="260"/>
      <c r="CE402" s="260"/>
      <c r="CF402" s="260"/>
      <c r="CG402" s="260"/>
      <c r="CH402" s="260"/>
      <c r="CI402" s="260"/>
      <c r="CJ402" s="260"/>
      <c r="CK402" s="260"/>
      <c r="CL402" s="260"/>
      <c r="CM402" s="260"/>
    </row>
    <row r="403" spans="1:91" x14ac:dyDescent="0.2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AD403" s="260"/>
      <c r="AE403" s="260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60"/>
      <c r="BH403" s="260"/>
      <c r="BI403" s="260"/>
      <c r="BJ403" s="260"/>
      <c r="BK403" s="260"/>
      <c r="BL403" s="260"/>
      <c r="BM403" s="260"/>
      <c r="BN403" s="260"/>
      <c r="BO403" s="260"/>
      <c r="BP403" s="260"/>
      <c r="BQ403" s="260"/>
      <c r="BR403" s="260"/>
      <c r="BS403" s="260"/>
      <c r="BT403" s="260"/>
      <c r="BU403" s="260"/>
      <c r="BV403" s="260"/>
      <c r="BW403" s="260"/>
      <c r="BX403" s="260"/>
      <c r="BY403" s="260"/>
      <c r="BZ403" s="260"/>
      <c r="CA403" s="260"/>
      <c r="CB403" s="260"/>
      <c r="CC403" s="260"/>
      <c r="CD403" s="260"/>
      <c r="CE403" s="260"/>
      <c r="CF403" s="260"/>
      <c r="CG403" s="260"/>
      <c r="CH403" s="260"/>
      <c r="CI403" s="260"/>
      <c r="CJ403" s="260"/>
      <c r="CK403" s="260"/>
      <c r="CL403" s="260"/>
      <c r="CM403" s="260"/>
    </row>
    <row r="404" spans="1:91" x14ac:dyDescent="0.2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AD404" s="260"/>
      <c r="AE404" s="260"/>
      <c r="AF404" s="260"/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60"/>
      <c r="BH404" s="260"/>
      <c r="BI404" s="260"/>
      <c r="BJ404" s="260"/>
      <c r="BK404" s="260"/>
      <c r="BL404" s="260"/>
      <c r="BM404" s="260"/>
      <c r="BN404" s="260"/>
      <c r="BO404" s="260"/>
      <c r="BP404" s="260"/>
      <c r="BQ404" s="260"/>
      <c r="BR404" s="260"/>
      <c r="BS404" s="260"/>
      <c r="BT404" s="260"/>
      <c r="BU404" s="260"/>
      <c r="BV404" s="260"/>
      <c r="BW404" s="260"/>
      <c r="BX404" s="260"/>
      <c r="BY404" s="260"/>
      <c r="BZ404" s="260"/>
      <c r="CA404" s="260"/>
      <c r="CB404" s="260"/>
      <c r="CC404" s="260"/>
      <c r="CD404" s="260"/>
      <c r="CE404" s="260"/>
      <c r="CF404" s="260"/>
      <c r="CG404" s="260"/>
      <c r="CH404" s="260"/>
      <c r="CI404" s="260"/>
      <c r="CJ404" s="260"/>
      <c r="CK404" s="260"/>
      <c r="CL404" s="260"/>
      <c r="CM404" s="260"/>
    </row>
    <row r="405" spans="1:91" x14ac:dyDescent="0.2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AD405" s="260"/>
      <c r="AE405" s="260"/>
      <c r="AF405" s="260"/>
      <c r="AG405" s="260"/>
      <c r="AH405" s="260"/>
      <c r="AI405" s="260"/>
      <c r="AJ405" s="260"/>
      <c r="AK405" s="260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60"/>
      <c r="BH405" s="260"/>
      <c r="BI405" s="260"/>
      <c r="BJ405" s="260"/>
      <c r="BK405" s="260"/>
      <c r="BL405" s="260"/>
      <c r="BM405" s="260"/>
      <c r="BN405" s="260"/>
      <c r="BO405" s="260"/>
      <c r="BP405" s="260"/>
      <c r="BQ405" s="260"/>
      <c r="BR405" s="260"/>
      <c r="BS405" s="260"/>
      <c r="BT405" s="260"/>
      <c r="BU405" s="260"/>
      <c r="BV405" s="260"/>
      <c r="BW405" s="260"/>
      <c r="BX405" s="260"/>
      <c r="BY405" s="260"/>
      <c r="BZ405" s="260"/>
      <c r="CA405" s="260"/>
      <c r="CB405" s="260"/>
      <c r="CC405" s="260"/>
      <c r="CD405" s="260"/>
      <c r="CE405" s="260"/>
      <c r="CF405" s="260"/>
      <c r="CG405" s="260"/>
      <c r="CH405" s="260"/>
      <c r="CI405" s="260"/>
      <c r="CJ405" s="260"/>
      <c r="CK405" s="260"/>
      <c r="CL405" s="260"/>
      <c r="CM405" s="260"/>
    </row>
    <row r="406" spans="1:91" x14ac:dyDescent="0.2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AD406" s="260"/>
      <c r="AE406" s="260"/>
      <c r="AF406" s="260"/>
      <c r="AG406" s="260"/>
      <c r="AH406" s="260"/>
      <c r="AI406" s="260"/>
      <c r="AJ406" s="260"/>
      <c r="AK406" s="260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60"/>
      <c r="BH406" s="260"/>
      <c r="BI406" s="260"/>
      <c r="BJ406" s="260"/>
      <c r="BK406" s="260"/>
      <c r="BL406" s="260"/>
      <c r="BM406" s="260"/>
      <c r="BN406" s="260"/>
      <c r="BO406" s="260"/>
      <c r="BP406" s="260"/>
      <c r="BQ406" s="260"/>
      <c r="BR406" s="260"/>
      <c r="BS406" s="260"/>
      <c r="BT406" s="260"/>
      <c r="BU406" s="260"/>
      <c r="BV406" s="260"/>
      <c r="BW406" s="260"/>
      <c r="BX406" s="260"/>
      <c r="BY406" s="260"/>
      <c r="BZ406" s="260"/>
      <c r="CA406" s="260"/>
      <c r="CB406" s="260"/>
      <c r="CC406" s="260"/>
      <c r="CD406" s="260"/>
      <c r="CE406" s="260"/>
      <c r="CF406" s="260"/>
      <c r="CG406" s="260"/>
      <c r="CH406" s="260"/>
      <c r="CI406" s="260"/>
      <c r="CJ406" s="260"/>
      <c r="CK406" s="260"/>
      <c r="CL406" s="260"/>
      <c r="CM406" s="260"/>
    </row>
    <row r="407" spans="1:91" x14ac:dyDescent="0.2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AD407" s="260"/>
      <c r="AE407" s="260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60"/>
      <c r="BH407" s="260"/>
      <c r="BI407" s="260"/>
      <c r="BJ407" s="260"/>
      <c r="BK407" s="260"/>
      <c r="BL407" s="260"/>
      <c r="BM407" s="260"/>
      <c r="BN407" s="260"/>
      <c r="BO407" s="260"/>
      <c r="BP407" s="260"/>
      <c r="BQ407" s="260"/>
      <c r="BR407" s="260"/>
      <c r="BS407" s="260"/>
      <c r="BT407" s="260"/>
      <c r="BU407" s="260"/>
      <c r="BV407" s="260"/>
      <c r="BW407" s="260"/>
      <c r="BX407" s="260"/>
      <c r="BY407" s="260"/>
      <c r="BZ407" s="260"/>
      <c r="CA407" s="260"/>
      <c r="CB407" s="260"/>
      <c r="CC407" s="260"/>
      <c r="CD407" s="260"/>
      <c r="CE407" s="260"/>
      <c r="CF407" s="260"/>
      <c r="CG407" s="260"/>
      <c r="CH407" s="260"/>
      <c r="CI407" s="260"/>
      <c r="CJ407" s="260"/>
      <c r="CK407" s="260"/>
      <c r="CL407" s="260"/>
      <c r="CM407" s="260"/>
    </row>
    <row r="408" spans="1:91" x14ac:dyDescent="0.2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AD408" s="260"/>
      <c r="AE408" s="260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60"/>
      <c r="BH408" s="260"/>
      <c r="BI408" s="260"/>
      <c r="BJ408" s="260"/>
      <c r="BK408" s="260"/>
      <c r="BL408" s="260"/>
      <c r="BM408" s="260"/>
      <c r="BN408" s="260"/>
      <c r="BO408" s="260"/>
      <c r="BP408" s="260"/>
      <c r="BQ408" s="260"/>
      <c r="BR408" s="260"/>
      <c r="BS408" s="260"/>
      <c r="BT408" s="260"/>
      <c r="BU408" s="260"/>
      <c r="BV408" s="260"/>
      <c r="BW408" s="260"/>
      <c r="BX408" s="260"/>
      <c r="BY408" s="260"/>
      <c r="BZ408" s="260"/>
      <c r="CA408" s="260"/>
      <c r="CB408" s="260"/>
      <c r="CC408" s="260"/>
      <c r="CD408" s="260"/>
      <c r="CE408" s="260"/>
      <c r="CF408" s="260"/>
      <c r="CG408" s="260"/>
      <c r="CH408" s="260"/>
      <c r="CI408" s="260"/>
      <c r="CJ408" s="260"/>
      <c r="CK408" s="260"/>
      <c r="CL408" s="260"/>
      <c r="CM408" s="260"/>
    </row>
    <row r="409" spans="1:91" x14ac:dyDescent="0.2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60"/>
      <c r="BH409" s="260"/>
      <c r="BI409" s="260"/>
      <c r="BJ409" s="260"/>
      <c r="BK409" s="260"/>
      <c r="BL409" s="260"/>
      <c r="BM409" s="260"/>
      <c r="BN409" s="260"/>
      <c r="BO409" s="260"/>
      <c r="BP409" s="260"/>
      <c r="BQ409" s="260"/>
      <c r="BR409" s="260"/>
      <c r="BS409" s="260"/>
      <c r="BT409" s="260"/>
      <c r="BU409" s="260"/>
      <c r="BV409" s="260"/>
      <c r="BW409" s="260"/>
      <c r="BX409" s="260"/>
      <c r="BY409" s="260"/>
      <c r="BZ409" s="260"/>
      <c r="CA409" s="260"/>
      <c r="CB409" s="260"/>
      <c r="CC409" s="260"/>
      <c r="CD409" s="260"/>
      <c r="CE409" s="260"/>
      <c r="CF409" s="260"/>
      <c r="CG409" s="260"/>
      <c r="CH409" s="260"/>
      <c r="CI409" s="260"/>
      <c r="CJ409" s="260"/>
      <c r="CK409" s="260"/>
      <c r="CL409" s="260"/>
      <c r="CM409" s="260"/>
    </row>
    <row r="410" spans="1:91" x14ac:dyDescent="0.2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AD410" s="260"/>
      <c r="AE410" s="260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60"/>
      <c r="BH410" s="260"/>
      <c r="BI410" s="260"/>
      <c r="BJ410" s="260"/>
      <c r="BK410" s="260"/>
      <c r="BL410" s="260"/>
      <c r="BM410" s="260"/>
      <c r="BN410" s="260"/>
      <c r="BO410" s="260"/>
      <c r="BP410" s="260"/>
      <c r="BQ410" s="260"/>
      <c r="BR410" s="260"/>
      <c r="BS410" s="260"/>
      <c r="BT410" s="260"/>
      <c r="BU410" s="260"/>
      <c r="BV410" s="260"/>
      <c r="BW410" s="260"/>
      <c r="BX410" s="260"/>
      <c r="BY410" s="260"/>
      <c r="BZ410" s="260"/>
      <c r="CA410" s="260"/>
      <c r="CB410" s="260"/>
      <c r="CC410" s="260"/>
      <c r="CD410" s="260"/>
      <c r="CE410" s="260"/>
      <c r="CF410" s="260"/>
      <c r="CG410" s="260"/>
      <c r="CH410" s="260"/>
      <c r="CI410" s="260"/>
      <c r="CJ410" s="260"/>
      <c r="CK410" s="260"/>
      <c r="CL410" s="260"/>
      <c r="CM410" s="260"/>
    </row>
    <row r="411" spans="1:91" x14ac:dyDescent="0.2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AD411" s="260"/>
      <c r="AE411" s="260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60"/>
      <c r="BH411" s="260"/>
      <c r="BI411" s="260"/>
      <c r="BJ411" s="260"/>
      <c r="BK411" s="260"/>
      <c r="BL411" s="260"/>
      <c r="BM411" s="260"/>
      <c r="BN411" s="260"/>
      <c r="BO411" s="260"/>
      <c r="BP411" s="260"/>
      <c r="BQ411" s="260"/>
      <c r="BR411" s="260"/>
      <c r="BS411" s="260"/>
      <c r="BT411" s="260"/>
      <c r="BU411" s="260"/>
      <c r="BV411" s="260"/>
      <c r="BW411" s="260"/>
      <c r="BX411" s="260"/>
      <c r="BY411" s="260"/>
      <c r="BZ411" s="260"/>
      <c r="CA411" s="260"/>
      <c r="CB411" s="260"/>
      <c r="CC411" s="260"/>
      <c r="CD411" s="260"/>
      <c r="CE411" s="260"/>
      <c r="CF411" s="260"/>
      <c r="CG411" s="260"/>
      <c r="CH411" s="260"/>
      <c r="CI411" s="260"/>
      <c r="CJ411" s="260"/>
      <c r="CK411" s="260"/>
      <c r="CL411" s="260"/>
      <c r="CM411" s="260"/>
    </row>
    <row r="412" spans="1:91" x14ac:dyDescent="0.2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60"/>
      <c r="BH412" s="260"/>
      <c r="BI412" s="260"/>
      <c r="BJ412" s="260"/>
      <c r="BK412" s="260"/>
      <c r="BL412" s="260"/>
      <c r="BM412" s="260"/>
      <c r="BN412" s="260"/>
      <c r="BO412" s="260"/>
      <c r="BP412" s="260"/>
      <c r="BQ412" s="260"/>
      <c r="BR412" s="260"/>
      <c r="BS412" s="260"/>
      <c r="BT412" s="260"/>
      <c r="BU412" s="260"/>
      <c r="BV412" s="260"/>
      <c r="BW412" s="260"/>
      <c r="BX412" s="260"/>
      <c r="BY412" s="260"/>
      <c r="BZ412" s="260"/>
      <c r="CA412" s="260"/>
      <c r="CB412" s="260"/>
      <c r="CC412" s="260"/>
      <c r="CD412" s="260"/>
      <c r="CE412" s="260"/>
      <c r="CF412" s="260"/>
      <c r="CG412" s="260"/>
      <c r="CH412" s="260"/>
      <c r="CI412" s="260"/>
      <c r="CJ412" s="260"/>
      <c r="CK412" s="260"/>
      <c r="CL412" s="260"/>
      <c r="CM412" s="260"/>
    </row>
    <row r="413" spans="1:91" x14ac:dyDescent="0.2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AD413" s="260"/>
      <c r="AE413" s="260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60"/>
      <c r="BH413" s="260"/>
      <c r="BI413" s="260"/>
      <c r="BJ413" s="260"/>
      <c r="BK413" s="260"/>
      <c r="BL413" s="260"/>
      <c r="BM413" s="260"/>
      <c r="BN413" s="260"/>
      <c r="BO413" s="260"/>
      <c r="BP413" s="260"/>
      <c r="BQ413" s="260"/>
      <c r="BR413" s="260"/>
      <c r="BS413" s="260"/>
      <c r="BT413" s="260"/>
      <c r="BU413" s="260"/>
      <c r="BV413" s="260"/>
      <c r="BW413" s="260"/>
      <c r="BX413" s="260"/>
      <c r="BY413" s="260"/>
      <c r="BZ413" s="260"/>
      <c r="CA413" s="260"/>
      <c r="CB413" s="260"/>
      <c r="CC413" s="260"/>
      <c r="CD413" s="260"/>
      <c r="CE413" s="260"/>
      <c r="CF413" s="260"/>
      <c r="CG413" s="260"/>
      <c r="CH413" s="260"/>
      <c r="CI413" s="260"/>
      <c r="CJ413" s="260"/>
      <c r="CK413" s="260"/>
      <c r="CL413" s="260"/>
      <c r="CM413" s="260"/>
    </row>
    <row r="414" spans="1:91" x14ac:dyDescent="0.2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AD414" s="260"/>
      <c r="AE414" s="260"/>
      <c r="AF414" s="260"/>
      <c r="AG414" s="260"/>
      <c r="AH414" s="260"/>
      <c r="AI414" s="260"/>
      <c r="AJ414" s="260"/>
      <c r="AK414" s="260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60"/>
      <c r="BH414" s="260"/>
      <c r="BI414" s="260"/>
      <c r="BJ414" s="260"/>
      <c r="BK414" s="260"/>
      <c r="BL414" s="260"/>
      <c r="BM414" s="260"/>
      <c r="BN414" s="260"/>
      <c r="BO414" s="260"/>
      <c r="BP414" s="260"/>
      <c r="BQ414" s="260"/>
      <c r="BR414" s="260"/>
      <c r="BS414" s="260"/>
      <c r="BT414" s="260"/>
      <c r="BU414" s="260"/>
      <c r="BV414" s="260"/>
      <c r="BW414" s="260"/>
      <c r="BX414" s="260"/>
      <c r="BY414" s="260"/>
      <c r="BZ414" s="260"/>
      <c r="CA414" s="260"/>
      <c r="CB414" s="260"/>
      <c r="CC414" s="260"/>
      <c r="CD414" s="260"/>
      <c r="CE414" s="260"/>
      <c r="CF414" s="260"/>
      <c r="CG414" s="260"/>
      <c r="CH414" s="260"/>
      <c r="CI414" s="260"/>
      <c r="CJ414" s="260"/>
      <c r="CK414" s="260"/>
      <c r="CL414" s="260"/>
      <c r="CM414" s="260"/>
    </row>
    <row r="415" spans="1:91" x14ac:dyDescent="0.2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AD415" s="260"/>
      <c r="AE415" s="260"/>
      <c r="AF415" s="260"/>
      <c r="AG415" s="260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60"/>
      <c r="BH415" s="260"/>
      <c r="BI415" s="260"/>
      <c r="BJ415" s="260"/>
      <c r="BK415" s="260"/>
      <c r="BL415" s="260"/>
      <c r="BM415" s="260"/>
      <c r="BN415" s="260"/>
      <c r="BO415" s="260"/>
      <c r="BP415" s="260"/>
      <c r="BQ415" s="260"/>
      <c r="BR415" s="260"/>
      <c r="BS415" s="260"/>
      <c r="BT415" s="260"/>
      <c r="BU415" s="260"/>
      <c r="BV415" s="260"/>
      <c r="BW415" s="260"/>
      <c r="BX415" s="260"/>
      <c r="BY415" s="260"/>
      <c r="BZ415" s="260"/>
      <c r="CA415" s="260"/>
      <c r="CB415" s="260"/>
      <c r="CC415" s="260"/>
      <c r="CD415" s="260"/>
      <c r="CE415" s="260"/>
      <c r="CF415" s="260"/>
      <c r="CG415" s="260"/>
      <c r="CH415" s="260"/>
      <c r="CI415" s="260"/>
      <c r="CJ415" s="260"/>
      <c r="CK415" s="260"/>
      <c r="CL415" s="260"/>
      <c r="CM415" s="260"/>
    </row>
    <row r="416" spans="1:91" x14ac:dyDescent="0.2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AD416" s="260"/>
      <c r="AE416" s="260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60"/>
      <c r="BH416" s="260"/>
      <c r="BI416" s="260"/>
      <c r="BJ416" s="260"/>
      <c r="BK416" s="260"/>
      <c r="BL416" s="260"/>
      <c r="BM416" s="260"/>
      <c r="BN416" s="260"/>
      <c r="BO416" s="260"/>
      <c r="BP416" s="260"/>
      <c r="BQ416" s="260"/>
      <c r="BR416" s="260"/>
      <c r="BS416" s="260"/>
      <c r="BT416" s="260"/>
      <c r="BU416" s="260"/>
      <c r="BV416" s="260"/>
      <c r="BW416" s="260"/>
      <c r="BX416" s="260"/>
      <c r="BY416" s="260"/>
      <c r="BZ416" s="260"/>
      <c r="CA416" s="260"/>
      <c r="CB416" s="260"/>
      <c r="CC416" s="260"/>
      <c r="CD416" s="260"/>
      <c r="CE416" s="260"/>
      <c r="CF416" s="260"/>
      <c r="CG416" s="260"/>
      <c r="CH416" s="260"/>
      <c r="CI416" s="260"/>
      <c r="CJ416" s="260"/>
      <c r="CK416" s="260"/>
      <c r="CL416" s="260"/>
      <c r="CM416" s="260"/>
    </row>
    <row r="417" spans="1:91" x14ac:dyDescent="0.2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AD417" s="260"/>
      <c r="AE417" s="260"/>
      <c r="AF417" s="260"/>
      <c r="AG417" s="260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60"/>
      <c r="BH417" s="260"/>
      <c r="BI417" s="260"/>
      <c r="BJ417" s="260"/>
      <c r="BK417" s="260"/>
      <c r="BL417" s="260"/>
      <c r="BM417" s="260"/>
      <c r="BN417" s="260"/>
      <c r="BO417" s="260"/>
      <c r="BP417" s="260"/>
      <c r="BQ417" s="260"/>
      <c r="BR417" s="260"/>
      <c r="BS417" s="260"/>
      <c r="BT417" s="260"/>
      <c r="BU417" s="260"/>
      <c r="BV417" s="260"/>
      <c r="BW417" s="260"/>
      <c r="BX417" s="260"/>
      <c r="BY417" s="260"/>
      <c r="BZ417" s="260"/>
      <c r="CA417" s="260"/>
      <c r="CB417" s="260"/>
      <c r="CC417" s="260"/>
      <c r="CD417" s="260"/>
      <c r="CE417" s="260"/>
      <c r="CF417" s="260"/>
      <c r="CG417" s="260"/>
      <c r="CH417" s="260"/>
      <c r="CI417" s="260"/>
      <c r="CJ417" s="260"/>
      <c r="CK417" s="260"/>
      <c r="CL417" s="260"/>
      <c r="CM417" s="260"/>
    </row>
    <row r="418" spans="1:91" x14ac:dyDescent="0.2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AD418" s="260"/>
      <c r="AE418" s="260"/>
      <c r="AF418" s="260"/>
      <c r="AG418" s="260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60"/>
      <c r="BH418" s="260"/>
      <c r="BI418" s="260"/>
      <c r="BJ418" s="260"/>
      <c r="BK418" s="260"/>
      <c r="BL418" s="260"/>
      <c r="BM418" s="260"/>
      <c r="BN418" s="260"/>
      <c r="BO418" s="260"/>
      <c r="BP418" s="260"/>
      <c r="BQ418" s="260"/>
      <c r="BR418" s="260"/>
      <c r="BS418" s="260"/>
      <c r="BT418" s="260"/>
      <c r="BU418" s="260"/>
      <c r="BV418" s="260"/>
      <c r="BW418" s="260"/>
      <c r="BX418" s="260"/>
      <c r="BY418" s="260"/>
      <c r="BZ418" s="260"/>
      <c r="CA418" s="260"/>
      <c r="CB418" s="260"/>
      <c r="CC418" s="260"/>
      <c r="CD418" s="260"/>
      <c r="CE418" s="260"/>
      <c r="CF418" s="260"/>
      <c r="CG418" s="260"/>
      <c r="CH418" s="260"/>
      <c r="CI418" s="260"/>
      <c r="CJ418" s="260"/>
      <c r="CK418" s="260"/>
      <c r="CL418" s="260"/>
      <c r="CM418" s="260"/>
    </row>
    <row r="419" spans="1:91" x14ac:dyDescent="0.2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AD419" s="260"/>
      <c r="AE419" s="260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60"/>
      <c r="BH419" s="260"/>
      <c r="BI419" s="260"/>
      <c r="BJ419" s="260"/>
      <c r="BK419" s="260"/>
      <c r="BL419" s="260"/>
      <c r="BM419" s="260"/>
      <c r="BN419" s="260"/>
      <c r="BO419" s="260"/>
      <c r="BP419" s="260"/>
      <c r="BQ419" s="260"/>
      <c r="BR419" s="260"/>
      <c r="BS419" s="260"/>
      <c r="BT419" s="260"/>
      <c r="BU419" s="260"/>
      <c r="BV419" s="260"/>
      <c r="BW419" s="260"/>
      <c r="BX419" s="260"/>
      <c r="BY419" s="260"/>
      <c r="BZ419" s="260"/>
      <c r="CA419" s="260"/>
      <c r="CB419" s="260"/>
      <c r="CC419" s="260"/>
      <c r="CD419" s="260"/>
      <c r="CE419" s="260"/>
      <c r="CF419" s="260"/>
      <c r="CG419" s="260"/>
      <c r="CH419" s="260"/>
      <c r="CI419" s="260"/>
      <c r="CJ419" s="260"/>
      <c r="CK419" s="260"/>
      <c r="CL419" s="260"/>
      <c r="CM419" s="260"/>
    </row>
    <row r="420" spans="1:91" x14ac:dyDescent="0.2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AD420" s="260"/>
      <c r="AE420" s="260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60"/>
      <c r="BH420" s="260"/>
      <c r="BI420" s="260"/>
      <c r="BJ420" s="260"/>
      <c r="BK420" s="260"/>
      <c r="BL420" s="260"/>
      <c r="BM420" s="260"/>
      <c r="BN420" s="260"/>
      <c r="BO420" s="260"/>
      <c r="BP420" s="260"/>
      <c r="BQ420" s="260"/>
      <c r="BR420" s="260"/>
      <c r="BS420" s="260"/>
      <c r="BT420" s="260"/>
      <c r="BU420" s="260"/>
      <c r="BV420" s="260"/>
      <c r="BW420" s="260"/>
      <c r="BX420" s="260"/>
      <c r="BY420" s="260"/>
      <c r="BZ420" s="260"/>
      <c r="CA420" s="260"/>
      <c r="CB420" s="260"/>
      <c r="CC420" s="260"/>
      <c r="CD420" s="260"/>
      <c r="CE420" s="260"/>
      <c r="CF420" s="260"/>
      <c r="CG420" s="260"/>
      <c r="CH420" s="260"/>
      <c r="CI420" s="260"/>
      <c r="CJ420" s="260"/>
      <c r="CK420" s="260"/>
      <c r="CL420" s="260"/>
      <c r="CM420" s="260"/>
    </row>
    <row r="421" spans="1:91" x14ac:dyDescent="0.2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60"/>
      <c r="BH421" s="260"/>
      <c r="BI421" s="260"/>
      <c r="BJ421" s="260"/>
      <c r="BK421" s="260"/>
      <c r="BL421" s="260"/>
      <c r="BM421" s="260"/>
      <c r="BN421" s="260"/>
      <c r="BO421" s="260"/>
      <c r="BP421" s="260"/>
      <c r="BQ421" s="260"/>
      <c r="BR421" s="260"/>
      <c r="BS421" s="260"/>
      <c r="BT421" s="260"/>
      <c r="BU421" s="260"/>
      <c r="BV421" s="260"/>
      <c r="BW421" s="260"/>
      <c r="BX421" s="260"/>
      <c r="BY421" s="260"/>
      <c r="BZ421" s="260"/>
      <c r="CA421" s="260"/>
      <c r="CB421" s="260"/>
      <c r="CC421" s="260"/>
      <c r="CD421" s="260"/>
      <c r="CE421" s="260"/>
      <c r="CF421" s="260"/>
      <c r="CG421" s="260"/>
      <c r="CH421" s="260"/>
      <c r="CI421" s="260"/>
      <c r="CJ421" s="260"/>
      <c r="CK421" s="260"/>
      <c r="CL421" s="260"/>
      <c r="CM421" s="260"/>
    </row>
    <row r="422" spans="1:91" x14ac:dyDescent="0.2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AD422" s="260"/>
      <c r="AE422" s="260"/>
      <c r="AF422" s="260"/>
      <c r="AG422" s="260"/>
      <c r="AH422" s="260"/>
      <c r="AI422" s="260"/>
      <c r="AJ422" s="260"/>
      <c r="AK422" s="260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60"/>
      <c r="BH422" s="260"/>
      <c r="BI422" s="260"/>
      <c r="BJ422" s="260"/>
      <c r="BK422" s="260"/>
      <c r="BL422" s="260"/>
      <c r="BM422" s="260"/>
      <c r="BN422" s="260"/>
      <c r="BO422" s="260"/>
      <c r="BP422" s="260"/>
      <c r="BQ422" s="260"/>
      <c r="BR422" s="260"/>
      <c r="BS422" s="260"/>
      <c r="BT422" s="260"/>
      <c r="BU422" s="260"/>
      <c r="BV422" s="260"/>
      <c r="BW422" s="260"/>
      <c r="BX422" s="260"/>
      <c r="BY422" s="260"/>
      <c r="BZ422" s="260"/>
      <c r="CA422" s="260"/>
      <c r="CB422" s="260"/>
      <c r="CC422" s="260"/>
      <c r="CD422" s="260"/>
      <c r="CE422" s="260"/>
      <c r="CF422" s="260"/>
      <c r="CG422" s="260"/>
      <c r="CH422" s="260"/>
      <c r="CI422" s="260"/>
      <c r="CJ422" s="260"/>
      <c r="CK422" s="260"/>
      <c r="CL422" s="260"/>
      <c r="CM422" s="260"/>
    </row>
    <row r="423" spans="1:91" x14ac:dyDescent="0.2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AD423" s="260"/>
      <c r="AE423" s="260"/>
      <c r="AF423" s="260"/>
      <c r="AG423" s="260"/>
      <c r="AH423" s="260"/>
      <c r="AI423" s="260"/>
      <c r="AJ423" s="260"/>
      <c r="AK423" s="260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60"/>
      <c r="BH423" s="260"/>
      <c r="BI423" s="260"/>
      <c r="BJ423" s="260"/>
      <c r="BK423" s="260"/>
      <c r="BL423" s="260"/>
      <c r="BM423" s="260"/>
      <c r="BN423" s="260"/>
      <c r="BO423" s="260"/>
      <c r="BP423" s="260"/>
      <c r="BQ423" s="260"/>
      <c r="BR423" s="260"/>
      <c r="BS423" s="260"/>
      <c r="BT423" s="260"/>
      <c r="BU423" s="260"/>
      <c r="BV423" s="260"/>
      <c r="BW423" s="260"/>
      <c r="BX423" s="260"/>
      <c r="BY423" s="260"/>
      <c r="BZ423" s="260"/>
      <c r="CA423" s="260"/>
      <c r="CB423" s="260"/>
      <c r="CC423" s="260"/>
      <c r="CD423" s="260"/>
      <c r="CE423" s="260"/>
      <c r="CF423" s="260"/>
      <c r="CG423" s="260"/>
      <c r="CH423" s="260"/>
      <c r="CI423" s="260"/>
      <c r="CJ423" s="260"/>
      <c r="CK423" s="260"/>
      <c r="CL423" s="260"/>
      <c r="CM423" s="260"/>
    </row>
    <row r="424" spans="1:91" x14ac:dyDescent="0.2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AD424" s="260"/>
      <c r="AE424" s="260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60"/>
      <c r="BH424" s="260"/>
      <c r="BI424" s="260"/>
      <c r="BJ424" s="260"/>
      <c r="BK424" s="260"/>
      <c r="BL424" s="260"/>
      <c r="BM424" s="260"/>
      <c r="BN424" s="260"/>
      <c r="BO424" s="260"/>
      <c r="BP424" s="260"/>
      <c r="BQ424" s="260"/>
      <c r="BR424" s="260"/>
      <c r="BS424" s="260"/>
      <c r="BT424" s="260"/>
      <c r="BU424" s="260"/>
      <c r="BV424" s="260"/>
      <c r="BW424" s="260"/>
      <c r="BX424" s="260"/>
      <c r="BY424" s="260"/>
      <c r="BZ424" s="260"/>
      <c r="CA424" s="260"/>
      <c r="CB424" s="260"/>
      <c r="CC424" s="260"/>
      <c r="CD424" s="260"/>
      <c r="CE424" s="260"/>
      <c r="CF424" s="260"/>
      <c r="CG424" s="260"/>
      <c r="CH424" s="260"/>
      <c r="CI424" s="260"/>
      <c r="CJ424" s="260"/>
      <c r="CK424" s="260"/>
      <c r="CL424" s="260"/>
      <c r="CM424" s="260"/>
    </row>
    <row r="425" spans="1:91" x14ac:dyDescent="0.2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60"/>
      <c r="BR425" s="260"/>
      <c r="BS425" s="260"/>
      <c r="BT425" s="260"/>
      <c r="BU425" s="260"/>
      <c r="BV425" s="260"/>
      <c r="BW425" s="260"/>
      <c r="BX425" s="260"/>
      <c r="BY425" s="260"/>
      <c r="BZ425" s="260"/>
      <c r="CA425" s="260"/>
      <c r="CB425" s="260"/>
      <c r="CC425" s="260"/>
      <c r="CD425" s="260"/>
      <c r="CE425" s="260"/>
      <c r="CF425" s="260"/>
      <c r="CG425" s="260"/>
      <c r="CH425" s="260"/>
      <c r="CI425" s="260"/>
      <c r="CJ425" s="260"/>
      <c r="CK425" s="260"/>
      <c r="CL425" s="260"/>
      <c r="CM425" s="260"/>
    </row>
    <row r="426" spans="1:91" x14ac:dyDescent="0.2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AD426" s="260"/>
      <c r="AE426" s="260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60"/>
      <c r="BH426" s="260"/>
      <c r="BI426" s="260"/>
      <c r="BJ426" s="260"/>
      <c r="BK426" s="260"/>
      <c r="BL426" s="260"/>
      <c r="BM426" s="260"/>
      <c r="BN426" s="260"/>
      <c r="BO426" s="260"/>
      <c r="BP426" s="260"/>
      <c r="BQ426" s="260"/>
      <c r="BR426" s="260"/>
      <c r="BS426" s="260"/>
      <c r="BT426" s="260"/>
      <c r="BU426" s="260"/>
      <c r="BV426" s="260"/>
      <c r="BW426" s="260"/>
      <c r="BX426" s="260"/>
      <c r="BY426" s="260"/>
      <c r="BZ426" s="260"/>
      <c r="CA426" s="260"/>
      <c r="CB426" s="260"/>
      <c r="CC426" s="260"/>
      <c r="CD426" s="260"/>
      <c r="CE426" s="260"/>
      <c r="CF426" s="260"/>
      <c r="CG426" s="260"/>
      <c r="CH426" s="260"/>
      <c r="CI426" s="260"/>
      <c r="CJ426" s="260"/>
      <c r="CK426" s="260"/>
      <c r="CL426" s="260"/>
      <c r="CM426" s="260"/>
    </row>
    <row r="427" spans="1:91" x14ac:dyDescent="0.2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AD427" s="260"/>
      <c r="AE427" s="260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60"/>
      <c r="BH427" s="260"/>
      <c r="BI427" s="260"/>
      <c r="BJ427" s="260"/>
      <c r="BK427" s="260"/>
      <c r="BL427" s="260"/>
      <c r="BM427" s="260"/>
      <c r="BN427" s="260"/>
      <c r="BO427" s="260"/>
      <c r="BP427" s="260"/>
      <c r="BQ427" s="260"/>
      <c r="BR427" s="260"/>
      <c r="BS427" s="260"/>
      <c r="BT427" s="260"/>
      <c r="BU427" s="260"/>
      <c r="BV427" s="260"/>
      <c r="BW427" s="260"/>
      <c r="BX427" s="260"/>
      <c r="BY427" s="260"/>
      <c r="BZ427" s="260"/>
      <c r="CA427" s="260"/>
      <c r="CB427" s="260"/>
      <c r="CC427" s="260"/>
      <c r="CD427" s="260"/>
      <c r="CE427" s="260"/>
      <c r="CF427" s="260"/>
      <c r="CG427" s="260"/>
      <c r="CH427" s="260"/>
      <c r="CI427" s="260"/>
      <c r="CJ427" s="260"/>
      <c r="CK427" s="260"/>
      <c r="CL427" s="260"/>
      <c r="CM427" s="260"/>
    </row>
    <row r="428" spans="1:91" x14ac:dyDescent="0.2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AD428" s="260"/>
      <c r="AE428" s="260"/>
      <c r="AF428" s="260"/>
      <c r="AG428" s="260"/>
      <c r="AH428" s="260"/>
      <c r="AI428" s="260"/>
      <c r="AJ428" s="260"/>
      <c r="AK428" s="260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60"/>
      <c r="BH428" s="260"/>
      <c r="BI428" s="260"/>
      <c r="BJ428" s="260"/>
      <c r="BK428" s="260"/>
      <c r="BL428" s="260"/>
      <c r="BM428" s="260"/>
      <c r="BN428" s="260"/>
      <c r="BO428" s="260"/>
      <c r="BP428" s="260"/>
      <c r="BQ428" s="260"/>
      <c r="BR428" s="260"/>
      <c r="BS428" s="260"/>
      <c r="BT428" s="260"/>
      <c r="BU428" s="260"/>
      <c r="BV428" s="260"/>
      <c r="BW428" s="260"/>
      <c r="BX428" s="260"/>
      <c r="BY428" s="260"/>
      <c r="BZ428" s="260"/>
      <c r="CA428" s="260"/>
      <c r="CB428" s="260"/>
      <c r="CC428" s="260"/>
      <c r="CD428" s="260"/>
      <c r="CE428" s="260"/>
      <c r="CF428" s="260"/>
      <c r="CG428" s="260"/>
      <c r="CH428" s="260"/>
      <c r="CI428" s="260"/>
      <c r="CJ428" s="260"/>
      <c r="CK428" s="260"/>
      <c r="CL428" s="260"/>
      <c r="CM428" s="260"/>
    </row>
    <row r="429" spans="1:91" x14ac:dyDescent="0.2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AD429" s="260"/>
      <c r="AE429" s="260"/>
      <c r="AF429" s="260"/>
      <c r="AG429" s="260"/>
      <c r="AH429" s="260"/>
      <c r="AI429" s="260"/>
      <c r="AJ429" s="260"/>
      <c r="AK429" s="260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60"/>
      <c r="BH429" s="260"/>
      <c r="BI429" s="260"/>
      <c r="BJ429" s="260"/>
      <c r="BK429" s="260"/>
      <c r="BL429" s="260"/>
      <c r="BM429" s="260"/>
      <c r="BN429" s="260"/>
      <c r="BO429" s="260"/>
      <c r="BP429" s="260"/>
      <c r="BQ429" s="260"/>
      <c r="BR429" s="260"/>
      <c r="BS429" s="260"/>
      <c r="BT429" s="260"/>
      <c r="BU429" s="260"/>
      <c r="BV429" s="260"/>
      <c r="BW429" s="260"/>
      <c r="BX429" s="260"/>
      <c r="BY429" s="260"/>
      <c r="BZ429" s="260"/>
      <c r="CA429" s="260"/>
      <c r="CB429" s="260"/>
      <c r="CC429" s="260"/>
      <c r="CD429" s="260"/>
      <c r="CE429" s="260"/>
      <c r="CF429" s="260"/>
      <c r="CG429" s="260"/>
      <c r="CH429" s="260"/>
      <c r="CI429" s="260"/>
      <c r="CJ429" s="260"/>
      <c r="CK429" s="260"/>
      <c r="CL429" s="260"/>
      <c r="CM429" s="260"/>
    </row>
    <row r="430" spans="1:91" x14ac:dyDescent="0.2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AD430" s="260"/>
      <c r="AE430" s="260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60"/>
      <c r="BH430" s="260"/>
      <c r="BI430" s="260"/>
      <c r="BJ430" s="260"/>
      <c r="BK430" s="260"/>
      <c r="BL430" s="260"/>
      <c r="BM430" s="260"/>
      <c r="BN430" s="260"/>
      <c r="BO430" s="260"/>
      <c r="BP430" s="260"/>
      <c r="BQ430" s="260"/>
      <c r="BR430" s="260"/>
      <c r="BS430" s="260"/>
      <c r="BT430" s="260"/>
      <c r="BU430" s="260"/>
      <c r="BV430" s="260"/>
      <c r="BW430" s="260"/>
      <c r="BX430" s="260"/>
      <c r="BY430" s="260"/>
      <c r="BZ430" s="260"/>
      <c r="CA430" s="260"/>
      <c r="CB430" s="260"/>
      <c r="CC430" s="260"/>
      <c r="CD430" s="260"/>
      <c r="CE430" s="260"/>
      <c r="CF430" s="260"/>
      <c r="CG430" s="260"/>
      <c r="CH430" s="260"/>
      <c r="CI430" s="260"/>
      <c r="CJ430" s="260"/>
      <c r="CK430" s="260"/>
      <c r="CL430" s="260"/>
      <c r="CM430" s="260"/>
    </row>
    <row r="431" spans="1:91" x14ac:dyDescent="0.2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AD431" s="260"/>
      <c r="AE431" s="260"/>
      <c r="AF431" s="260"/>
      <c r="AG431" s="260"/>
      <c r="AH431" s="260"/>
      <c r="AI431" s="260"/>
      <c r="AJ431" s="260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60"/>
      <c r="BH431" s="260"/>
      <c r="BI431" s="260"/>
      <c r="BJ431" s="260"/>
      <c r="BK431" s="260"/>
      <c r="BL431" s="260"/>
      <c r="BM431" s="260"/>
      <c r="BN431" s="260"/>
      <c r="BO431" s="260"/>
      <c r="BP431" s="260"/>
      <c r="BQ431" s="260"/>
      <c r="BR431" s="260"/>
      <c r="BS431" s="260"/>
      <c r="BT431" s="260"/>
      <c r="BU431" s="260"/>
      <c r="BV431" s="260"/>
      <c r="BW431" s="260"/>
      <c r="BX431" s="260"/>
      <c r="BY431" s="260"/>
      <c r="BZ431" s="260"/>
      <c r="CA431" s="260"/>
      <c r="CB431" s="260"/>
      <c r="CC431" s="260"/>
      <c r="CD431" s="260"/>
      <c r="CE431" s="260"/>
      <c r="CF431" s="260"/>
      <c r="CG431" s="260"/>
      <c r="CH431" s="260"/>
      <c r="CI431" s="260"/>
      <c r="CJ431" s="260"/>
      <c r="CK431" s="260"/>
      <c r="CL431" s="260"/>
      <c r="CM431" s="260"/>
    </row>
    <row r="432" spans="1:91" x14ac:dyDescent="0.2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AD432" s="260"/>
      <c r="AE432" s="260"/>
      <c r="AF432" s="260"/>
      <c r="AG432" s="260"/>
      <c r="AH432" s="260"/>
      <c r="AI432" s="260"/>
      <c r="AJ432" s="260"/>
      <c r="AK432" s="260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60"/>
      <c r="BH432" s="260"/>
      <c r="BI432" s="260"/>
      <c r="BJ432" s="260"/>
      <c r="BK432" s="260"/>
      <c r="BL432" s="260"/>
      <c r="BM432" s="260"/>
      <c r="BN432" s="260"/>
      <c r="BO432" s="260"/>
      <c r="BP432" s="260"/>
      <c r="BQ432" s="260"/>
      <c r="BR432" s="260"/>
      <c r="BS432" s="260"/>
      <c r="BT432" s="260"/>
      <c r="BU432" s="260"/>
      <c r="BV432" s="260"/>
      <c r="BW432" s="260"/>
      <c r="BX432" s="260"/>
      <c r="BY432" s="260"/>
      <c r="BZ432" s="260"/>
      <c r="CA432" s="260"/>
      <c r="CB432" s="260"/>
      <c r="CC432" s="260"/>
      <c r="CD432" s="260"/>
      <c r="CE432" s="260"/>
      <c r="CF432" s="260"/>
      <c r="CG432" s="260"/>
      <c r="CH432" s="260"/>
      <c r="CI432" s="260"/>
      <c r="CJ432" s="260"/>
      <c r="CK432" s="260"/>
      <c r="CL432" s="260"/>
      <c r="CM432" s="260"/>
    </row>
    <row r="433" spans="1:91" x14ac:dyDescent="0.2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AD433" s="260"/>
      <c r="AE433" s="260"/>
      <c r="AF433" s="260"/>
      <c r="AG433" s="260"/>
      <c r="AH433" s="260"/>
      <c r="AI433" s="260"/>
      <c r="AJ433" s="260"/>
      <c r="AK433" s="260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60"/>
      <c r="BH433" s="260"/>
      <c r="BI433" s="260"/>
      <c r="BJ433" s="260"/>
      <c r="BK433" s="260"/>
      <c r="BL433" s="260"/>
      <c r="BM433" s="260"/>
      <c r="BN433" s="260"/>
      <c r="BO433" s="260"/>
      <c r="BP433" s="260"/>
      <c r="BQ433" s="260"/>
      <c r="BR433" s="260"/>
      <c r="BS433" s="260"/>
      <c r="BT433" s="260"/>
      <c r="BU433" s="260"/>
      <c r="BV433" s="260"/>
      <c r="BW433" s="260"/>
      <c r="BX433" s="260"/>
      <c r="BY433" s="260"/>
      <c r="BZ433" s="260"/>
      <c r="CA433" s="260"/>
      <c r="CB433" s="260"/>
      <c r="CC433" s="260"/>
      <c r="CD433" s="260"/>
      <c r="CE433" s="260"/>
      <c r="CF433" s="260"/>
      <c r="CG433" s="260"/>
      <c r="CH433" s="260"/>
      <c r="CI433" s="260"/>
      <c r="CJ433" s="260"/>
      <c r="CK433" s="260"/>
      <c r="CL433" s="260"/>
      <c r="CM433" s="260"/>
    </row>
    <row r="434" spans="1:91" x14ac:dyDescent="0.2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AD434" s="260"/>
      <c r="AE434" s="260"/>
      <c r="AF434" s="260"/>
      <c r="AG434" s="260"/>
      <c r="AH434" s="260"/>
      <c r="AI434" s="260"/>
      <c r="AJ434" s="260"/>
      <c r="AK434" s="260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60"/>
      <c r="BH434" s="260"/>
      <c r="BI434" s="260"/>
      <c r="BJ434" s="260"/>
      <c r="BK434" s="260"/>
      <c r="BL434" s="260"/>
      <c r="BM434" s="260"/>
      <c r="BN434" s="260"/>
      <c r="BO434" s="260"/>
      <c r="BP434" s="260"/>
      <c r="BQ434" s="260"/>
      <c r="BR434" s="260"/>
      <c r="BS434" s="260"/>
      <c r="BT434" s="260"/>
      <c r="BU434" s="260"/>
      <c r="BV434" s="260"/>
      <c r="BW434" s="260"/>
      <c r="BX434" s="260"/>
      <c r="BY434" s="260"/>
      <c r="BZ434" s="260"/>
      <c r="CA434" s="260"/>
      <c r="CB434" s="260"/>
      <c r="CC434" s="260"/>
      <c r="CD434" s="260"/>
      <c r="CE434" s="260"/>
      <c r="CF434" s="260"/>
      <c r="CG434" s="260"/>
      <c r="CH434" s="260"/>
      <c r="CI434" s="260"/>
      <c r="CJ434" s="260"/>
      <c r="CK434" s="260"/>
      <c r="CL434" s="260"/>
      <c r="CM434" s="260"/>
    </row>
    <row r="435" spans="1:91" x14ac:dyDescent="0.2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AD435" s="260"/>
      <c r="AE435" s="260"/>
      <c r="AF435" s="260"/>
      <c r="AG435" s="260"/>
      <c r="AH435" s="260"/>
      <c r="AI435" s="260"/>
      <c r="AJ435" s="260"/>
      <c r="AK435" s="260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60"/>
      <c r="BH435" s="260"/>
      <c r="BI435" s="260"/>
      <c r="BJ435" s="260"/>
      <c r="BK435" s="260"/>
      <c r="BL435" s="260"/>
      <c r="BM435" s="260"/>
      <c r="BN435" s="260"/>
      <c r="BO435" s="260"/>
      <c r="BP435" s="260"/>
      <c r="BQ435" s="260"/>
      <c r="BR435" s="260"/>
      <c r="BS435" s="260"/>
      <c r="BT435" s="260"/>
      <c r="BU435" s="260"/>
      <c r="BV435" s="260"/>
      <c r="BW435" s="260"/>
      <c r="BX435" s="260"/>
      <c r="BY435" s="260"/>
      <c r="BZ435" s="260"/>
      <c r="CA435" s="260"/>
      <c r="CB435" s="260"/>
      <c r="CC435" s="260"/>
      <c r="CD435" s="260"/>
      <c r="CE435" s="260"/>
      <c r="CF435" s="260"/>
      <c r="CG435" s="260"/>
      <c r="CH435" s="260"/>
      <c r="CI435" s="260"/>
      <c r="CJ435" s="260"/>
      <c r="CK435" s="260"/>
      <c r="CL435" s="260"/>
      <c r="CM435" s="260"/>
    </row>
    <row r="436" spans="1:91" x14ac:dyDescent="0.2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AD436" s="260"/>
      <c r="AE436" s="260"/>
      <c r="AF436" s="260"/>
      <c r="AG436" s="260"/>
      <c r="AH436" s="260"/>
      <c r="AI436" s="260"/>
      <c r="AJ436" s="260"/>
      <c r="AK436" s="260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60"/>
      <c r="BH436" s="260"/>
      <c r="BI436" s="260"/>
      <c r="BJ436" s="260"/>
      <c r="BK436" s="260"/>
      <c r="BL436" s="260"/>
      <c r="BM436" s="260"/>
      <c r="BN436" s="260"/>
      <c r="BO436" s="260"/>
      <c r="BP436" s="260"/>
      <c r="BQ436" s="260"/>
      <c r="BR436" s="260"/>
      <c r="BS436" s="260"/>
      <c r="BT436" s="260"/>
      <c r="BU436" s="260"/>
      <c r="BV436" s="260"/>
      <c r="BW436" s="260"/>
      <c r="BX436" s="260"/>
      <c r="BY436" s="260"/>
      <c r="BZ436" s="260"/>
      <c r="CA436" s="260"/>
      <c r="CB436" s="260"/>
      <c r="CC436" s="260"/>
      <c r="CD436" s="260"/>
      <c r="CE436" s="260"/>
      <c r="CF436" s="260"/>
      <c r="CG436" s="260"/>
      <c r="CH436" s="260"/>
      <c r="CI436" s="260"/>
      <c r="CJ436" s="260"/>
      <c r="CK436" s="260"/>
      <c r="CL436" s="260"/>
      <c r="CM436" s="260"/>
    </row>
    <row r="437" spans="1:91" x14ac:dyDescent="0.2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AD437" s="260"/>
      <c r="AE437" s="260"/>
      <c r="AF437" s="260"/>
      <c r="AG437" s="260"/>
      <c r="AH437" s="260"/>
      <c r="AI437" s="260"/>
      <c r="AJ437" s="260"/>
      <c r="AK437" s="260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60"/>
      <c r="BH437" s="260"/>
      <c r="BI437" s="260"/>
      <c r="BJ437" s="260"/>
      <c r="BK437" s="260"/>
      <c r="BL437" s="260"/>
      <c r="BM437" s="260"/>
      <c r="BN437" s="260"/>
      <c r="BO437" s="260"/>
      <c r="BP437" s="260"/>
      <c r="BQ437" s="260"/>
      <c r="BR437" s="260"/>
      <c r="BS437" s="260"/>
      <c r="BT437" s="260"/>
      <c r="BU437" s="260"/>
      <c r="BV437" s="260"/>
      <c r="BW437" s="260"/>
      <c r="BX437" s="260"/>
      <c r="BY437" s="260"/>
      <c r="BZ437" s="260"/>
      <c r="CA437" s="260"/>
      <c r="CB437" s="260"/>
      <c r="CC437" s="260"/>
      <c r="CD437" s="260"/>
      <c r="CE437" s="260"/>
      <c r="CF437" s="260"/>
      <c r="CG437" s="260"/>
      <c r="CH437" s="260"/>
      <c r="CI437" s="260"/>
      <c r="CJ437" s="260"/>
      <c r="CK437" s="260"/>
      <c r="CL437" s="260"/>
      <c r="CM437" s="260"/>
    </row>
    <row r="438" spans="1:91" x14ac:dyDescent="0.2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AD438" s="260"/>
      <c r="AE438" s="260"/>
      <c r="AF438" s="260"/>
      <c r="AG438" s="260"/>
      <c r="AH438" s="260"/>
      <c r="AI438" s="260"/>
      <c r="AJ438" s="260"/>
      <c r="AK438" s="260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60"/>
      <c r="BH438" s="260"/>
      <c r="BI438" s="260"/>
      <c r="BJ438" s="260"/>
      <c r="BK438" s="260"/>
      <c r="BL438" s="260"/>
      <c r="BM438" s="260"/>
      <c r="BN438" s="260"/>
      <c r="BO438" s="260"/>
      <c r="BP438" s="260"/>
      <c r="BQ438" s="260"/>
      <c r="BR438" s="260"/>
      <c r="BS438" s="260"/>
      <c r="BT438" s="260"/>
      <c r="BU438" s="260"/>
      <c r="BV438" s="260"/>
      <c r="BW438" s="260"/>
      <c r="BX438" s="260"/>
      <c r="BY438" s="260"/>
      <c r="BZ438" s="260"/>
      <c r="CA438" s="260"/>
      <c r="CB438" s="260"/>
      <c r="CC438" s="260"/>
      <c r="CD438" s="260"/>
      <c r="CE438" s="260"/>
      <c r="CF438" s="260"/>
      <c r="CG438" s="260"/>
      <c r="CH438" s="260"/>
      <c r="CI438" s="260"/>
      <c r="CJ438" s="260"/>
      <c r="CK438" s="260"/>
      <c r="CL438" s="260"/>
      <c r="CM438" s="260"/>
    </row>
    <row r="439" spans="1:91" x14ac:dyDescent="0.2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AD439" s="260"/>
      <c r="AE439" s="260"/>
      <c r="AF439" s="260"/>
      <c r="AG439" s="260"/>
      <c r="AH439" s="260"/>
      <c r="AI439" s="260"/>
      <c r="AJ439" s="260"/>
      <c r="AK439" s="260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60"/>
      <c r="BH439" s="260"/>
      <c r="BI439" s="260"/>
      <c r="BJ439" s="260"/>
      <c r="BK439" s="260"/>
      <c r="BL439" s="260"/>
      <c r="BM439" s="260"/>
      <c r="BN439" s="260"/>
      <c r="BO439" s="260"/>
      <c r="BP439" s="260"/>
      <c r="BQ439" s="260"/>
      <c r="BR439" s="260"/>
      <c r="BS439" s="260"/>
      <c r="BT439" s="260"/>
      <c r="BU439" s="260"/>
      <c r="BV439" s="260"/>
      <c r="BW439" s="260"/>
      <c r="BX439" s="260"/>
      <c r="BY439" s="260"/>
      <c r="BZ439" s="260"/>
      <c r="CA439" s="260"/>
      <c r="CB439" s="260"/>
      <c r="CC439" s="260"/>
      <c r="CD439" s="260"/>
      <c r="CE439" s="260"/>
      <c r="CF439" s="260"/>
      <c r="CG439" s="260"/>
      <c r="CH439" s="260"/>
      <c r="CI439" s="260"/>
      <c r="CJ439" s="260"/>
      <c r="CK439" s="260"/>
      <c r="CL439" s="260"/>
      <c r="CM439" s="260"/>
    </row>
    <row r="440" spans="1:91" x14ac:dyDescent="0.2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AD440" s="260"/>
      <c r="AE440" s="260"/>
      <c r="AF440" s="260"/>
      <c r="AG440" s="260"/>
      <c r="AH440" s="260"/>
      <c r="AI440" s="260"/>
      <c r="AJ440" s="260"/>
      <c r="AK440" s="260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60"/>
      <c r="BH440" s="260"/>
      <c r="BI440" s="260"/>
      <c r="BJ440" s="260"/>
      <c r="BK440" s="260"/>
      <c r="BL440" s="260"/>
      <c r="BM440" s="260"/>
      <c r="BN440" s="260"/>
      <c r="BO440" s="260"/>
      <c r="BP440" s="260"/>
      <c r="BQ440" s="260"/>
      <c r="BR440" s="260"/>
      <c r="BS440" s="260"/>
      <c r="BT440" s="260"/>
      <c r="BU440" s="260"/>
      <c r="BV440" s="260"/>
      <c r="BW440" s="260"/>
      <c r="BX440" s="260"/>
      <c r="BY440" s="260"/>
      <c r="BZ440" s="260"/>
      <c r="CA440" s="260"/>
      <c r="CB440" s="260"/>
      <c r="CC440" s="260"/>
      <c r="CD440" s="260"/>
      <c r="CE440" s="260"/>
      <c r="CF440" s="260"/>
      <c r="CG440" s="260"/>
      <c r="CH440" s="260"/>
      <c r="CI440" s="260"/>
      <c r="CJ440" s="260"/>
      <c r="CK440" s="260"/>
      <c r="CL440" s="260"/>
      <c r="CM440" s="260"/>
    </row>
    <row r="441" spans="1:91" x14ac:dyDescent="0.2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AD441" s="260"/>
      <c r="AE441" s="260"/>
      <c r="AF441" s="260"/>
      <c r="AG441" s="260"/>
      <c r="AH441" s="260"/>
      <c r="AI441" s="260"/>
      <c r="AJ441" s="260"/>
      <c r="AK441" s="260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60"/>
      <c r="BH441" s="260"/>
      <c r="BI441" s="260"/>
      <c r="BJ441" s="260"/>
      <c r="BK441" s="260"/>
      <c r="BL441" s="260"/>
      <c r="BM441" s="260"/>
      <c r="BN441" s="260"/>
      <c r="BO441" s="260"/>
      <c r="BP441" s="260"/>
      <c r="BQ441" s="260"/>
      <c r="BR441" s="260"/>
      <c r="BS441" s="260"/>
      <c r="BT441" s="260"/>
      <c r="BU441" s="260"/>
      <c r="BV441" s="260"/>
      <c r="BW441" s="260"/>
      <c r="BX441" s="260"/>
      <c r="BY441" s="260"/>
      <c r="BZ441" s="260"/>
      <c r="CA441" s="260"/>
      <c r="CB441" s="260"/>
      <c r="CC441" s="260"/>
      <c r="CD441" s="260"/>
      <c r="CE441" s="260"/>
      <c r="CF441" s="260"/>
      <c r="CG441" s="260"/>
      <c r="CH441" s="260"/>
      <c r="CI441" s="260"/>
      <c r="CJ441" s="260"/>
      <c r="CK441" s="260"/>
      <c r="CL441" s="260"/>
      <c r="CM441" s="260"/>
    </row>
    <row r="442" spans="1:91" x14ac:dyDescent="0.2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AD442" s="260"/>
      <c r="AE442" s="260"/>
      <c r="AF442" s="260"/>
      <c r="AG442" s="260"/>
      <c r="AH442" s="260"/>
      <c r="AI442" s="260"/>
      <c r="AJ442" s="260"/>
      <c r="AK442" s="260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60"/>
      <c r="BH442" s="260"/>
      <c r="BI442" s="260"/>
      <c r="BJ442" s="260"/>
      <c r="BK442" s="260"/>
      <c r="BL442" s="260"/>
      <c r="BM442" s="260"/>
      <c r="BN442" s="260"/>
      <c r="BO442" s="260"/>
      <c r="BP442" s="260"/>
      <c r="BQ442" s="260"/>
      <c r="BR442" s="260"/>
      <c r="BS442" s="260"/>
      <c r="BT442" s="260"/>
      <c r="BU442" s="260"/>
      <c r="BV442" s="260"/>
      <c r="BW442" s="260"/>
      <c r="BX442" s="260"/>
      <c r="BY442" s="260"/>
      <c r="BZ442" s="260"/>
      <c r="CA442" s="260"/>
      <c r="CB442" s="260"/>
      <c r="CC442" s="260"/>
      <c r="CD442" s="260"/>
      <c r="CE442" s="260"/>
      <c r="CF442" s="260"/>
      <c r="CG442" s="260"/>
      <c r="CH442" s="260"/>
      <c r="CI442" s="260"/>
      <c r="CJ442" s="260"/>
      <c r="CK442" s="260"/>
      <c r="CL442" s="260"/>
      <c r="CM442" s="260"/>
    </row>
    <row r="443" spans="1:91" x14ac:dyDescent="0.2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AD443" s="260"/>
      <c r="AE443" s="260"/>
      <c r="AF443" s="260"/>
      <c r="AG443" s="260"/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60"/>
      <c r="BH443" s="260"/>
      <c r="BI443" s="260"/>
      <c r="BJ443" s="260"/>
      <c r="BK443" s="260"/>
      <c r="BL443" s="260"/>
      <c r="BM443" s="260"/>
      <c r="BN443" s="260"/>
      <c r="BO443" s="260"/>
      <c r="BP443" s="260"/>
      <c r="BQ443" s="260"/>
      <c r="BR443" s="260"/>
      <c r="BS443" s="260"/>
      <c r="BT443" s="260"/>
      <c r="BU443" s="260"/>
      <c r="BV443" s="260"/>
      <c r="BW443" s="260"/>
      <c r="BX443" s="260"/>
      <c r="BY443" s="260"/>
      <c r="BZ443" s="260"/>
      <c r="CA443" s="260"/>
      <c r="CB443" s="260"/>
      <c r="CC443" s="260"/>
      <c r="CD443" s="260"/>
      <c r="CE443" s="260"/>
      <c r="CF443" s="260"/>
      <c r="CG443" s="260"/>
      <c r="CH443" s="260"/>
      <c r="CI443" s="260"/>
      <c r="CJ443" s="260"/>
      <c r="CK443" s="260"/>
      <c r="CL443" s="260"/>
      <c r="CM443" s="260"/>
    </row>
    <row r="444" spans="1:91" x14ac:dyDescent="0.2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AD444" s="260"/>
      <c r="AE444" s="260"/>
      <c r="AF444" s="260"/>
      <c r="AG444" s="260"/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60"/>
      <c r="BH444" s="260"/>
      <c r="BI444" s="260"/>
      <c r="BJ444" s="260"/>
      <c r="BK444" s="260"/>
      <c r="BL444" s="260"/>
      <c r="BM444" s="260"/>
      <c r="BN444" s="260"/>
      <c r="BO444" s="260"/>
      <c r="BP444" s="260"/>
      <c r="BQ444" s="260"/>
      <c r="BR444" s="260"/>
      <c r="BS444" s="260"/>
      <c r="BT444" s="260"/>
      <c r="BU444" s="260"/>
      <c r="BV444" s="260"/>
      <c r="BW444" s="260"/>
      <c r="BX444" s="260"/>
      <c r="BY444" s="260"/>
      <c r="BZ444" s="260"/>
      <c r="CA444" s="260"/>
      <c r="CB444" s="260"/>
      <c r="CC444" s="260"/>
      <c r="CD444" s="260"/>
      <c r="CE444" s="260"/>
      <c r="CF444" s="260"/>
      <c r="CG444" s="260"/>
      <c r="CH444" s="260"/>
      <c r="CI444" s="260"/>
      <c r="CJ444" s="260"/>
      <c r="CK444" s="260"/>
      <c r="CL444" s="260"/>
      <c r="CM444" s="260"/>
    </row>
    <row r="445" spans="1:91" x14ac:dyDescent="0.2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AD445" s="260"/>
      <c r="AE445" s="260"/>
      <c r="AF445" s="260"/>
      <c r="AG445" s="260"/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60"/>
      <c r="BH445" s="260"/>
      <c r="BI445" s="260"/>
      <c r="BJ445" s="260"/>
      <c r="BK445" s="260"/>
      <c r="BL445" s="260"/>
      <c r="BM445" s="260"/>
      <c r="BN445" s="260"/>
      <c r="BO445" s="260"/>
      <c r="BP445" s="260"/>
      <c r="BQ445" s="260"/>
      <c r="BR445" s="260"/>
      <c r="BS445" s="260"/>
      <c r="BT445" s="260"/>
      <c r="BU445" s="260"/>
      <c r="BV445" s="260"/>
      <c r="BW445" s="260"/>
      <c r="BX445" s="260"/>
      <c r="BY445" s="260"/>
      <c r="BZ445" s="260"/>
      <c r="CA445" s="260"/>
      <c r="CB445" s="260"/>
      <c r="CC445" s="260"/>
      <c r="CD445" s="260"/>
      <c r="CE445" s="260"/>
      <c r="CF445" s="260"/>
      <c r="CG445" s="260"/>
      <c r="CH445" s="260"/>
      <c r="CI445" s="260"/>
      <c r="CJ445" s="260"/>
      <c r="CK445" s="260"/>
      <c r="CL445" s="260"/>
      <c r="CM445" s="260"/>
    </row>
    <row r="446" spans="1:91" x14ac:dyDescent="0.2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AD446" s="260"/>
      <c r="AE446" s="260"/>
      <c r="AF446" s="260"/>
      <c r="AG446" s="260"/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60"/>
      <c r="BH446" s="260"/>
      <c r="BI446" s="260"/>
      <c r="BJ446" s="260"/>
      <c r="BK446" s="260"/>
      <c r="BL446" s="260"/>
      <c r="BM446" s="260"/>
      <c r="BN446" s="260"/>
      <c r="BO446" s="260"/>
      <c r="BP446" s="260"/>
      <c r="BQ446" s="260"/>
      <c r="BR446" s="260"/>
      <c r="BS446" s="260"/>
      <c r="BT446" s="260"/>
      <c r="BU446" s="260"/>
      <c r="BV446" s="260"/>
      <c r="BW446" s="260"/>
      <c r="BX446" s="260"/>
      <c r="BY446" s="260"/>
      <c r="BZ446" s="260"/>
      <c r="CA446" s="260"/>
      <c r="CB446" s="260"/>
      <c r="CC446" s="260"/>
      <c r="CD446" s="260"/>
      <c r="CE446" s="260"/>
      <c r="CF446" s="260"/>
      <c r="CG446" s="260"/>
      <c r="CH446" s="260"/>
      <c r="CI446" s="260"/>
      <c r="CJ446" s="260"/>
      <c r="CK446" s="260"/>
      <c r="CL446" s="260"/>
      <c r="CM446" s="260"/>
    </row>
    <row r="447" spans="1:91" x14ac:dyDescent="0.2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AD447" s="260"/>
      <c r="AE447" s="260"/>
      <c r="AF447" s="260"/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60"/>
      <c r="BH447" s="260"/>
      <c r="BI447" s="260"/>
      <c r="BJ447" s="260"/>
      <c r="BK447" s="260"/>
      <c r="BL447" s="260"/>
      <c r="BM447" s="260"/>
      <c r="BN447" s="260"/>
      <c r="BO447" s="260"/>
      <c r="BP447" s="260"/>
      <c r="BQ447" s="260"/>
      <c r="BR447" s="260"/>
      <c r="BS447" s="260"/>
      <c r="BT447" s="260"/>
      <c r="BU447" s="260"/>
      <c r="BV447" s="260"/>
      <c r="BW447" s="260"/>
      <c r="BX447" s="260"/>
      <c r="BY447" s="260"/>
      <c r="BZ447" s="260"/>
      <c r="CA447" s="260"/>
      <c r="CB447" s="260"/>
      <c r="CC447" s="260"/>
      <c r="CD447" s="260"/>
      <c r="CE447" s="260"/>
      <c r="CF447" s="260"/>
      <c r="CG447" s="260"/>
      <c r="CH447" s="260"/>
      <c r="CI447" s="260"/>
      <c r="CJ447" s="260"/>
      <c r="CK447" s="260"/>
      <c r="CL447" s="260"/>
      <c r="CM447" s="260"/>
    </row>
    <row r="448" spans="1:91" x14ac:dyDescent="0.2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AD448" s="260"/>
      <c r="AE448" s="260"/>
      <c r="AF448" s="260"/>
      <c r="AG448" s="260"/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60"/>
      <c r="BH448" s="260"/>
      <c r="BI448" s="260"/>
      <c r="BJ448" s="260"/>
      <c r="BK448" s="260"/>
      <c r="BL448" s="260"/>
      <c r="BM448" s="260"/>
      <c r="BN448" s="260"/>
      <c r="BO448" s="260"/>
      <c r="BP448" s="260"/>
      <c r="BQ448" s="260"/>
      <c r="BR448" s="260"/>
      <c r="BS448" s="260"/>
      <c r="BT448" s="260"/>
      <c r="BU448" s="260"/>
      <c r="BV448" s="260"/>
      <c r="BW448" s="260"/>
      <c r="BX448" s="260"/>
      <c r="BY448" s="260"/>
      <c r="BZ448" s="260"/>
      <c r="CA448" s="260"/>
      <c r="CB448" s="260"/>
      <c r="CC448" s="260"/>
      <c r="CD448" s="260"/>
      <c r="CE448" s="260"/>
      <c r="CF448" s="260"/>
      <c r="CG448" s="260"/>
      <c r="CH448" s="260"/>
      <c r="CI448" s="260"/>
      <c r="CJ448" s="260"/>
      <c r="CK448" s="260"/>
      <c r="CL448" s="260"/>
      <c r="CM448" s="260"/>
    </row>
    <row r="449" spans="1:91" x14ac:dyDescent="0.2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AD449" s="260"/>
      <c r="AE449" s="260"/>
      <c r="AF449" s="260"/>
      <c r="AG449" s="260"/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60"/>
      <c r="BH449" s="260"/>
      <c r="BI449" s="260"/>
      <c r="BJ449" s="260"/>
      <c r="BK449" s="260"/>
      <c r="BL449" s="260"/>
      <c r="BM449" s="260"/>
      <c r="BN449" s="260"/>
      <c r="BO449" s="260"/>
      <c r="BP449" s="260"/>
      <c r="BQ449" s="260"/>
      <c r="BR449" s="260"/>
      <c r="BS449" s="260"/>
      <c r="BT449" s="260"/>
      <c r="BU449" s="260"/>
      <c r="BV449" s="260"/>
      <c r="BW449" s="260"/>
      <c r="BX449" s="260"/>
      <c r="BY449" s="260"/>
      <c r="BZ449" s="260"/>
      <c r="CA449" s="260"/>
      <c r="CB449" s="260"/>
      <c r="CC449" s="260"/>
      <c r="CD449" s="260"/>
      <c r="CE449" s="260"/>
      <c r="CF449" s="260"/>
      <c r="CG449" s="260"/>
      <c r="CH449" s="260"/>
      <c r="CI449" s="260"/>
      <c r="CJ449" s="260"/>
      <c r="CK449" s="260"/>
      <c r="CL449" s="260"/>
      <c r="CM449" s="260"/>
    </row>
    <row r="450" spans="1:91" x14ac:dyDescent="0.2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AD450" s="260"/>
      <c r="AE450" s="260"/>
      <c r="AF450" s="260"/>
      <c r="AG450" s="260"/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60"/>
      <c r="BH450" s="260"/>
      <c r="BI450" s="260"/>
      <c r="BJ450" s="260"/>
      <c r="BK450" s="260"/>
      <c r="BL450" s="260"/>
      <c r="BM450" s="260"/>
      <c r="BN450" s="260"/>
      <c r="BO450" s="260"/>
      <c r="BP450" s="260"/>
      <c r="BQ450" s="260"/>
      <c r="BR450" s="260"/>
      <c r="BS450" s="260"/>
      <c r="BT450" s="260"/>
      <c r="BU450" s="260"/>
      <c r="BV450" s="260"/>
      <c r="BW450" s="260"/>
      <c r="BX450" s="260"/>
      <c r="BY450" s="260"/>
      <c r="BZ450" s="260"/>
      <c r="CA450" s="260"/>
      <c r="CB450" s="260"/>
      <c r="CC450" s="260"/>
      <c r="CD450" s="260"/>
      <c r="CE450" s="260"/>
      <c r="CF450" s="260"/>
      <c r="CG450" s="260"/>
      <c r="CH450" s="260"/>
      <c r="CI450" s="260"/>
      <c r="CJ450" s="260"/>
      <c r="CK450" s="260"/>
      <c r="CL450" s="260"/>
      <c r="CM450" s="260"/>
    </row>
    <row r="451" spans="1:91" x14ac:dyDescent="0.2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AD451" s="260"/>
      <c r="AE451" s="260"/>
      <c r="AF451" s="260"/>
      <c r="AG451" s="260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60"/>
      <c r="BH451" s="260"/>
      <c r="BI451" s="260"/>
      <c r="BJ451" s="260"/>
      <c r="BK451" s="260"/>
      <c r="BL451" s="260"/>
      <c r="BM451" s="260"/>
      <c r="BN451" s="260"/>
      <c r="BO451" s="260"/>
      <c r="BP451" s="260"/>
      <c r="BQ451" s="260"/>
      <c r="BR451" s="260"/>
      <c r="BS451" s="260"/>
      <c r="BT451" s="260"/>
      <c r="BU451" s="260"/>
      <c r="BV451" s="260"/>
      <c r="BW451" s="260"/>
      <c r="BX451" s="260"/>
      <c r="BY451" s="260"/>
      <c r="BZ451" s="260"/>
      <c r="CA451" s="260"/>
      <c r="CB451" s="260"/>
      <c r="CC451" s="260"/>
      <c r="CD451" s="260"/>
      <c r="CE451" s="260"/>
      <c r="CF451" s="260"/>
      <c r="CG451" s="260"/>
      <c r="CH451" s="260"/>
      <c r="CI451" s="260"/>
      <c r="CJ451" s="260"/>
      <c r="CK451" s="260"/>
      <c r="CL451" s="260"/>
      <c r="CM451" s="260"/>
    </row>
    <row r="452" spans="1:91" x14ac:dyDescent="0.2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AD452" s="260"/>
      <c r="AE452" s="260"/>
      <c r="AF452" s="260"/>
      <c r="AG452" s="260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60"/>
      <c r="BH452" s="260"/>
      <c r="BI452" s="260"/>
      <c r="BJ452" s="260"/>
      <c r="BK452" s="260"/>
      <c r="BL452" s="260"/>
      <c r="BM452" s="260"/>
      <c r="BN452" s="260"/>
      <c r="BO452" s="260"/>
      <c r="BP452" s="260"/>
      <c r="BQ452" s="260"/>
      <c r="BR452" s="260"/>
      <c r="BS452" s="260"/>
      <c r="BT452" s="260"/>
      <c r="BU452" s="260"/>
      <c r="BV452" s="260"/>
      <c r="BW452" s="260"/>
      <c r="BX452" s="260"/>
      <c r="BY452" s="260"/>
      <c r="BZ452" s="260"/>
      <c r="CA452" s="260"/>
      <c r="CB452" s="260"/>
      <c r="CC452" s="260"/>
      <c r="CD452" s="260"/>
      <c r="CE452" s="260"/>
      <c r="CF452" s="260"/>
      <c r="CG452" s="260"/>
      <c r="CH452" s="260"/>
      <c r="CI452" s="260"/>
      <c r="CJ452" s="260"/>
      <c r="CK452" s="260"/>
      <c r="CL452" s="260"/>
      <c r="CM452" s="260"/>
    </row>
    <row r="453" spans="1:91" x14ac:dyDescent="0.2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AD453" s="260"/>
      <c r="AE453" s="260"/>
      <c r="AF453" s="260"/>
      <c r="AG453" s="260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60"/>
      <c r="BH453" s="260"/>
      <c r="BI453" s="260"/>
      <c r="BJ453" s="260"/>
      <c r="BK453" s="260"/>
      <c r="BL453" s="260"/>
      <c r="BM453" s="260"/>
      <c r="BN453" s="260"/>
      <c r="BO453" s="260"/>
      <c r="BP453" s="260"/>
      <c r="BQ453" s="260"/>
      <c r="BR453" s="260"/>
      <c r="BS453" s="260"/>
      <c r="BT453" s="260"/>
      <c r="BU453" s="260"/>
      <c r="BV453" s="260"/>
      <c r="BW453" s="260"/>
      <c r="BX453" s="260"/>
      <c r="BY453" s="260"/>
      <c r="BZ453" s="260"/>
      <c r="CA453" s="260"/>
      <c r="CB453" s="260"/>
      <c r="CC453" s="260"/>
      <c r="CD453" s="260"/>
      <c r="CE453" s="260"/>
      <c r="CF453" s="260"/>
      <c r="CG453" s="260"/>
      <c r="CH453" s="260"/>
      <c r="CI453" s="260"/>
      <c r="CJ453" s="260"/>
      <c r="CK453" s="260"/>
      <c r="CL453" s="260"/>
      <c r="CM453" s="260"/>
    </row>
    <row r="454" spans="1:91" x14ac:dyDescent="0.2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AD454" s="260"/>
      <c r="AE454" s="260"/>
      <c r="AF454" s="260"/>
      <c r="AG454" s="260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60"/>
      <c r="BH454" s="260"/>
      <c r="BI454" s="260"/>
      <c r="BJ454" s="260"/>
      <c r="BK454" s="260"/>
      <c r="BL454" s="260"/>
      <c r="BM454" s="260"/>
      <c r="BN454" s="260"/>
      <c r="BO454" s="260"/>
      <c r="BP454" s="260"/>
      <c r="BQ454" s="260"/>
      <c r="BR454" s="260"/>
      <c r="BS454" s="260"/>
      <c r="BT454" s="260"/>
      <c r="BU454" s="260"/>
      <c r="BV454" s="260"/>
      <c r="BW454" s="260"/>
      <c r="BX454" s="260"/>
      <c r="BY454" s="260"/>
      <c r="BZ454" s="260"/>
      <c r="CA454" s="260"/>
      <c r="CB454" s="260"/>
      <c r="CC454" s="260"/>
      <c r="CD454" s="260"/>
      <c r="CE454" s="260"/>
      <c r="CF454" s="260"/>
      <c r="CG454" s="260"/>
      <c r="CH454" s="260"/>
      <c r="CI454" s="260"/>
      <c r="CJ454" s="260"/>
      <c r="CK454" s="260"/>
      <c r="CL454" s="260"/>
      <c r="CM454" s="260"/>
    </row>
    <row r="455" spans="1:91" x14ac:dyDescent="0.2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AD455" s="260"/>
      <c r="AE455" s="260"/>
      <c r="AF455" s="260"/>
      <c r="AG455" s="260"/>
      <c r="AH455" s="260"/>
      <c r="AI455" s="260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60"/>
      <c r="BH455" s="260"/>
      <c r="BI455" s="260"/>
      <c r="BJ455" s="260"/>
      <c r="BK455" s="260"/>
      <c r="BL455" s="260"/>
      <c r="BM455" s="260"/>
      <c r="BN455" s="260"/>
      <c r="BO455" s="260"/>
      <c r="BP455" s="260"/>
      <c r="BQ455" s="260"/>
      <c r="BR455" s="260"/>
      <c r="BS455" s="260"/>
      <c r="BT455" s="260"/>
      <c r="BU455" s="260"/>
      <c r="BV455" s="260"/>
      <c r="BW455" s="260"/>
      <c r="BX455" s="260"/>
      <c r="BY455" s="260"/>
      <c r="BZ455" s="260"/>
      <c r="CA455" s="260"/>
      <c r="CB455" s="260"/>
      <c r="CC455" s="260"/>
      <c r="CD455" s="260"/>
      <c r="CE455" s="260"/>
      <c r="CF455" s="260"/>
      <c r="CG455" s="260"/>
      <c r="CH455" s="260"/>
      <c r="CI455" s="260"/>
      <c r="CJ455" s="260"/>
      <c r="CK455" s="260"/>
      <c r="CL455" s="260"/>
      <c r="CM455" s="260"/>
    </row>
    <row r="456" spans="1:91" x14ac:dyDescent="0.2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AD456" s="260"/>
      <c r="AE456" s="260"/>
      <c r="AF456" s="260"/>
      <c r="AG456" s="260"/>
      <c r="AH456" s="260"/>
      <c r="AI456" s="260"/>
      <c r="AJ456" s="260"/>
      <c r="AK456" s="260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60"/>
      <c r="BH456" s="260"/>
      <c r="BI456" s="260"/>
      <c r="BJ456" s="260"/>
      <c r="BK456" s="260"/>
      <c r="BL456" s="260"/>
      <c r="BM456" s="260"/>
      <c r="BN456" s="260"/>
      <c r="BO456" s="260"/>
      <c r="BP456" s="260"/>
      <c r="BQ456" s="260"/>
      <c r="BR456" s="260"/>
      <c r="BS456" s="260"/>
      <c r="BT456" s="260"/>
      <c r="BU456" s="260"/>
      <c r="BV456" s="260"/>
      <c r="BW456" s="260"/>
      <c r="BX456" s="260"/>
      <c r="BY456" s="260"/>
      <c r="BZ456" s="260"/>
      <c r="CA456" s="260"/>
      <c r="CB456" s="260"/>
      <c r="CC456" s="260"/>
      <c r="CD456" s="260"/>
      <c r="CE456" s="260"/>
      <c r="CF456" s="260"/>
      <c r="CG456" s="260"/>
      <c r="CH456" s="260"/>
      <c r="CI456" s="260"/>
      <c r="CJ456" s="260"/>
      <c r="CK456" s="260"/>
      <c r="CL456" s="260"/>
      <c r="CM456" s="260"/>
    </row>
    <row r="457" spans="1:91" x14ac:dyDescent="0.2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AD457" s="260"/>
      <c r="AE457" s="260"/>
      <c r="AF457" s="260"/>
      <c r="AG457" s="260"/>
      <c r="AH457" s="260"/>
      <c r="AI457" s="260"/>
      <c r="AJ457" s="260"/>
      <c r="AK457" s="260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60"/>
      <c r="BH457" s="260"/>
      <c r="BI457" s="260"/>
      <c r="BJ457" s="260"/>
      <c r="BK457" s="260"/>
      <c r="BL457" s="260"/>
      <c r="BM457" s="260"/>
      <c r="BN457" s="260"/>
      <c r="BO457" s="260"/>
      <c r="BP457" s="260"/>
      <c r="BQ457" s="260"/>
      <c r="BR457" s="260"/>
      <c r="BS457" s="260"/>
      <c r="BT457" s="260"/>
      <c r="BU457" s="260"/>
      <c r="BV457" s="260"/>
      <c r="BW457" s="260"/>
      <c r="BX457" s="260"/>
      <c r="BY457" s="260"/>
      <c r="BZ457" s="260"/>
      <c r="CA457" s="260"/>
      <c r="CB457" s="260"/>
      <c r="CC457" s="260"/>
      <c r="CD457" s="260"/>
      <c r="CE457" s="260"/>
      <c r="CF457" s="260"/>
      <c r="CG457" s="260"/>
      <c r="CH457" s="260"/>
      <c r="CI457" s="260"/>
      <c r="CJ457" s="260"/>
      <c r="CK457" s="260"/>
      <c r="CL457" s="260"/>
      <c r="CM457" s="260"/>
    </row>
    <row r="458" spans="1:91" x14ac:dyDescent="0.2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AD458" s="260"/>
      <c r="AE458" s="260"/>
      <c r="AF458" s="260"/>
      <c r="AG458" s="260"/>
      <c r="AH458" s="260"/>
      <c r="AI458" s="260"/>
      <c r="AJ458" s="260"/>
      <c r="AK458" s="260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60"/>
      <c r="BH458" s="260"/>
      <c r="BI458" s="260"/>
      <c r="BJ458" s="260"/>
      <c r="BK458" s="260"/>
      <c r="BL458" s="260"/>
      <c r="BM458" s="260"/>
      <c r="BN458" s="260"/>
      <c r="BO458" s="260"/>
      <c r="BP458" s="260"/>
      <c r="BQ458" s="260"/>
      <c r="BR458" s="260"/>
      <c r="BS458" s="260"/>
      <c r="BT458" s="260"/>
      <c r="BU458" s="260"/>
      <c r="BV458" s="260"/>
      <c r="BW458" s="260"/>
      <c r="BX458" s="260"/>
      <c r="BY458" s="260"/>
      <c r="BZ458" s="260"/>
      <c r="CA458" s="260"/>
      <c r="CB458" s="260"/>
      <c r="CC458" s="260"/>
      <c r="CD458" s="260"/>
      <c r="CE458" s="260"/>
      <c r="CF458" s="260"/>
      <c r="CG458" s="260"/>
      <c r="CH458" s="260"/>
      <c r="CI458" s="260"/>
      <c r="CJ458" s="260"/>
      <c r="CK458" s="260"/>
      <c r="CL458" s="260"/>
      <c r="CM458" s="260"/>
    </row>
    <row r="459" spans="1:91" x14ac:dyDescent="0.2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AD459" s="260"/>
      <c r="AE459" s="260"/>
      <c r="AF459" s="260"/>
      <c r="AG459" s="260"/>
      <c r="AH459" s="260"/>
      <c r="AI459" s="260"/>
      <c r="AJ459" s="260"/>
      <c r="AK459" s="260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60"/>
      <c r="BH459" s="260"/>
      <c r="BI459" s="260"/>
      <c r="BJ459" s="260"/>
      <c r="BK459" s="260"/>
      <c r="BL459" s="260"/>
      <c r="BM459" s="260"/>
      <c r="BN459" s="260"/>
      <c r="BO459" s="260"/>
      <c r="BP459" s="260"/>
      <c r="BQ459" s="260"/>
      <c r="BR459" s="260"/>
      <c r="BS459" s="260"/>
      <c r="BT459" s="260"/>
      <c r="BU459" s="260"/>
      <c r="BV459" s="260"/>
      <c r="BW459" s="260"/>
      <c r="BX459" s="260"/>
      <c r="BY459" s="260"/>
      <c r="BZ459" s="260"/>
      <c r="CA459" s="260"/>
      <c r="CB459" s="260"/>
      <c r="CC459" s="260"/>
      <c r="CD459" s="260"/>
      <c r="CE459" s="260"/>
      <c r="CF459" s="260"/>
      <c r="CG459" s="260"/>
      <c r="CH459" s="260"/>
      <c r="CI459" s="260"/>
      <c r="CJ459" s="260"/>
      <c r="CK459" s="260"/>
      <c r="CL459" s="260"/>
      <c r="CM459" s="260"/>
    </row>
    <row r="460" spans="1:91" x14ac:dyDescent="0.2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AD460" s="260"/>
      <c r="AE460" s="260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60"/>
      <c r="BH460" s="260"/>
      <c r="BI460" s="260"/>
      <c r="BJ460" s="260"/>
      <c r="BK460" s="260"/>
      <c r="BL460" s="260"/>
      <c r="BM460" s="260"/>
      <c r="BN460" s="260"/>
      <c r="BO460" s="260"/>
      <c r="BP460" s="260"/>
      <c r="BQ460" s="260"/>
      <c r="BR460" s="260"/>
      <c r="BS460" s="260"/>
      <c r="BT460" s="260"/>
      <c r="BU460" s="260"/>
      <c r="BV460" s="260"/>
      <c r="BW460" s="260"/>
      <c r="BX460" s="260"/>
      <c r="BY460" s="260"/>
      <c r="BZ460" s="260"/>
      <c r="CA460" s="260"/>
      <c r="CB460" s="260"/>
      <c r="CC460" s="260"/>
      <c r="CD460" s="260"/>
      <c r="CE460" s="260"/>
      <c r="CF460" s="260"/>
      <c r="CG460" s="260"/>
      <c r="CH460" s="260"/>
      <c r="CI460" s="260"/>
      <c r="CJ460" s="260"/>
      <c r="CK460" s="260"/>
      <c r="CL460" s="260"/>
      <c r="CM460" s="260"/>
    </row>
    <row r="461" spans="1:91" x14ac:dyDescent="0.2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AD461" s="260"/>
      <c r="AE461" s="260"/>
      <c r="AF461" s="260"/>
      <c r="AG461" s="260"/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60"/>
      <c r="BH461" s="260"/>
      <c r="BI461" s="260"/>
      <c r="BJ461" s="260"/>
      <c r="BK461" s="260"/>
      <c r="BL461" s="260"/>
      <c r="BM461" s="260"/>
      <c r="BN461" s="260"/>
      <c r="BO461" s="260"/>
      <c r="BP461" s="260"/>
      <c r="BQ461" s="260"/>
      <c r="BR461" s="260"/>
      <c r="BS461" s="260"/>
      <c r="BT461" s="260"/>
      <c r="BU461" s="260"/>
      <c r="BV461" s="260"/>
      <c r="BW461" s="260"/>
      <c r="BX461" s="260"/>
      <c r="BY461" s="260"/>
      <c r="BZ461" s="260"/>
      <c r="CA461" s="260"/>
      <c r="CB461" s="260"/>
      <c r="CC461" s="260"/>
      <c r="CD461" s="260"/>
      <c r="CE461" s="260"/>
      <c r="CF461" s="260"/>
      <c r="CG461" s="260"/>
      <c r="CH461" s="260"/>
      <c r="CI461" s="260"/>
      <c r="CJ461" s="260"/>
      <c r="CK461" s="260"/>
      <c r="CL461" s="260"/>
      <c r="CM461" s="260"/>
    </row>
    <row r="462" spans="1:91" x14ac:dyDescent="0.2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AD462" s="260"/>
      <c r="AE462" s="260"/>
      <c r="AF462" s="260"/>
      <c r="AG462" s="260"/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60"/>
      <c r="BH462" s="260"/>
      <c r="BI462" s="260"/>
      <c r="BJ462" s="260"/>
      <c r="BK462" s="260"/>
      <c r="BL462" s="260"/>
      <c r="BM462" s="260"/>
      <c r="BN462" s="260"/>
      <c r="BO462" s="260"/>
      <c r="BP462" s="260"/>
      <c r="BQ462" s="260"/>
      <c r="BR462" s="260"/>
      <c r="BS462" s="260"/>
      <c r="BT462" s="260"/>
      <c r="BU462" s="260"/>
      <c r="BV462" s="260"/>
      <c r="BW462" s="260"/>
      <c r="BX462" s="260"/>
      <c r="BY462" s="260"/>
      <c r="BZ462" s="260"/>
      <c r="CA462" s="260"/>
      <c r="CB462" s="260"/>
      <c r="CC462" s="260"/>
      <c r="CD462" s="260"/>
      <c r="CE462" s="260"/>
      <c r="CF462" s="260"/>
      <c r="CG462" s="260"/>
      <c r="CH462" s="260"/>
      <c r="CI462" s="260"/>
      <c r="CJ462" s="260"/>
      <c r="CK462" s="260"/>
      <c r="CL462" s="260"/>
      <c r="CM462" s="260"/>
    </row>
    <row r="463" spans="1:91" x14ac:dyDescent="0.2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AD463" s="260"/>
      <c r="AE463" s="260"/>
      <c r="AF463" s="260"/>
      <c r="AG463" s="260"/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60"/>
      <c r="BH463" s="260"/>
      <c r="BI463" s="260"/>
      <c r="BJ463" s="260"/>
      <c r="BK463" s="260"/>
      <c r="BL463" s="260"/>
      <c r="BM463" s="260"/>
      <c r="BN463" s="260"/>
      <c r="BO463" s="260"/>
      <c r="BP463" s="260"/>
      <c r="BQ463" s="260"/>
      <c r="BR463" s="260"/>
      <c r="BS463" s="260"/>
      <c r="BT463" s="260"/>
      <c r="BU463" s="260"/>
      <c r="BV463" s="260"/>
      <c r="BW463" s="260"/>
      <c r="BX463" s="260"/>
      <c r="BY463" s="260"/>
      <c r="BZ463" s="260"/>
      <c r="CA463" s="260"/>
      <c r="CB463" s="260"/>
      <c r="CC463" s="260"/>
      <c r="CD463" s="260"/>
      <c r="CE463" s="260"/>
      <c r="CF463" s="260"/>
      <c r="CG463" s="260"/>
      <c r="CH463" s="260"/>
      <c r="CI463" s="260"/>
      <c r="CJ463" s="260"/>
      <c r="CK463" s="260"/>
      <c r="CL463" s="260"/>
      <c r="CM463" s="260"/>
    </row>
    <row r="464" spans="1:91" x14ac:dyDescent="0.2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AD464" s="260"/>
      <c r="AE464" s="260"/>
      <c r="AF464" s="260"/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60"/>
      <c r="BH464" s="260"/>
      <c r="BI464" s="260"/>
      <c r="BJ464" s="260"/>
      <c r="BK464" s="260"/>
      <c r="BL464" s="260"/>
      <c r="BM464" s="260"/>
      <c r="BN464" s="260"/>
      <c r="BO464" s="260"/>
      <c r="BP464" s="260"/>
      <c r="BQ464" s="260"/>
      <c r="BR464" s="260"/>
      <c r="BS464" s="260"/>
      <c r="BT464" s="260"/>
      <c r="BU464" s="260"/>
      <c r="BV464" s="260"/>
      <c r="BW464" s="260"/>
      <c r="BX464" s="260"/>
      <c r="BY464" s="260"/>
      <c r="BZ464" s="260"/>
      <c r="CA464" s="260"/>
      <c r="CB464" s="260"/>
      <c r="CC464" s="260"/>
      <c r="CD464" s="260"/>
      <c r="CE464" s="260"/>
      <c r="CF464" s="260"/>
      <c r="CG464" s="260"/>
      <c r="CH464" s="260"/>
      <c r="CI464" s="260"/>
      <c r="CJ464" s="260"/>
      <c r="CK464" s="260"/>
      <c r="CL464" s="260"/>
      <c r="CM464" s="260"/>
    </row>
    <row r="465" spans="1:91" x14ac:dyDescent="0.2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AD465" s="260"/>
      <c r="AE465" s="260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60"/>
      <c r="BH465" s="260"/>
      <c r="BI465" s="260"/>
      <c r="BJ465" s="260"/>
      <c r="BK465" s="260"/>
      <c r="BL465" s="260"/>
      <c r="BM465" s="260"/>
      <c r="BN465" s="260"/>
      <c r="BO465" s="260"/>
      <c r="BP465" s="260"/>
      <c r="BQ465" s="260"/>
      <c r="BR465" s="260"/>
      <c r="BS465" s="260"/>
      <c r="BT465" s="260"/>
      <c r="BU465" s="260"/>
      <c r="BV465" s="260"/>
      <c r="BW465" s="260"/>
      <c r="BX465" s="260"/>
      <c r="BY465" s="260"/>
      <c r="BZ465" s="260"/>
      <c r="CA465" s="260"/>
      <c r="CB465" s="260"/>
      <c r="CC465" s="260"/>
      <c r="CD465" s="260"/>
      <c r="CE465" s="260"/>
      <c r="CF465" s="260"/>
      <c r="CG465" s="260"/>
      <c r="CH465" s="260"/>
      <c r="CI465" s="260"/>
      <c r="CJ465" s="260"/>
      <c r="CK465" s="260"/>
      <c r="CL465" s="260"/>
      <c r="CM465" s="260"/>
    </row>
    <row r="466" spans="1:91" x14ac:dyDescent="0.2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AD466" s="260"/>
      <c r="AE466" s="260"/>
      <c r="AF466" s="260"/>
      <c r="AG466" s="260"/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60"/>
      <c r="BH466" s="260"/>
      <c r="BI466" s="260"/>
      <c r="BJ466" s="260"/>
      <c r="BK466" s="260"/>
      <c r="BL466" s="260"/>
      <c r="BM466" s="260"/>
      <c r="BN466" s="260"/>
      <c r="BO466" s="260"/>
      <c r="BP466" s="260"/>
      <c r="BQ466" s="260"/>
      <c r="BR466" s="260"/>
      <c r="BS466" s="260"/>
      <c r="BT466" s="260"/>
      <c r="BU466" s="260"/>
      <c r="BV466" s="260"/>
      <c r="BW466" s="260"/>
      <c r="BX466" s="260"/>
      <c r="BY466" s="260"/>
      <c r="BZ466" s="260"/>
      <c r="CA466" s="260"/>
      <c r="CB466" s="260"/>
      <c r="CC466" s="260"/>
      <c r="CD466" s="260"/>
      <c r="CE466" s="260"/>
      <c r="CF466" s="260"/>
      <c r="CG466" s="260"/>
      <c r="CH466" s="260"/>
      <c r="CI466" s="260"/>
      <c r="CJ466" s="260"/>
      <c r="CK466" s="260"/>
      <c r="CL466" s="260"/>
      <c r="CM466" s="260"/>
    </row>
    <row r="467" spans="1:91" x14ac:dyDescent="0.2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AD467" s="260"/>
      <c r="AE467" s="260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60"/>
      <c r="BH467" s="260"/>
      <c r="BI467" s="260"/>
      <c r="BJ467" s="260"/>
      <c r="BK467" s="260"/>
      <c r="BL467" s="260"/>
      <c r="BM467" s="260"/>
      <c r="BN467" s="260"/>
      <c r="BO467" s="260"/>
      <c r="BP467" s="260"/>
      <c r="BQ467" s="260"/>
      <c r="BR467" s="260"/>
      <c r="BS467" s="260"/>
      <c r="BT467" s="260"/>
      <c r="BU467" s="260"/>
      <c r="BV467" s="260"/>
      <c r="BW467" s="260"/>
      <c r="BX467" s="260"/>
      <c r="BY467" s="260"/>
      <c r="BZ467" s="260"/>
      <c r="CA467" s="260"/>
      <c r="CB467" s="260"/>
      <c r="CC467" s="260"/>
      <c r="CD467" s="260"/>
      <c r="CE467" s="260"/>
      <c r="CF467" s="260"/>
      <c r="CG467" s="260"/>
      <c r="CH467" s="260"/>
      <c r="CI467" s="260"/>
      <c r="CJ467" s="260"/>
      <c r="CK467" s="260"/>
      <c r="CL467" s="260"/>
      <c r="CM467" s="260"/>
    </row>
    <row r="468" spans="1:91" x14ac:dyDescent="0.2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AD468" s="260"/>
      <c r="AE468" s="260"/>
      <c r="AF468" s="260"/>
      <c r="AG468" s="260"/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60"/>
      <c r="BH468" s="260"/>
      <c r="BI468" s="260"/>
      <c r="BJ468" s="260"/>
      <c r="BK468" s="260"/>
      <c r="BL468" s="260"/>
      <c r="BM468" s="260"/>
      <c r="BN468" s="260"/>
      <c r="BO468" s="260"/>
      <c r="BP468" s="260"/>
      <c r="BQ468" s="260"/>
      <c r="BR468" s="260"/>
      <c r="BS468" s="260"/>
      <c r="BT468" s="260"/>
      <c r="BU468" s="260"/>
      <c r="BV468" s="260"/>
      <c r="BW468" s="260"/>
      <c r="BX468" s="260"/>
      <c r="BY468" s="260"/>
      <c r="BZ468" s="260"/>
      <c r="CA468" s="260"/>
      <c r="CB468" s="260"/>
      <c r="CC468" s="260"/>
      <c r="CD468" s="260"/>
      <c r="CE468" s="260"/>
      <c r="CF468" s="260"/>
      <c r="CG468" s="260"/>
      <c r="CH468" s="260"/>
      <c r="CI468" s="260"/>
      <c r="CJ468" s="260"/>
      <c r="CK468" s="260"/>
      <c r="CL468" s="260"/>
      <c r="CM468" s="260"/>
    </row>
    <row r="469" spans="1:91" x14ac:dyDescent="0.2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AD469" s="260"/>
      <c r="AE469" s="260"/>
      <c r="AF469" s="260"/>
      <c r="AG469" s="260"/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60"/>
      <c r="BH469" s="260"/>
      <c r="BI469" s="260"/>
      <c r="BJ469" s="260"/>
      <c r="BK469" s="260"/>
      <c r="BL469" s="260"/>
      <c r="BM469" s="260"/>
      <c r="BN469" s="260"/>
      <c r="BO469" s="260"/>
      <c r="BP469" s="260"/>
      <c r="BQ469" s="260"/>
      <c r="BR469" s="260"/>
      <c r="BS469" s="260"/>
      <c r="BT469" s="260"/>
      <c r="BU469" s="260"/>
      <c r="BV469" s="260"/>
      <c r="BW469" s="260"/>
      <c r="BX469" s="260"/>
      <c r="BY469" s="260"/>
      <c r="BZ469" s="260"/>
      <c r="CA469" s="260"/>
      <c r="CB469" s="260"/>
      <c r="CC469" s="260"/>
      <c r="CD469" s="260"/>
      <c r="CE469" s="260"/>
      <c r="CF469" s="260"/>
      <c r="CG469" s="260"/>
      <c r="CH469" s="260"/>
      <c r="CI469" s="260"/>
      <c r="CJ469" s="260"/>
      <c r="CK469" s="260"/>
      <c r="CL469" s="260"/>
      <c r="CM469" s="260"/>
    </row>
    <row r="470" spans="1:91" x14ac:dyDescent="0.2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AD470" s="260"/>
      <c r="AE470" s="260"/>
      <c r="AF470" s="260"/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60"/>
      <c r="BH470" s="260"/>
      <c r="BI470" s="260"/>
      <c r="BJ470" s="260"/>
      <c r="BK470" s="260"/>
      <c r="BL470" s="260"/>
      <c r="BM470" s="260"/>
      <c r="BN470" s="260"/>
      <c r="BO470" s="260"/>
      <c r="BP470" s="260"/>
      <c r="BQ470" s="260"/>
      <c r="BR470" s="260"/>
      <c r="BS470" s="260"/>
      <c r="BT470" s="260"/>
      <c r="BU470" s="260"/>
      <c r="BV470" s="260"/>
      <c r="BW470" s="260"/>
      <c r="BX470" s="260"/>
      <c r="BY470" s="260"/>
      <c r="BZ470" s="260"/>
      <c r="CA470" s="260"/>
      <c r="CB470" s="260"/>
      <c r="CC470" s="260"/>
      <c r="CD470" s="260"/>
      <c r="CE470" s="260"/>
      <c r="CF470" s="260"/>
      <c r="CG470" s="260"/>
      <c r="CH470" s="260"/>
      <c r="CI470" s="260"/>
      <c r="CJ470" s="260"/>
      <c r="CK470" s="260"/>
      <c r="CL470" s="260"/>
      <c r="CM470" s="260"/>
    </row>
    <row r="471" spans="1:91" x14ac:dyDescent="0.2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AD471" s="260"/>
      <c r="AE471" s="260"/>
      <c r="AF471" s="260"/>
      <c r="AG471" s="260"/>
      <c r="AH471" s="260"/>
      <c r="AI471" s="260"/>
      <c r="AJ471" s="260"/>
      <c r="AK471" s="260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60"/>
      <c r="BH471" s="260"/>
      <c r="BI471" s="260"/>
      <c r="BJ471" s="260"/>
      <c r="BK471" s="260"/>
      <c r="BL471" s="260"/>
      <c r="BM471" s="260"/>
      <c r="BN471" s="260"/>
      <c r="BO471" s="260"/>
      <c r="BP471" s="260"/>
      <c r="BQ471" s="260"/>
      <c r="BR471" s="260"/>
      <c r="BS471" s="260"/>
      <c r="BT471" s="260"/>
      <c r="BU471" s="260"/>
      <c r="BV471" s="260"/>
      <c r="BW471" s="260"/>
      <c r="BX471" s="260"/>
      <c r="BY471" s="260"/>
      <c r="BZ471" s="260"/>
      <c r="CA471" s="260"/>
      <c r="CB471" s="260"/>
      <c r="CC471" s="260"/>
      <c r="CD471" s="260"/>
      <c r="CE471" s="260"/>
      <c r="CF471" s="260"/>
      <c r="CG471" s="260"/>
      <c r="CH471" s="260"/>
      <c r="CI471" s="260"/>
      <c r="CJ471" s="260"/>
      <c r="CK471" s="260"/>
      <c r="CL471" s="260"/>
      <c r="CM471" s="260"/>
    </row>
    <row r="472" spans="1:91" x14ac:dyDescent="0.2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AD472" s="260"/>
      <c r="AE472" s="260"/>
      <c r="AF472" s="260"/>
      <c r="AG472" s="260"/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60"/>
      <c r="BH472" s="260"/>
      <c r="BI472" s="260"/>
      <c r="BJ472" s="260"/>
      <c r="BK472" s="260"/>
      <c r="BL472" s="260"/>
      <c r="BM472" s="260"/>
      <c r="BN472" s="260"/>
      <c r="BO472" s="260"/>
      <c r="BP472" s="260"/>
      <c r="BQ472" s="260"/>
      <c r="BR472" s="260"/>
      <c r="BS472" s="260"/>
      <c r="BT472" s="260"/>
      <c r="BU472" s="260"/>
      <c r="BV472" s="260"/>
      <c r="BW472" s="260"/>
      <c r="BX472" s="260"/>
      <c r="BY472" s="260"/>
      <c r="BZ472" s="260"/>
      <c r="CA472" s="260"/>
      <c r="CB472" s="260"/>
      <c r="CC472" s="260"/>
      <c r="CD472" s="260"/>
      <c r="CE472" s="260"/>
      <c r="CF472" s="260"/>
      <c r="CG472" s="260"/>
      <c r="CH472" s="260"/>
      <c r="CI472" s="260"/>
      <c r="CJ472" s="260"/>
      <c r="CK472" s="260"/>
      <c r="CL472" s="260"/>
      <c r="CM472" s="260"/>
    </row>
    <row r="473" spans="1:91" x14ac:dyDescent="0.2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60"/>
      <c r="BH473" s="260"/>
      <c r="BI473" s="260"/>
      <c r="BJ473" s="260"/>
      <c r="BK473" s="260"/>
      <c r="BL473" s="260"/>
      <c r="BM473" s="260"/>
      <c r="BN473" s="260"/>
      <c r="BO473" s="260"/>
      <c r="BP473" s="260"/>
      <c r="BQ473" s="260"/>
      <c r="BR473" s="260"/>
      <c r="BS473" s="260"/>
      <c r="BT473" s="260"/>
      <c r="BU473" s="260"/>
      <c r="BV473" s="260"/>
      <c r="BW473" s="260"/>
      <c r="BX473" s="260"/>
      <c r="BY473" s="260"/>
      <c r="BZ473" s="260"/>
      <c r="CA473" s="260"/>
      <c r="CB473" s="260"/>
      <c r="CC473" s="260"/>
      <c r="CD473" s="260"/>
      <c r="CE473" s="260"/>
      <c r="CF473" s="260"/>
      <c r="CG473" s="260"/>
      <c r="CH473" s="260"/>
      <c r="CI473" s="260"/>
      <c r="CJ473" s="260"/>
      <c r="CK473" s="260"/>
      <c r="CL473" s="260"/>
      <c r="CM473" s="260"/>
    </row>
    <row r="474" spans="1:91" x14ac:dyDescent="0.2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AD474" s="260"/>
      <c r="AE474" s="260"/>
      <c r="AF474" s="260"/>
      <c r="AG474" s="260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60"/>
      <c r="BH474" s="260"/>
      <c r="BI474" s="260"/>
      <c r="BJ474" s="260"/>
      <c r="BK474" s="260"/>
      <c r="BL474" s="260"/>
      <c r="BM474" s="260"/>
      <c r="BN474" s="260"/>
      <c r="BO474" s="260"/>
      <c r="BP474" s="260"/>
      <c r="BQ474" s="260"/>
      <c r="BR474" s="260"/>
      <c r="BS474" s="260"/>
      <c r="BT474" s="260"/>
      <c r="BU474" s="260"/>
      <c r="BV474" s="260"/>
      <c r="BW474" s="260"/>
      <c r="BX474" s="260"/>
      <c r="BY474" s="260"/>
      <c r="BZ474" s="260"/>
      <c r="CA474" s="260"/>
      <c r="CB474" s="260"/>
      <c r="CC474" s="260"/>
      <c r="CD474" s="260"/>
      <c r="CE474" s="260"/>
      <c r="CF474" s="260"/>
      <c r="CG474" s="260"/>
      <c r="CH474" s="260"/>
      <c r="CI474" s="260"/>
      <c r="CJ474" s="260"/>
      <c r="CK474" s="260"/>
      <c r="CL474" s="260"/>
      <c r="CM474" s="260"/>
    </row>
    <row r="475" spans="1:91" x14ac:dyDescent="0.2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AD475" s="260"/>
      <c r="AE475" s="260"/>
      <c r="AF475" s="260"/>
      <c r="AG475" s="260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60"/>
      <c r="BH475" s="260"/>
      <c r="BI475" s="260"/>
      <c r="BJ475" s="260"/>
      <c r="BK475" s="260"/>
      <c r="BL475" s="260"/>
      <c r="BM475" s="260"/>
      <c r="BN475" s="260"/>
      <c r="BO475" s="260"/>
      <c r="BP475" s="260"/>
      <c r="BQ475" s="260"/>
      <c r="BR475" s="260"/>
      <c r="BS475" s="260"/>
      <c r="BT475" s="260"/>
      <c r="BU475" s="260"/>
      <c r="BV475" s="260"/>
      <c r="BW475" s="260"/>
      <c r="BX475" s="260"/>
      <c r="BY475" s="260"/>
      <c r="BZ475" s="260"/>
      <c r="CA475" s="260"/>
      <c r="CB475" s="260"/>
      <c r="CC475" s="260"/>
      <c r="CD475" s="260"/>
      <c r="CE475" s="260"/>
      <c r="CF475" s="260"/>
      <c r="CG475" s="260"/>
      <c r="CH475" s="260"/>
      <c r="CI475" s="260"/>
      <c r="CJ475" s="260"/>
      <c r="CK475" s="260"/>
      <c r="CL475" s="260"/>
      <c r="CM475" s="260"/>
    </row>
    <row r="476" spans="1:91" x14ac:dyDescent="0.2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AD476" s="260"/>
      <c r="AE476" s="260"/>
      <c r="AF476" s="260"/>
      <c r="AG476" s="260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60"/>
      <c r="BH476" s="260"/>
      <c r="BI476" s="260"/>
      <c r="BJ476" s="260"/>
      <c r="BK476" s="260"/>
      <c r="BL476" s="260"/>
      <c r="BM476" s="260"/>
      <c r="BN476" s="260"/>
      <c r="BO476" s="260"/>
      <c r="BP476" s="260"/>
      <c r="BQ476" s="260"/>
      <c r="BR476" s="260"/>
      <c r="BS476" s="260"/>
      <c r="BT476" s="260"/>
      <c r="BU476" s="260"/>
      <c r="BV476" s="260"/>
      <c r="BW476" s="260"/>
      <c r="BX476" s="260"/>
      <c r="BY476" s="260"/>
      <c r="BZ476" s="260"/>
      <c r="CA476" s="260"/>
      <c r="CB476" s="260"/>
      <c r="CC476" s="260"/>
      <c r="CD476" s="260"/>
      <c r="CE476" s="260"/>
      <c r="CF476" s="260"/>
      <c r="CG476" s="260"/>
      <c r="CH476" s="260"/>
      <c r="CI476" s="260"/>
      <c r="CJ476" s="260"/>
      <c r="CK476" s="260"/>
      <c r="CL476" s="260"/>
      <c r="CM476" s="260"/>
    </row>
    <row r="477" spans="1:91" x14ac:dyDescent="0.2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AD477" s="260"/>
      <c r="AE477" s="260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60"/>
      <c r="BH477" s="260"/>
      <c r="BI477" s="260"/>
      <c r="BJ477" s="260"/>
      <c r="BK477" s="260"/>
      <c r="BL477" s="260"/>
      <c r="BM477" s="260"/>
      <c r="BN477" s="260"/>
      <c r="BO477" s="260"/>
      <c r="BP477" s="260"/>
      <c r="BQ477" s="260"/>
      <c r="BR477" s="260"/>
      <c r="BS477" s="260"/>
      <c r="BT477" s="260"/>
      <c r="BU477" s="260"/>
      <c r="BV477" s="260"/>
      <c r="BW477" s="260"/>
      <c r="BX477" s="260"/>
      <c r="BY477" s="260"/>
      <c r="BZ477" s="260"/>
      <c r="CA477" s="260"/>
      <c r="CB477" s="260"/>
      <c r="CC477" s="260"/>
      <c r="CD477" s="260"/>
      <c r="CE477" s="260"/>
      <c r="CF477" s="260"/>
      <c r="CG477" s="260"/>
      <c r="CH477" s="260"/>
      <c r="CI477" s="260"/>
      <c r="CJ477" s="260"/>
      <c r="CK477" s="260"/>
      <c r="CL477" s="260"/>
      <c r="CM477" s="260"/>
    </row>
    <row r="478" spans="1:91" x14ac:dyDescent="0.2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AD478" s="260"/>
      <c r="AE478" s="260"/>
      <c r="AF478" s="260"/>
      <c r="AG478" s="260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60"/>
      <c r="BH478" s="260"/>
      <c r="BI478" s="260"/>
      <c r="BJ478" s="260"/>
      <c r="BK478" s="260"/>
      <c r="BL478" s="260"/>
      <c r="BM478" s="260"/>
      <c r="BN478" s="260"/>
      <c r="BO478" s="260"/>
      <c r="BP478" s="260"/>
      <c r="BQ478" s="260"/>
      <c r="BR478" s="260"/>
      <c r="BS478" s="260"/>
      <c r="BT478" s="260"/>
      <c r="BU478" s="260"/>
      <c r="BV478" s="260"/>
      <c r="BW478" s="260"/>
      <c r="BX478" s="260"/>
      <c r="BY478" s="260"/>
      <c r="BZ478" s="260"/>
      <c r="CA478" s="260"/>
      <c r="CB478" s="260"/>
      <c r="CC478" s="260"/>
      <c r="CD478" s="260"/>
      <c r="CE478" s="260"/>
      <c r="CF478" s="260"/>
      <c r="CG478" s="260"/>
      <c r="CH478" s="260"/>
      <c r="CI478" s="260"/>
      <c r="CJ478" s="260"/>
      <c r="CK478" s="260"/>
      <c r="CL478" s="260"/>
      <c r="CM478" s="260"/>
    </row>
    <row r="479" spans="1:91" x14ac:dyDescent="0.2">
      <c r="A479" s="4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AD479" s="260"/>
      <c r="AE479" s="260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60"/>
      <c r="BH479" s="260"/>
      <c r="BI479" s="260"/>
      <c r="BJ479" s="260"/>
      <c r="BK479" s="260"/>
      <c r="BL479" s="260"/>
      <c r="BM479" s="260"/>
      <c r="BN479" s="260"/>
      <c r="BO479" s="260"/>
      <c r="BP479" s="260"/>
      <c r="BQ479" s="260"/>
      <c r="BR479" s="260"/>
      <c r="BS479" s="260"/>
      <c r="BT479" s="260"/>
      <c r="BU479" s="260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0"/>
    </row>
    <row r="480" spans="1:91" x14ac:dyDescent="0.2">
      <c r="A480" s="4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AD480" s="260"/>
      <c r="AE480" s="260"/>
      <c r="AF480" s="260"/>
      <c r="AG480" s="260"/>
      <c r="AH480" s="260"/>
      <c r="AI480" s="260"/>
      <c r="AJ480" s="260"/>
      <c r="AK480" s="260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60"/>
      <c r="BH480" s="260"/>
      <c r="BI480" s="260"/>
      <c r="BJ480" s="260"/>
      <c r="BK480" s="260"/>
      <c r="BL480" s="260"/>
      <c r="BM480" s="260"/>
      <c r="BN480" s="260"/>
      <c r="BO480" s="260"/>
      <c r="BP480" s="260"/>
      <c r="BQ480" s="260"/>
      <c r="BR480" s="260"/>
      <c r="BS480" s="260"/>
      <c r="BT480" s="260"/>
      <c r="BU480" s="260"/>
      <c r="BV480" s="260"/>
      <c r="BW480" s="260"/>
      <c r="BX480" s="260"/>
      <c r="BY480" s="260"/>
      <c r="BZ480" s="260"/>
      <c r="CA480" s="260"/>
      <c r="CB480" s="260"/>
      <c r="CC480" s="260"/>
      <c r="CD480" s="260"/>
      <c r="CE480" s="260"/>
      <c r="CF480" s="260"/>
      <c r="CG480" s="260"/>
      <c r="CH480" s="260"/>
      <c r="CI480" s="260"/>
      <c r="CJ480" s="260"/>
      <c r="CK480" s="260"/>
      <c r="CL480" s="260"/>
      <c r="CM480" s="260"/>
    </row>
    <row r="481" spans="1:91" x14ac:dyDescent="0.2">
      <c r="A481" s="4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AD481" s="260"/>
      <c r="AE481" s="260"/>
      <c r="AF481" s="260"/>
      <c r="AG481" s="260"/>
      <c r="AH481" s="260"/>
      <c r="AI481" s="260"/>
      <c r="AJ481" s="260"/>
      <c r="AK481" s="260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60"/>
      <c r="BH481" s="260"/>
      <c r="BI481" s="260"/>
      <c r="BJ481" s="260"/>
      <c r="BK481" s="260"/>
      <c r="BL481" s="260"/>
      <c r="BM481" s="260"/>
      <c r="BN481" s="260"/>
      <c r="BO481" s="260"/>
      <c r="BP481" s="260"/>
      <c r="BQ481" s="260"/>
      <c r="BR481" s="260"/>
      <c r="BS481" s="260"/>
      <c r="BT481" s="260"/>
      <c r="BU481" s="260"/>
      <c r="BV481" s="260"/>
      <c r="BW481" s="260"/>
      <c r="BX481" s="260"/>
      <c r="BY481" s="260"/>
      <c r="BZ481" s="260"/>
      <c r="CA481" s="260"/>
      <c r="CB481" s="260"/>
      <c r="CC481" s="260"/>
      <c r="CD481" s="260"/>
      <c r="CE481" s="260"/>
      <c r="CF481" s="260"/>
      <c r="CG481" s="260"/>
      <c r="CH481" s="260"/>
      <c r="CI481" s="260"/>
      <c r="CJ481" s="260"/>
      <c r="CK481" s="260"/>
      <c r="CL481" s="260"/>
      <c r="CM481" s="260"/>
    </row>
    <row r="482" spans="1:91" x14ac:dyDescent="0.2">
      <c r="A482" s="4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AD482" s="260"/>
      <c r="AE482" s="260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60"/>
      <c r="BH482" s="260"/>
      <c r="BI482" s="260"/>
      <c r="BJ482" s="260"/>
      <c r="BK482" s="260"/>
      <c r="BL482" s="260"/>
      <c r="BM482" s="260"/>
      <c r="BN482" s="260"/>
      <c r="BO482" s="260"/>
      <c r="BP482" s="260"/>
      <c r="BQ482" s="260"/>
      <c r="BR482" s="260"/>
      <c r="BS482" s="260"/>
      <c r="BT482" s="260"/>
      <c r="BU482" s="260"/>
      <c r="BV482" s="260"/>
      <c r="BW482" s="260"/>
      <c r="BX482" s="260"/>
      <c r="BY482" s="260"/>
      <c r="BZ482" s="260"/>
      <c r="CA482" s="260"/>
      <c r="CB482" s="260"/>
      <c r="CC482" s="260"/>
      <c r="CD482" s="260"/>
      <c r="CE482" s="260"/>
      <c r="CF482" s="260"/>
      <c r="CG482" s="260"/>
      <c r="CH482" s="260"/>
      <c r="CI482" s="260"/>
      <c r="CJ482" s="260"/>
      <c r="CK482" s="260"/>
      <c r="CL482" s="260"/>
      <c r="CM482" s="260"/>
    </row>
    <row r="483" spans="1:91" x14ac:dyDescent="0.2">
      <c r="A483" s="4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AD483" s="260"/>
      <c r="AE483" s="260"/>
      <c r="AF483" s="260"/>
      <c r="AG483" s="260"/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60"/>
      <c r="BH483" s="260"/>
      <c r="BI483" s="260"/>
      <c r="BJ483" s="260"/>
      <c r="BK483" s="260"/>
      <c r="BL483" s="260"/>
      <c r="BM483" s="260"/>
      <c r="BN483" s="260"/>
      <c r="BO483" s="260"/>
      <c r="BP483" s="260"/>
      <c r="BQ483" s="260"/>
      <c r="BR483" s="260"/>
      <c r="BS483" s="260"/>
      <c r="BT483" s="260"/>
      <c r="BU483" s="260"/>
      <c r="BV483" s="260"/>
      <c r="BW483" s="260"/>
      <c r="BX483" s="260"/>
      <c r="BY483" s="260"/>
      <c r="BZ483" s="260"/>
      <c r="CA483" s="260"/>
      <c r="CB483" s="260"/>
      <c r="CC483" s="260"/>
      <c r="CD483" s="260"/>
      <c r="CE483" s="260"/>
      <c r="CF483" s="260"/>
      <c r="CG483" s="260"/>
      <c r="CH483" s="260"/>
      <c r="CI483" s="260"/>
      <c r="CJ483" s="260"/>
      <c r="CK483" s="260"/>
      <c r="CL483" s="260"/>
      <c r="CM483" s="260"/>
    </row>
    <row r="484" spans="1:91" x14ac:dyDescent="0.2">
      <c r="A484" s="4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AD484" s="260"/>
      <c r="AE484" s="260"/>
      <c r="AF484" s="260"/>
      <c r="AG484" s="260"/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60"/>
      <c r="BH484" s="260"/>
      <c r="BI484" s="260"/>
      <c r="BJ484" s="260"/>
      <c r="BK484" s="260"/>
      <c r="BL484" s="260"/>
      <c r="BM484" s="260"/>
      <c r="BN484" s="260"/>
      <c r="BO484" s="260"/>
      <c r="BP484" s="260"/>
      <c r="BQ484" s="260"/>
      <c r="BR484" s="260"/>
      <c r="BS484" s="260"/>
      <c r="BT484" s="260"/>
      <c r="BU484" s="260"/>
      <c r="BV484" s="260"/>
      <c r="BW484" s="260"/>
      <c r="BX484" s="260"/>
      <c r="BY484" s="260"/>
      <c r="BZ484" s="260"/>
      <c r="CA484" s="260"/>
      <c r="CB484" s="260"/>
      <c r="CC484" s="260"/>
      <c r="CD484" s="260"/>
      <c r="CE484" s="260"/>
      <c r="CF484" s="260"/>
      <c r="CG484" s="260"/>
      <c r="CH484" s="260"/>
      <c r="CI484" s="260"/>
      <c r="CJ484" s="260"/>
      <c r="CK484" s="260"/>
      <c r="CL484" s="260"/>
      <c r="CM484" s="260"/>
    </row>
    <row r="485" spans="1:91" x14ac:dyDescent="0.2">
      <c r="A485" s="4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AD485" s="260"/>
      <c r="AE485" s="260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60"/>
      <c r="BH485" s="260"/>
      <c r="BI485" s="260"/>
      <c r="BJ485" s="260"/>
      <c r="BK485" s="260"/>
      <c r="BL485" s="260"/>
      <c r="BM485" s="260"/>
      <c r="BN485" s="260"/>
      <c r="BO485" s="260"/>
      <c r="BP485" s="260"/>
      <c r="BQ485" s="260"/>
      <c r="BR485" s="260"/>
      <c r="BS485" s="260"/>
      <c r="BT485" s="260"/>
      <c r="BU485" s="260"/>
      <c r="BV485" s="260"/>
      <c r="BW485" s="260"/>
      <c r="BX485" s="260"/>
      <c r="BY485" s="260"/>
      <c r="BZ485" s="260"/>
      <c r="CA485" s="260"/>
      <c r="CB485" s="260"/>
      <c r="CC485" s="260"/>
      <c r="CD485" s="260"/>
      <c r="CE485" s="260"/>
      <c r="CF485" s="260"/>
      <c r="CG485" s="260"/>
      <c r="CH485" s="260"/>
      <c r="CI485" s="260"/>
      <c r="CJ485" s="260"/>
      <c r="CK485" s="260"/>
      <c r="CL485" s="260"/>
      <c r="CM485" s="260"/>
    </row>
    <row r="486" spans="1:91" x14ac:dyDescent="0.2">
      <c r="A486" s="4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AD486" s="260"/>
      <c r="AE486" s="260"/>
      <c r="AF486" s="260"/>
      <c r="AG486" s="260"/>
      <c r="AH486" s="260"/>
      <c r="AI486" s="260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60"/>
      <c r="BH486" s="260"/>
      <c r="BI486" s="260"/>
      <c r="BJ486" s="260"/>
      <c r="BK486" s="260"/>
      <c r="BL486" s="260"/>
      <c r="BM486" s="260"/>
      <c r="BN486" s="260"/>
      <c r="BO486" s="260"/>
      <c r="BP486" s="260"/>
      <c r="BQ486" s="260"/>
      <c r="BR486" s="260"/>
      <c r="BS486" s="260"/>
      <c r="BT486" s="260"/>
      <c r="BU486" s="260"/>
      <c r="BV486" s="260"/>
      <c r="BW486" s="260"/>
      <c r="BX486" s="260"/>
      <c r="BY486" s="260"/>
      <c r="BZ486" s="260"/>
      <c r="CA486" s="260"/>
      <c r="CB486" s="260"/>
      <c r="CC486" s="260"/>
      <c r="CD486" s="260"/>
      <c r="CE486" s="260"/>
      <c r="CF486" s="260"/>
      <c r="CG486" s="260"/>
      <c r="CH486" s="260"/>
      <c r="CI486" s="260"/>
      <c r="CJ486" s="260"/>
      <c r="CK486" s="260"/>
      <c r="CL486" s="260"/>
      <c r="CM486" s="260"/>
    </row>
    <row r="487" spans="1:91" x14ac:dyDescent="0.2">
      <c r="A487" s="4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AD487" s="260"/>
      <c r="AE487" s="260"/>
      <c r="AF487" s="260"/>
      <c r="AG487" s="260"/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60"/>
      <c r="BH487" s="260"/>
      <c r="BI487" s="260"/>
      <c r="BJ487" s="260"/>
      <c r="BK487" s="260"/>
      <c r="BL487" s="260"/>
      <c r="BM487" s="260"/>
      <c r="BN487" s="260"/>
      <c r="BO487" s="260"/>
      <c r="BP487" s="260"/>
      <c r="BQ487" s="260"/>
      <c r="BR487" s="260"/>
      <c r="BS487" s="260"/>
      <c r="BT487" s="260"/>
      <c r="BU487" s="260"/>
      <c r="BV487" s="260"/>
      <c r="BW487" s="260"/>
      <c r="BX487" s="260"/>
      <c r="BY487" s="260"/>
      <c r="BZ487" s="260"/>
      <c r="CA487" s="260"/>
      <c r="CB487" s="260"/>
      <c r="CC487" s="260"/>
      <c r="CD487" s="260"/>
      <c r="CE487" s="260"/>
      <c r="CF487" s="260"/>
      <c r="CG487" s="260"/>
      <c r="CH487" s="260"/>
      <c r="CI487" s="260"/>
      <c r="CJ487" s="260"/>
      <c r="CK487" s="260"/>
      <c r="CL487" s="260"/>
      <c r="CM487" s="260"/>
    </row>
    <row r="488" spans="1:91" x14ac:dyDescent="0.2">
      <c r="A488" s="4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AD488" s="260"/>
      <c r="AE488" s="260"/>
      <c r="AF488" s="260"/>
      <c r="AG488" s="260"/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60"/>
      <c r="BH488" s="260"/>
      <c r="BI488" s="260"/>
      <c r="BJ488" s="260"/>
      <c r="BK488" s="260"/>
      <c r="BL488" s="260"/>
      <c r="BM488" s="260"/>
      <c r="BN488" s="260"/>
      <c r="BO488" s="260"/>
      <c r="BP488" s="260"/>
      <c r="BQ488" s="260"/>
      <c r="BR488" s="260"/>
      <c r="BS488" s="260"/>
      <c r="BT488" s="260"/>
      <c r="BU488" s="260"/>
      <c r="BV488" s="260"/>
      <c r="BW488" s="260"/>
      <c r="BX488" s="260"/>
      <c r="BY488" s="260"/>
      <c r="BZ488" s="260"/>
      <c r="CA488" s="260"/>
      <c r="CB488" s="260"/>
      <c r="CC488" s="260"/>
      <c r="CD488" s="260"/>
      <c r="CE488" s="260"/>
      <c r="CF488" s="260"/>
      <c r="CG488" s="260"/>
      <c r="CH488" s="260"/>
      <c r="CI488" s="260"/>
      <c r="CJ488" s="260"/>
      <c r="CK488" s="260"/>
      <c r="CL488" s="260"/>
      <c r="CM488" s="260"/>
    </row>
    <row r="489" spans="1:91" x14ac:dyDescent="0.2">
      <c r="A489" s="4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AD489" s="260"/>
      <c r="AE489" s="260"/>
      <c r="AF489" s="260"/>
      <c r="AG489" s="260"/>
      <c r="AH489" s="260"/>
      <c r="AI489" s="260"/>
      <c r="AJ489" s="260"/>
      <c r="AK489" s="260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60"/>
      <c r="BH489" s="260"/>
      <c r="BI489" s="260"/>
      <c r="BJ489" s="260"/>
      <c r="BK489" s="260"/>
      <c r="BL489" s="260"/>
      <c r="BM489" s="260"/>
      <c r="BN489" s="260"/>
      <c r="BO489" s="260"/>
      <c r="BP489" s="260"/>
      <c r="BQ489" s="260"/>
      <c r="BR489" s="260"/>
      <c r="BS489" s="260"/>
      <c r="BT489" s="260"/>
      <c r="BU489" s="260"/>
      <c r="BV489" s="260"/>
      <c r="BW489" s="260"/>
      <c r="BX489" s="260"/>
      <c r="BY489" s="260"/>
      <c r="BZ489" s="260"/>
      <c r="CA489" s="260"/>
      <c r="CB489" s="260"/>
      <c r="CC489" s="260"/>
      <c r="CD489" s="260"/>
      <c r="CE489" s="260"/>
      <c r="CF489" s="260"/>
      <c r="CG489" s="260"/>
      <c r="CH489" s="260"/>
      <c r="CI489" s="260"/>
      <c r="CJ489" s="260"/>
      <c r="CK489" s="260"/>
      <c r="CL489" s="260"/>
      <c r="CM489" s="260"/>
    </row>
    <row r="490" spans="1:91" x14ac:dyDescent="0.2">
      <c r="A490" s="4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AD490" s="260"/>
      <c r="AE490" s="260"/>
      <c r="AF490" s="260"/>
      <c r="AG490" s="260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60"/>
      <c r="BH490" s="260"/>
      <c r="BI490" s="260"/>
      <c r="BJ490" s="260"/>
      <c r="BK490" s="260"/>
      <c r="BL490" s="260"/>
      <c r="BM490" s="260"/>
      <c r="BN490" s="260"/>
      <c r="BO490" s="260"/>
      <c r="BP490" s="260"/>
      <c r="BQ490" s="260"/>
      <c r="BR490" s="260"/>
      <c r="BS490" s="260"/>
      <c r="BT490" s="260"/>
      <c r="BU490" s="260"/>
      <c r="BV490" s="260"/>
      <c r="BW490" s="260"/>
      <c r="BX490" s="260"/>
      <c r="BY490" s="260"/>
      <c r="BZ490" s="260"/>
      <c r="CA490" s="260"/>
      <c r="CB490" s="260"/>
      <c r="CC490" s="260"/>
      <c r="CD490" s="260"/>
      <c r="CE490" s="260"/>
      <c r="CF490" s="260"/>
      <c r="CG490" s="260"/>
      <c r="CH490" s="260"/>
      <c r="CI490" s="260"/>
      <c r="CJ490" s="260"/>
      <c r="CK490" s="260"/>
      <c r="CL490" s="260"/>
      <c r="CM490" s="260"/>
    </row>
    <row r="491" spans="1:91" x14ac:dyDescent="0.2">
      <c r="A491" s="4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AD491" s="260"/>
      <c r="AE491" s="260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60"/>
      <c r="BH491" s="260"/>
      <c r="BI491" s="260"/>
      <c r="BJ491" s="260"/>
      <c r="BK491" s="260"/>
      <c r="BL491" s="260"/>
      <c r="BM491" s="260"/>
      <c r="BN491" s="260"/>
      <c r="BO491" s="260"/>
      <c r="BP491" s="260"/>
      <c r="BQ491" s="260"/>
      <c r="BR491" s="260"/>
      <c r="BS491" s="260"/>
      <c r="BT491" s="260"/>
      <c r="BU491" s="260"/>
      <c r="BV491" s="260"/>
      <c r="BW491" s="260"/>
      <c r="BX491" s="260"/>
      <c r="BY491" s="260"/>
      <c r="BZ491" s="260"/>
      <c r="CA491" s="260"/>
      <c r="CB491" s="260"/>
      <c r="CC491" s="260"/>
      <c r="CD491" s="260"/>
      <c r="CE491" s="260"/>
      <c r="CF491" s="260"/>
      <c r="CG491" s="260"/>
      <c r="CH491" s="260"/>
      <c r="CI491" s="260"/>
      <c r="CJ491" s="260"/>
      <c r="CK491" s="260"/>
      <c r="CL491" s="260"/>
      <c r="CM491" s="260"/>
    </row>
    <row r="492" spans="1:91" x14ac:dyDescent="0.2">
      <c r="A492" s="4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AD492" s="260"/>
      <c r="AE492" s="260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60"/>
      <c r="BH492" s="260"/>
      <c r="BI492" s="260"/>
      <c r="BJ492" s="260"/>
      <c r="BK492" s="260"/>
      <c r="BL492" s="260"/>
      <c r="BM492" s="260"/>
      <c r="BN492" s="260"/>
      <c r="BO492" s="260"/>
      <c r="BP492" s="260"/>
      <c r="BQ492" s="260"/>
      <c r="BR492" s="260"/>
      <c r="BS492" s="260"/>
      <c r="BT492" s="260"/>
      <c r="BU492" s="260"/>
      <c r="BV492" s="260"/>
      <c r="BW492" s="260"/>
      <c r="BX492" s="260"/>
      <c r="BY492" s="260"/>
      <c r="BZ492" s="260"/>
      <c r="CA492" s="260"/>
      <c r="CB492" s="260"/>
      <c r="CC492" s="260"/>
      <c r="CD492" s="260"/>
      <c r="CE492" s="260"/>
      <c r="CF492" s="260"/>
      <c r="CG492" s="260"/>
      <c r="CH492" s="260"/>
      <c r="CI492" s="260"/>
      <c r="CJ492" s="260"/>
      <c r="CK492" s="260"/>
      <c r="CL492" s="260"/>
      <c r="CM492" s="260"/>
    </row>
    <row r="493" spans="1:91" x14ac:dyDescent="0.2">
      <c r="A493" s="4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AD493" s="260"/>
      <c r="AE493" s="260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60"/>
      <c r="BH493" s="260"/>
      <c r="BI493" s="260"/>
      <c r="BJ493" s="260"/>
      <c r="BK493" s="260"/>
      <c r="BL493" s="260"/>
      <c r="BM493" s="260"/>
      <c r="BN493" s="260"/>
      <c r="BO493" s="260"/>
      <c r="BP493" s="260"/>
      <c r="BQ493" s="260"/>
      <c r="BR493" s="260"/>
      <c r="BS493" s="260"/>
      <c r="BT493" s="260"/>
      <c r="BU493" s="260"/>
      <c r="BV493" s="260"/>
      <c r="BW493" s="260"/>
      <c r="BX493" s="260"/>
      <c r="BY493" s="260"/>
      <c r="BZ493" s="260"/>
      <c r="CA493" s="260"/>
      <c r="CB493" s="260"/>
      <c r="CC493" s="260"/>
      <c r="CD493" s="260"/>
      <c r="CE493" s="260"/>
      <c r="CF493" s="260"/>
      <c r="CG493" s="260"/>
      <c r="CH493" s="260"/>
      <c r="CI493" s="260"/>
      <c r="CJ493" s="260"/>
      <c r="CK493" s="260"/>
      <c r="CL493" s="260"/>
      <c r="CM493" s="260"/>
    </row>
    <row r="494" spans="1:91" x14ac:dyDescent="0.2">
      <c r="A494" s="4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AD494" s="260"/>
      <c r="AE494" s="260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60"/>
      <c r="BH494" s="260"/>
      <c r="BI494" s="260"/>
      <c r="BJ494" s="260"/>
      <c r="BK494" s="260"/>
      <c r="BL494" s="260"/>
      <c r="BM494" s="260"/>
      <c r="BN494" s="260"/>
      <c r="BO494" s="260"/>
      <c r="BP494" s="260"/>
      <c r="BQ494" s="260"/>
      <c r="BR494" s="260"/>
      <c r="BS494" s="260"/>
      <c r="BT494" s="260"/>
      <c r="BU494" s="260"/>
      <c r="BV494" s="260"/>
      <c r="BW494" s="260"/>
      <c r="BX494" s="260"/>
      <c r="BY494" s="260"/>
      <c r="BZ494" s="260"/>
      <c r="CA494" s="260"/>
      <c r="CB494" s="260"/>
      <c r="CC494" s="260"/>
      <c r="CD494" s="260"/>
      <c r="CE494" s="260"/>
      <c r="CF494" s="260"/>
      <c r="CG494" s="260"/>
      <c r="CH494" s="260"/>
      <c r="CI494" s="260"/>
      <c r="CJ494" s="260"/>
      <c r="CK494" s="260"/>
      <c r="CL494" s="260"/>
      <c r="CM494" s="260"/>
    </row>
    <row r="495" spans="1:91" x14ac:dyDescent="0.2">
      <c r="A495" s="4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AD495" s="260"/>
      <c r="AE495" s="260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60"/>
      <c r="BH495" s="260"/>
      <c r="BI495" s="260"/>
      <c r="BJ495" s="260"/>
      <c r="BK495" s="260"/>
      <c r="BL495" s="260"/>
      <c r="BM495" s="260"/>
      <c r="BN495" s="260"/>
      <c r="BO495" s="260"/>
      <c r="BP495" s="260"/>
      <c r="BQ495" s="260"/>
      <c r="BR495" s="260"/>
      <c r="BS495" s="260"/>
      <c r="BT495" s="260"/>
      <c r="BU495" s="260"/>
      <c r="BV495" s="260"/>
      <c r="BW495" s="260"/>
      <c r="BX495" s="260"/>
      <c r="BY495" s="260"/>
      <c r="BZ495" s="260"/>
      <c r="CA495" s="260"/>
      <c r="CB495" s="260"/>
      <c r="CC495" s="260"/>
      <c r="CD495" s="260"/>
      <c r="CE495" s="260"/>
      <c r="CF495" s="260"/>
      <c r="CG495" s="260"/>
      <c r="CH495" s="260"/>
      <c r="CI495" s="260"/>
      <c r="CJ495" s="260"/>
      <c r="CK495" s="260"/>
      <c r="CL495" s="260"/>
      <c r="CM495" s="260"/>
    </row>
    <row r="496" spans="1:91" x14ac:dyDescent="0.2">
      <c r="A496" s="4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AD496" s="260"/>
      <c r="AE496" s="260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60"/>
      <c r="BH496" s="260"/>
      <c r="BI496" s="260"/>
      <c r="BJ496" s="260"/>
      <c r="BK496" s="260"/>
      <c r="BL496" s="260"/>
      <c r="BM496" s="260"/>
      <c r="BN496" s="260"/>
      <c r="BO496" s="260"/>
      <c r="BP496" s="260"/>
      <c r="BQ496" s="260"/>
      <c r="BR496" s="260"/>
      <c r="BS496" s="260"/>
      <c r="BT496" s="260"/>
      <c r="BU496" s="260"/>
      <c r="BV496" s="260"/>
      <c r="BW496" s="260"/>
      <c r="BX496" s="260"/>
      <c r="BY496" s="260"/>
      <c r="BZ496" s="260"/>
      <c r="CA496" s="260"/>
      <c r="CB496" s="260"/>
      <c r="CC496" s="260"/>
      <c r="CD496" s="260"/>
      <c r="CE496" s="260"/>
      <c r="CF496" s="260"/>
      <c r="CG496" s="260"/>
      <c r="CH496" s="260"/>
      <c r="CI496" s="260"/>
      <c r="CJ496" s="260"/>
      <c r="CK496" s="260"/>
      <c r="CL496" s="260"/>
      <c r="CM496" s="260"/>
    </row>
    <row r="497" spans="1:91" x14ac:dyDescent="0.2">
      <c r="A497" s="4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AD497" s="260"/>
      <c r="AE497" s="260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60"/>
      <c r="BH497" s="260"/>
      <c r="BI497" s="260"/>
      <c r="BJ497" s="260"/>
      <c r="BK497" s="260"/>
      <c r="BL497" s="260"/>
      <c r="BM497" s="260"/>
      <c r="BN497" s="260"/>
      <c r="BO497" s="260"/>
      <c r="BP497" s="260"/>
      <c r="BQ497" s="260"/>
      <c r="BR497" s="260"/>
      <c r="BS497" s="260"/>
      <c r="BT497" s="260"/>
      <c r="BU497" s="260"/>
      <c r="BV497" s="260"/>
      <c r="BW497" s="260"/>
      <c r="BX497" s="260"/>
      <c r="BY497" s="260"/>
      <c r="BZ497" s="260"/>
      <c r="CA497" s="260"/>
      <c r="CB497" s="260"/>
      <c r="CC497" s="260"/>
      <c r="CD497" s="260"/>
      <c r="CE497" s="260"/>
      <c r="CF497" s="260"/>
      <c r="CG497" s="260"/>
      <c r="CH497" s="260"/>
      <c r="CI497" s="260"/>
      <c r="CJ497" s="260"/>
      <c r="CK497" s="260"/>
      <c r="CL497" s="260"/>
      <c r="CM497" s="260"/>
    </row>
    <row r="498" spans="1:91" x14ac:dyDescent="0.2">
      <c r="A498" s="4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AD498" s="260"/>
      <c r="AE498" s="260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60"/>
      <c r="BH498" s="260"/>
      <c r="BI498" s="260"/>
      <c r="BJ498" s="260"/>
      <c r="BK498" s="260"/>
      <c r="BL498" s="260"/>
      <c r="BM498" s="260"/>
      <c r="BN498" s="260"/>
      <c r="BO498" s="260"/>
      <c r="BP498" s="260"/>
      <c r="BQ498" s="260"/>
      <c r="BR498" s="260"/>
      <c r="BS498" s="260"/>
      <c r="BT498" s="260"/>
      <c r="BU498" s="260"/>
      <c r="BV498" s="260"/>
      <c r="BW498" s="260"/>
      <c r="BX498" s="260"/>
      <c r="BY498" s="260"/>
      <c r="BZ498" s="260"/>
      <c r="CA498" s="260"/>
      <c r="CB498" s="260"/>
      <c r="CC498" s="260"/>
      <c r="CD498" s="260"/>
      <c r="CE498" s="260"/>
      <c r="CF498" s="260"/>
      <c r="CG498" s="260"/>
      <c r="CH498" s="260"/>
      <c r="CI498" s="260"/>
      <c r="CJ498" s="260"/>
      <c r="CK498" s="260"/>
      <c r="CL498" s="260"/>
      <c r="CM498" s="260"/>
    </row>
    <row r="499" spans="1:91" x14ac:dyDescent="0.2">
      <c r="A499" s="4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AD499" s="260"/>
      <c r="AE499" s="260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60"/>
      <c r="BH499" s="260"/>
      <c r="BI499" s="260"/>
      <c r="BJ499" s="260"/>
      <c r="BK499" s="260"/>
      <c r="BL499" s="260"/>
      <c r="BM499" s="260"/>
      <c r="BN499" s="260"/>
      <c r="BO499" s="260"/>
      <c r="BP499" s="260"/>
      <c r="BQ499" s="260"/>
      <c r="BR499" s="260"/>
      <c r="BS499" s="260"/>
      <c r="BT499" s="260"/>
      <c r="BU499" s="260"/>
      <c r="BV499" s="260"/>
      <c r="BW499" s="260"/>
      <c r="BX499" s="260"/>
      <c r="BY499" s="260"/>
      <c r="BZ499" s="260"/>
      <c r="CA499" s="260"/>
      <c r="CB499" s="260"/>
      <c r="CC499" s="260"/>
      <c r="CD499" s="260"/>
      <c r="CE499" s="260"/>
      <c r="CF499" s="260"/>
      <c r="CG499" s="260"/>
      <c r="CH499" s="260"/>
      <c r="CI499" s="260"/>
      <c r="CJ499" s="260"/>
      <c r="CK499" s="260"/>
      <c r="CL499" s="260"/>
      <c r="CM499" s="260"/>
    </row>
    <row r="500" spans="1:91" x14ac:dyDescent="0.2">
      <c r="A500" s="4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AD500" s="260"/>
      <c r="AE500" s="260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60"/>
      <c r="BH500" s="260"/>
      <c r="BI500" s="260"/>
      <c r="BJ500" s="260"/>
      <c r="BK500" s="260"/>
      <c r="BL500" s="260"/>
      <c r="BM500" s="260"/>
      <c r="BN500" s="260"/>
      <c r="BO500" s="260"/>
      <c r="BP500" s="260"/>
      <c r="BQ500" s="260"/>
      <c r="BR500" s="260"/>
      <c r="BS500" s="260"/>
      <c r="BT500" s="260"/>
      <c r="BU500" s="260"/>
      <c r="BV500" s="260"/>
      <c r="BW500" s="260"/>
      <c r="BX500" s="260"/>
      <c r="BY500" s="260"/>
      <c r="BZ500" s="260"/>
      <c r="CA500" s="260"/>
      <c r="CB500" s="260"/>
      <c r="CC500" s="260"/>
      <c r="CD500" s="260"/>
      <c r="CE500" s="260"/>
      <c r="CF500" s="260"/>
      <c r="CG500" s="260"/>
      <c r="CH500" s="260"/>
      <c r="CI500" s="260"/>
      <c r="CJ500" s="260"/>
      <c r="CK500" s="260"/>
      <c r="CL500" s="260"/>
      <c r="CM500" s="260"/>
    </row>
    <row r="501" spans="1:91" x14ac:dyDescent="0.2">
      <c r="A501" s="4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AD501" s="260"/>
      <c r="AE501" s="260"/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60"/>
      <c r="BH501" s="260"/>
      <c r="BI501" s="260"/>
      <c r="BJ501" s="260"/>
      <c r="BK501" s="260"/>
      <c r="BL501" s="260"/>
      <c r="BM501" s="260"/>
      <c r="BN501" s="260"/>
      <c r="BO501" s="260"/>
      <c r="BP501" s="260"/>
      <c r="BQ501" s="260"/>
      <c r="BR501" s="260"/>
      <c r="BS501" s="260"/>
      <c r="BT501" s="260"/>
      <c r="BU501" s="260"/>
      <c r="BV501" s="260"/>
      <c r="BW501" s="260"/>
      <c r="BX501" s="260"/>
      <c r="BY501" s="260"/>
      <c r="BZ501" s="260"/>
      <c r="CA501" s="260"/>
      <c r="CB501" s="260"/>
      <c r="CC501" s="260"/>
      <c r="CD501" s="260"/>
      <c r="CE501" s="260"/>
      <c r="CF501" s="260"/>
      <c r="CG501" s="260"/>
      <c r="CH501" s="260"/>
      <c r="CI501" s="260"/>
      <c r="CJ501" s="260"/>
      <c r="CK501" s="260"/>
      <c r="CL501" s="260"/>
      <c r="CM501" s="260"/>
    </row>
    <row r="502" spans="1:91" x14ac:dyDescent="0.2">
      <c r="A502" s="4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AD502" s="260"/>
      <c r="AE502" s="260"/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60"/>
      <c r="BH502" s="260"/>
      <c r="BI502" s="260"/>
      <c r="BJ502" s="260"/>
      <c r="BK502" s="260"/>
      <c r="BL502" s="260"/>
      <c r="BM502" s="260"/>
      <c r="BN502" s="260"/>
      <c r="BO502" s="260"/>
      <c r="BP502" s="260"/>
      <c r="BQ502" s="260"/>
      <c r="BR502" s="260"/>
      <c r="BS502" s="260"/>
      <c r="BT502" s="260"/>
      <c r="BU502" s="260"/>
      <c r="BV502" s="260"/>
      <c r="BW502" s="260"/>
      <c r="BX502" s="260"/>
      <c r="BY502" s="260"/>
      <c r="BZ502" s="260"/>
      <c r="CA502" s="260"/>
      <c r="CB502" s="260"/>
      <c r="CC502" s="260"/>
      <c r="CD502" s="260"/>
      <c r="CE502" s="260"/>
      <c r="CF502" s="260"/>
      <c r="CG502" s="260"/>
      <c r="CH502" s="260"/>
      <c r="CI502" s="260"/>
      <c r="CJ502" s="260"/>
      <c r="CK502" s="260"/>
      <c r="CL502" s="260"/>
      <c r="CM502" s="260"/>
    </row>
    <row r="503" spans="1:91" x14ac:dyDescent="0.2">
      <c r="A503" s="4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AD503" s="260"/>
      <c r="AE503" s="260"/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60"/>
      <c r="BH503" s="260"/>
      <c r="BI503" s="260"/>
      <c r="BJ503" s="260"/>
      <c r="BK503" s="260"/>
      <c r="BL503" s="260"/>
      <c r="BM503" s="260"/>
      <c r="BN503" s="260"/>
      <c r="BO503" s="260"/>
      <c r="BP503" s="260"/>
      <c r="BQ503" s="260"/>
      <c r="BR503" s="260"/>
      <c r="BS503" s="260"/>
      <c r="BT503" s="260"/>
      <c r="BU503" s="260"/>
      <c r="BV503" s="260"/>
      <c r="BW503" s="260"/>
      <c r="BX503" s="260"/>
      <c r="BY503" s="260"/>
      <c r="BZ503" s="260"/>
      <c r="CA503" s="260"/>
      <c r="CB503" s="260"/>
      <c r="CC503" s="260"/>
      <c r="CD503" s="260"/>
      <c r="CE503" s="260"/>
      <c r="CF503" s="260"/>
      <c r="CG503" s="260"/>
      <c r="CH503" s="260"/>
      <c r="CI503" s="260"/>
      <c r="CJ503" s="260"/>
      <c r="CK503" s="260"/>
      <c r="CL503" s="260"/>
      <c r="CM503" s="260"/>
    </row>
    <row r="504" spans="1:91" x14ac:dyDescent="0.2">
      <c r="A504" s="4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AD504" s="260"/>
      <c r="AE504" s="260"/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60"/>
      <c r="BH504" s="260"/>
      <c r="BI504" s="260"/>
      <c r="BJ504" s="260"/>
      <c r="BK504" s="260"/>
      <c r="BL504" s="260"/>
      <c r="BM504" s="260"/>
      <c r="BN504" s="260"/>
      <c r="BO504" s="260"/>
      <c r="BP504" s="260"/>
      <c r="BQ504" s="260"/>
      <c r="BR504" s="260"/>
      <c r="BS504" s="260"/>
      <c r="BT504" s="260"/>
      <c r="BU504" s="260"/>
      <c r="BV504" s="260"/>
      <c r="BW504" s="260"/>
      <c r="BX504" s="260"/>
      <c r="BY504" s="260"/>
      <c r="BZ504" s="260"/>
      <c r="CA504" s="260"/>
      <c r="CB504" s="260"/>
      <c r="CC504" s="260"/>
      <c r="CD504" s="260"/>
      <c r="CE504" s="260"/>
      <c r="CF504" s="260"/>
      <c r="CG504" s="260"/>
      <c r="CH504" s="260"/>
      <c r="CI504" s="260"/>
      <c r="CJ504" s="260"/>
      <c r="CK504" s="260"/>
      <c r="CL504" s="260"/>
      <c r="CM504" s="260"/>
    </row>
    <row r="505" spans="1:91" x14ac:dyDescent="0.2">
      <c r="A505" s="4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AD505" s="260"/>
      <c r="AE505" s="260"/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60"/>
      <c r="BH505" s="260"/>
      <c r="BI505" s="260"/>
      <c r="BJ505" s="260"/>
      <c r="BK505" s="260"/>
      <c r="BL505" s="260"/>
      <c r="BM505" s="260"/>
      <c r="BN505" s="260"/>
      <c r="BO505" s="260"/>
      <c r="BP505" s="260"/>
      <c r="BQ505" s="260"/>
      <c r="BR505" s="260"/>
      <c r="BS505" s="260"/>
      <c r="BT505" s="260"/>
      <c r="BU505" s="260"/>
      <c r="BV505" s="260"/>
      <c r="BW505" s="260"/>
      <c r="BX505" s="260"/>
      <c r="BY505" s="260"/>
      <c r="BZ505" s="260"/>
      <c r="CA505" s="260"/>
      <c r="CB505" s="260"/>
      <c r="CC505" s="260"/>
      <c r="CD505" s="260"/>
      <c r="CE505" s="260"/>
      <c r="CF505" s="260"/>
      <c r="CG505" s="260"/>
      <c r="CH505" s="260"/>
      <c r="CI505" s="260"/>
      <c r="CJ505" s="260"/>
      <c r="CK505" s="260"/>
      <c r="CL505" s="260"/>
      <c r="CM505" s="260"/>
    </row>
    <row r="506" spans="1:91" x14ac:dyDescent="0.2">
      <c r="A506" s="4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AD506" s="260"/>
      <c r="AE506" s="260"/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60"/>
      <c r="BH506" s="260"/>
      <c r="BI506" s="260"/>
      <c r="BJ506" s="260"/>
      <c r="BK506" s="260"/>
      <c r="BL506" s="260"/>
      <c r="BM506" s="260"/>
      <c r="BN506" s="260"/>
      <c r="BO506" s="260"/>
      <c r="BP506" s="260"/>
      <c r="BQ506" s="260"/>
      <c r="BR506" s="260"/>
      <c r="BS506" s="260"/>
      <c r="BT506" s="260"/>
      <c r="BU506" s="260"/>
      <c r="BV506" s="260"/>
      <c r="BW506" s="260"/>
      <c r="BX506" s="260"/>
      <c r="BY506" s="260"/>
      <c r="BZ506" s="260"/>
      <c r="CA506" s="260"/>
      <c r="CB506" s="260"/>
      <c r="CC506" s="260"/>
      <c r="CD506" s="260"/>
      <c r="CE506" s="260"/>
      <c r="CF506" s="260"/>
      <c r="CG506" s="260"/>
      <c r="CH506" s="260"/>
      <c r="CI506" s="260"/>
      <c r="CJ506" s="260"/>
      <c r="CK506" s="260"/>
      <c r="CL506" s="260"/>
      <c r="CM506" s="260"/>
    </row>
    <row r="507" spans="1:91" x14ac:dyDescent="0.2">
      <c r="A507" s="4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AD507" s="260"/>
      <c r="AE507" s="260"/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60"/>
      <c r="BH507" s="260"/>
      <c r="BI507" s="260"/>
      <c r="BJ507" s="260"/>
      <c r="BK507" s="260"/>
      <c r="BL507" s="260"/>
      <c r="BM507" s="260"/>
      <c r="BN507" s="260"/>
      <c r="BO507" s="260"/>
      <c r="BP507" s="260"/>
      <c r="BQ507" s="260"/>
      <c r="BR507" s="260"/>
      <c r="BS507" s="260"/>
      <c r="BT507" s="260"/>
      <c r="BU507" s="260"/>
      <c r="BV507" s="260"/>
      <c r="BW507" s="260"/>
      <c r="BX507" s="260"/>
      <c r="BY507" s="260"/>
      <c r="BZ507" s="260"/>
      <c r="CA507" s="260"/>
      <c r="CB507" s="260"/>
      <c r="CC507" s="260"/>
      <c r="CD507" s="260"/>
      <c r="CE507" s="260"/>
      <c r="CF507" s="260"/>
      <c r="CG507" s="260"/>
      <c r="CH507" s="260"/>
      <c r="CI507" s="260"/>
      <c r="CJ507" s="260"/>
      <c r="CK507" s="260"/>
      <c r="CL507" s="260"/>
      <c r="CM507" s="260"/>
    </row>
    <row r="508" spans="1:91" x14ac:dyDescent="0.2">
      <c r="A508" s="4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AD508" s="260"/>
      <c r="AE508" s="260"/>
      <c r="AF508" s="260"/>
      <c r="AG508" s="260"/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F508" s="260"/>
      <c r="BG508" s="260"/>
      <c r="BH508" s="260"/>
      <c r="BI508" s="260"/>
      <c r="BJ508" s="260"/>
      <c r="BK508" s="260"/>
      <c r="BL508" s="260"/>
      <c r="BM508" s="260"/>
      <c r="BN508" s="260"/>
      <c r="BO508" s="260"/>
      <c r="BP508" s="260"/>
      <c r="BQ508" s="260"/>
      <c r="BR508" s="260"/>
      <c r="BS508" s="260"/>
      <c r="BT508" s="260"/>
      <c r="BU508" s="260"/>
      <c r="BV508" s="260"/>
      <c r="BW508" s="260"/>
      <c r="BX508" s="260"/>
      <c r="BY508" s="260"/>
      <c r="BZ508" s="260"/>
      <c r="CA508" s="260"/>
      <c r="CB508" s="260"/>
      <c r="CC508" s="260"/>
      <c r="CD508" s="260"/>
      <c r="CE508" s="260"/>
      <c r="CF508" s="260"/>
      <c r="CG508" s="260"/>
      <c r="CH508" s="260"/>
      <c r="CI508" s="260"/>
      <c r="CJ508" s="260"/>
      <c r="CK508" s="260"/>
      <c r="CL508" s="260"/>
      <c r="CM508" s="260"/>
    </row>
    <row r="509" spans="1:91" x14ac:dyDescent="0.2">
      <c r="A509" s="4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AD509" s="260"/>
      <c r="AE509" s="260"/>
      <c r="AF509" s="260"/>
      <c r="AG509" s="260"/>
      <c r="AH509" s="260"/>
      <c r="AI509" s="260"/>
      <c r="AJ509" s="260"/>
      <c r="AK509" s="260"/>
      <c r="AL509" s="260"/>
      <c r="AM509" s="260"/>
      <c r="AN509" s="260"/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F509" s="260"/>
      <c r="BG509" s="260"/>
      <c r="BH509" s="260"/>
      <c r="BI509" s="260"/>
      <c r="BJ509" s="260"/>
      <c r="BK509" s="260"/>
      <c r="BL509" s="260"/>
      <c r="BM509" s="260"/>
      <c r="BN509" s="260"/>
      <c r="BO509" s="260"/>
      <c r="BP509" s="260"/>
      <c r="BQ509" s="260"/>
      <c r="BR509" s="260"/>
      <c r="BS509" s="260"/>
      <c r="BT509" s="260"/>
      <c r="BU509" s="260"/>
      <c r="BV509" s="260"/>
      <c r="BW509" s="260"/>
      <c r="BX509" s="260"/>
      <c r="BY509" s="260"/>
      <c r="BZ509" s="260"/>
      <c r="CA509" s="260"/>
      <c r="CB509" s="260"/>
      <c r="CC509" s="260"/>
      <c r="CD509" s="260"/>
      <c r="CE509" s="260"/>
      <c r="CF509" s="260"/>
      <c r="CG509" s="260"/>
      <c r="CH509" s="260"/>
      <c r="CI509" s="260"/>
      <c r="CJ509" s="260"/>
      <c r="CK509" s="260"/>
      <c r="CL509" s="260"/>
      <c r="CM509" s="260"/>
    </row>
    <row r="510" spans="1:91" x14ac:dyDescent="0.2">
      <c r="A510" s="4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AD510" s="260"/>
      <c r="AE510" s="260"/>
      <c r="AF510" s="260"/>
      <c r="AG510" s="260"/>
      <c r="AH510" s="260"/>
      <c r="AI510" s="260"/>
      <c r="AJ510" s="260"/>
      <c r="AK510" s="260"/>
      <c r="AL510" s="260"/>
      <c r="AM510" s="260"/>
      <c r="AN510" s="260"/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F510" s="260"/>
      <c r="BG510" s="260"/>
      <c r="BH510" s="260"/>
      <c r="BI510" s="260"/>
      <c r="BJ510" s="260"/>
      <c r="BK510" s="260"/>
      <c r="BL510" s="260"/>
      <c r="BM510" s="260"/>
      <c r="BN510" s="260"/>
      <c r="BO510" s="260"/>
      <c r="BP510" s="260"/>
      <c r="BQ510" s="260"/>
      <c r="BR510" s="260"/>
      <c r="BS510" s="260"/>
      <c r="BT510" s="260"/>
      <c r="BU510" s="260"/>
      <c r="BV510" s="260"/>
      <c r="BW510" s="260"/>
      <c r="BX510" s="260"/>
      <c r="BY510" s="260"/>
      <c r="BZ510" s="260"/>
      <c r="CA510" s="260"/>
      <c r="CB510" s="260"/>
      <c r="CC510" s="260"/>
      <c r="CD510" s="260"/>
      <c r="CE510" s="260"/>
      <c r="CF510" s="260"/>
      <c r="CG510" s="260"/>
      <c r="CH510" s="260"/>
      <c r="CI510" s="260"/>
      <c r="CJ510" s="260"/>
      <c r="CK510" s="260"/>
      <c r="CL510" s="260"/>
      <c r="CM510" s="260"/>
    </row>
    <row r="511" spans="1:91" x14ac:dyDescent="0.2">
      <c r="A511" s="4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AD511" s="260"/>
      <c r="AE511" s="260"/>
      <c r="AF511" s="260"/>
      <c r="AG511" s="260"/>
      <c r="AH511" s="260"/>
      <c r="AI511" s="260"/>
      <c r="AJ511" s="260"/>
      <c r="AK511" s="260"/>
      <c r="AL511" s="260"/>
      <c r="AM511" s="260"/>
      <c r="AN511" s="260"/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F511" s="260"/>
      <c r="BG511" s="260"/>
      <c r="BH511" s="260"/>
      <c r="BI511" s="260"/>
      <c r="BJ511" s="260"/>
      <c r="BK511" s="260"/>
      <c r="BL511" s="260"/>
      <c r="BM511" s="260"/>
      <c r="BN511" s="260"/>
      <c r="BO511" s="260"/>
      <c r="BP511" s="260"/>
      <c r="BQ511" s="260"/>
      <c r="BR511" s="260"/>
      <c r="BS511" s="260"/>
      <c r="BT511" s="260"/>
      <c r="BU511" s="260"/>
      <c r="BV511" s="260"/>
      <c r="BW511" s="260"/>
      <c r="BX511" s="260"/>
      <c r="BY511" s="260"/>
      <c r="BZ511" s="260"/>
      <c r="CA511" s="260"/>
      <c r="CB511" s="260"/>
      <c r="CC511" s="260"/>
      <c r="CD511" s="260"/>
      <c r="CE511" s="260"/>
      <c r="CF511" s="260"/>
      <c r="CG511" s="260"/>
      <c r="CH511" s="260"/>
      <c r="CI511" s="260"/>
      <c r="CJ511" s="260"/>
      <c r="CK511" s="260"/>
      <c r="CL511" s="260"/>
      <c r="CM511" s="260"/>
    </row>
    <row r="512" spans="1:91" x14ac:dyDescent="0.2">
      <c r="A512" s="4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</row>
    <row r="513" spans="1:17" x14ac:dyDescent="0.2">
      <c r="A513" s="4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</row>
    <row r="514" spans="1:17" x14ac:dyDescent="0.2">
      <c r="A514" s="4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</row>
    <row r="515" spans="1:17" x14ac:dyDescent="0.2">
      <c r="A515" s="4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</row>
    <row r="516" spans="1:17" x14ac:dyDescent="0.2">
      <c r="A516" s="4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</row>
    <row r="517" spans="1:17" x14ac:dyDescent="0.2">
      <c r="A517" s="4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</row>
    <row r="518" spans="1:17" x14ac:dyDescent="0.2">
      <c r="A518" s="4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</row>
    <row r="519" spans="1:17" x14ac:dyDescent="0.2">
      <c r="A519" s="4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</row>
    <row r="520" spans="1:17" x14ac:dyDescent="0.2">
      <c r="A520" s="4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</row>
    <row r="521" spans="1:17" x14ac:dyDescent="0.2">
      <c r="A521" s="4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</row>
    <row r="522" spans="1:17" x14ac:dyDescent="0.2">
      <c r="A522" s="4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</row>
    <row r="523" spans="1:17" x14ac:dyDescent="0.2">
      <c r="A523" s="4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</row>
    <row r="524" spans="1:17" x14ac:dyDescent="0.2">
      <c r="A524" s="4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</row>
    <row r="525" spans="1:17" x14ac:dyDescent="0.2">
      <c r="A525" s="4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</row>
    <row r="526" spans="1:17" x14ac:dyDescent="0.2">
      <c r="A526" s="4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</row>
    <row r="527" spans="1:17" x14ac:dyDescent="0.2">
      <c r="A527" s="4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</row>
    <row r="528" spans="1:17" x14ac:dyDescent="0.2">
      <c r="A528" s="4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</row>
    <row r="529" spans="1:17" x14ac:dyDescent="0.2">
      <c r="A529" s="4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</row>
    <row r="530" spans="1:17" x14ac:dyDescent="0.2">
      <c r="A530" s="4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</row>
    <row r="531" spans="1:17" x14ac:dyDescent="0.2">
      <c r="A531" s="4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</row>
    <row r="532" spans="1:17" x14ac:dyDescent="0.2">
      <c r="A532" s="4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</row>
    <row r="533" spans="1:17" x14ac:dyDescent="0.2">
      <c r="A533" s="4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</row>
    <row r="534" spans="1:17" x14ac:dyDescent="0.2">
      <c r="A534" s="4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</row>
    <row r="535" spans="1:17" x14ac:dyDescent="0.2">
      <c r="A535" s="4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</row>
    <row r="536" spans="1:17" x14ac:dyDescent="0.2">
      <c r="A536" s="4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</row>
    <row r="537" spans="1:17" x14ac:dyDescent="0.2">
      <c r="A537" s="4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</row>
    <row r="538" spans="1:17" x14ac:dyDescent="0.2">
      <c r="A538" s="4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</row>
    <row r="539" spans="1:17" x14ac:dyDescent="0.2">
      <c r="A539" s="4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</row>
    <row r="540" spans="1:17" x14ac:dyDescent="0.2">
      <c r="A540" s="4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</row>
    <row r="541" spans="1:17" x14ac:dyDescent="0.2">
      <c r="A541" s="4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</row>
    <row r="542" spans="1:17" x14ac:dyDescent="0.2">
      <c r="A542" s="4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</row>
    <row r="543" spans="1:17" x14ac:dyDescent="0.2">
      <c r="A543" s="4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</row>
    <row r="544" spans="1:17" x14ac:dyDescent="0.2">
      <c r="A544" s="4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</row>
    <row r="545" spans="1:17" x14ac:dyDescent="0.2">
      <c r="A545" s="4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</row>
    <row r="546" spans="1:17" x14ac:dyDescent="0.2">
      <c r="A546" s="4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</row>
    <row r="547" spans="1:17" x14ac:dyDescent="0.2">
      <c r="A547" s="4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</row>
    <row r="548" spans="1:17" x14ac:dyDescent="0.2">
      <c r="A548" s="4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</row>
    <row r="549" spans="1:17" x14ac:dyDescent="0.2">
      <c r="A549" s="4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</row>
    <row r="550" spans="1:17" x14ac:dyDescent="0.2">
      <c r="A550" s="4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</row>
    <row r="551" spans="1:17" x14ac:dyDescent="0.2">
      <c r="A551" s="4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</row>
    <row r="552" spans="1:17" x14ac:dyDescent="0.2">
      <c r="A552" s="4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</row>
    <row r="553" spans="1:17" x14ac:dyDescent="0.2">
      <c r="A553" s="4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</row>
    <row r="554" spans="1:17" x14ac:dyDescent="0.2">
      <c r="A554" s="4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</row>
    <row r="555" spans="1:17" x14ac:dyDescent="0.2">
      <c r="A555" s="4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</row>
    <row r="556" spans="1:17" x14ac:dyDescent="0.2">
      <c r="A556" s="4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</row>
    <row r="557" spans="1:17" x14ac:dyDescent="0.2">
      <c r="A557" s="4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</row>
    <row r="558" spans="1:17" x14ac:dyDescent="0.2">
      <c r="A558" s="4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</row>
    <row r="559" spans="1:17" x14ac:dyDescent="0.2">
      <c r="A559" s="4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</row>
    <row r="560" spans="1:17" x14ac:dyDescent="0.2">
      <c r="A560" s="4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</row>
    <row r="561" spans="1:17" x14ac:dyDescent="0.2">
      <c r="A561" s="4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</row>
    <row r="562" spans="1:17" x14ac:dyDescent="0.2">
      <c r="A562" s="4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</row>
    <row r="563" spans="1:17" x14ac:dyDescent="0.2">
      <c r="A563" s="4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</row>
    <row r="564" spans="1:17" x14ac:dyDescent="0.2">
      <c r="A564" s="4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</row>
    <row r="565" spans="1:17" x14ac:dyDescent="0.2">
      <c r="A565" s="4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</row>
    <row r="566" spans="1:17" x14ac:dyDescent="0.2">
      <c r="A566" s="4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</row>
    <row r="567" spans="1:17" x14ac:dyDescent="0.2">
      <c r="A567" s="4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</row>
    <row r="568" spans="1:17" x14ac:dyDescent="0.2">
      <c r="A568" s="4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</row>
    <row r="569" spans="1:17" x14ac:dyDescent="0.2">
      <c r="A569" s="4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</row>
    <row r="570" spans="1:17" x14ac:dyDescent="0.2">
      <c r="A570" s="4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</row>
    <row r="571" spans="1:17" x14ac:dyDescent="0.2">
      <c r="A571" s="4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</row>
    <row r="572" spans="1:17" x14ac:dyDescent="0.2">
      <c r="A572" s="4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</row>
    <row r="573" spans="1:17" x14ac:dyDescent="0.2">
      <c r="A573" s="4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</row>
    <row r="574" spans="1:17" x14ac:dyDescent="0.2">
      <c r="A574" s="4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</row>
    <row r="575" spans="1:17" x14ac:dyDescent="0.2">
      <c r="A575" s="4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</row>
    <row r="576" spans="1:17" x14ac:dyDescent="0.2">
      <c r="A576" s="4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</row>
    <row r="577" spans="1:17" x14ac:dyDescent="0.2">
      <c r="A577" s="4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</row>
    <row r="578" spans="1:17" x14ac:dyDescent="0.2">
      <c r="A578" s="4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</row>
    <row r="579" spans="1:17" x14ac:dyDescent="0.2">
      <c r="A579" s="4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</row>
    <row r="580" spans="1:17" x14ac:dyDescent="0.2">
      <c r="A580" s="4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</row>
    <row r="581" spans="1:17" x14ac:dyDescent="0.2">
      <c r="A581" s="4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</row>
    <row r="582" spans="1:17" x14ac:dyDescent="0.2">
      <c r="A582" s="4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</row>
    <row r="583" spans="1:17" x14ac:dyDescent="0.2">
      <c r="A583" s="4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</row>
    <row r="584" spans="1:17" x14ac:dyDescent="0.2">
      <c r="A584" s="4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">
      <c r="A585" s="4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</row>
    <row r="586" spans="1:17" x14ac:dyDescent="0.2">
      <c r="A586" s="4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</row>
    <row r="587" spans="1:17" x14ac:dyDescent="0.2">
      <c r="A587" s="4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</row>
    <row r="588" spans="1:17" x14ac:dyDescent="0.2">
      <c r="A588" s="4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</row>
    <row r="589" spans="1:17" x14ac:dyDescent="0.2">
      <c r="A589" s="4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</row>
    <row r="590" spans="1:17" x14ac:dyDescent="0.2">
      <c r="A590" s="4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</row>
    <row r="591" spans="1:17" x14ac:dyDescent="0.2">
      <c r="A591" s="4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</row>
    <row r="592" spans="1:17" x14ac:dyDescent="0.2">
      <c r="A592" s="4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</row>
    <row r="593" spans="1:17" x14ac:dyDescent="0.2">
      <c r="A593" s="4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</row>
    <row r="594" spans="1:17" x14ac:dyDescent="0.2">
      <c r="A594" s="4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</row>
    <row r="595" spans="1:17" x14ac:dyDescent="0.2">
      <c r="A595" s="4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</row>
    <row r="596" spans="1:17" x14ac:dyDescent="0.2">
      <c r="A596" s="4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</row>
    <row r="597" spans="1:17" x14ac:dyDescent="0.2">
      <c r="A597" s="4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</row>
    <row r="598" spans="1:17" x14ac:dyDescent="0.2">
      <c r="A598" s="4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</row>
    <row r="599" spans="1:17" x14ac:dyDescent="0.2">
      <c r="A599" s="4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</row>
    <row r="600" spans="1:17" x14ac:dyDescent="0.2">
      <c r="A600" s="4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</row>
    <row r="601" spans="1:17" x14ac:dyDescent="0.2">
      <c r="A601" s="4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</row>
    <row r="602" spans="1:17" x14ac:dyDescent="0.2">
      <c r="A602" s="4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</row>
    <row r="603" spans="1:17" x14ac:dyDescent="0.2">
      <c r="A603" s="4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</row>
    <row r="604" spans="1:17" x14ac:dyDescent="0.2">
      <c r="A604" s="4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</row>
    <row r="605" spans="1:17" x14ac:dyDescent="0.2">
      <c r="A605" s="4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</row>
    <row r="606" spans="1:17" x14ac:dyDescent="0.2">
      <c r="A606" s="4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</row>
    <row r="607" spans="1:17" x14ac:dyDescent="0.2">
      <c r="A607" s="4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</row>
    <row r="608" spans="1:17" x14ac:dyDescent="0.2">
      <c r="A608" s="4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</row>
    <row r="609" spans="1:17" x14ac:dyDescent="0.2">
      <c r="A609" s="4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</row>
    <row r="610" spans="1:17" x14ac:dyDescent="0.2">
      <c r="A610" s="4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</row>
    <row r="611" spans="1:17" x14ac:dyDescent="0.2">
      <c r="A611" s="4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</row>
    <row r="612" spans="1:17" x14ac:dyDescent="0.2">
      <c r="A612" s="4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</row>
    <row r="613" spans="1:17" x14ac:dyDescent="0.2">
      <c r="A613" s="4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</row>
    <row r="614" spans="1:17" x14ac:dyDescent="0.2">
      <c r="A614" s="4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</row>
    <row r="615" spans="1:17" x14ac:dyDescent="0.2">
      <c r="A615" s="4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</row>
    <row r="616" spans="1:17" x14ac:dyDescent="0.2">
      <c r="A616" s="4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</row>
    <row r="617" spans="1:17" x14ac:dyDescent="0.2">
      <c r="A617" s="4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</row>
    <row r="618" spans="1:17" x14ac:dyDescent="0.2">
      <c r="A618" s="4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</row>
    <row r="619" spans="1:17" x14ac:dyDescent="0.2">
      <c r="A619" s="4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</row>
    <row r="620" spans="1:17" x14ac:dyDescent="0.2">
      <c r="A620" s="4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</row>
    <row r="621" spans="1:17" x14ac:dyDescent="0.2">
      <c r="A621" s="4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</row>
    <row r="622" spans="1:17" x14ac:dyDescent="0.2">
      <c r="A622" s="4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</row>
    <row r="623" spans="1:17" x14ac:dyDescent="0.2">
      <c r="A623" s="4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</row>
    <row r="624" spans="1:17" x14ac:dyDescent="0.2">
      <c r="A624" s="4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</row>
    <row r="625" spans="1:17" x14ac:dyDescent="0.2">
      <c r="A625" s="4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</row>
    <row r="626" spans="1:17" x14ac:dyDescent="0.2">
      <c r="A626" s="4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</row>
    <row r="627" spans="1:17" x14ac:dyDescent="0.2">
      <c r="A627" s="4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</row>
    <row r="628" spans="1:17" x14ac:dyDescent="0.2">
      <c r="A628" s="4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</row>
    <row r="629" spans="1:17" x14ac:dyDescent="0.2">
      <c r="A629" s="4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</row>
    <row r="630" spans="1:17" x14ac:dyDescent="0.2">
      <c r="A630" s="4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</row>
    <row r="631" spans="1:17" x14ac:dyDescent="0.2">
      <c r="A631" s="4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</row>
    <row r="632" spans="1:17" x14ac:dyDescent="0.2">
      <c r="A632" s="4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</row>
    <row r="633" spans="1:17" x14ac:dyDescent="0.2">
      <c r="A633" s="4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</row>
    <row r="634" spans="1:17" x14ac:dyDescent="0.2">
      <c r="A634" s="4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</row>
    <row r="635" spans="1:17" x14ac:dyDescent="0.2">
      <c r="A635" s="4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</row>
    <row r="636" spans="1:17" x14ac:dyDescent="0.2">
      <c r="A636" s="4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</row>
    <row r="637" spans="1:17" x14ac:dyDescent="0.2">
      <c r="A637" s="4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</row>
    <row r="638" spans="1:17" x14ac:dyDescent="0.2">
      <c r="A638" s="4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</row>
    <row r="639" spans="1:17" x14ac:dyDescent="0.2">
      <c r="A639" s="4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</row>
    <row r="640" spans="1:17" x14ac:dyDescent="0.2">
      <c r="A640" s="4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</row>
    <row r="641" spans="1:17" x14ac:dyDescent="0.2">
      <c r="A641" s="4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</row>
    <row r="642" spans="1:17" x14ac:dyDescent="0.2">
      <c r="A642" s="4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</row>
    <row r="643" spans="1:17" x14ac:dyDescent="0.2">
      <c r="A643" s="4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</row>
    <row r="644" spans="1:17" x14ac:dyDescent="0.2">
      <c r="A644" s="4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</row>
    <row r="645" spans="1:17" x14ac:dyDescent="0.2">
      <c r="A645" s="4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</row>
    <row r="646" spans="1:17" x14ac:dyDescent="0.2">
      <c r="A646" s="4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</row>
    <row r="647" spans="1:17" x14ac:dyDescent="0.2">
      <c r="A647" s="4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</row>
    <row r="648" spans="1:17" x14ac:dyDescent="0.2">
      <c r="A648" s="4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</row>
    <row r="649" spans="1:17" x14ac:dyDescent="0.2">
      <c r="A649" s="4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</row>
    <row r="650" spans="1:17" x14ac:dyDescent="0.2">
      <c r="A650" s="4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</row>
    <row r="651" spans="1:17" x14ac:dyDescent="0.2">
      <c r="A651" s="4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</row>
    <row r="652" spans="1:17" x14ac:dyDescent="0.2">
      <c r="A652" s="4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</row>
    <row r="653" spans="1:17" x14ac:dyDescent="0.2">
      <c r="A653" s="4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</row>
    <row r="654" spans="1:17" x14ac:dyDescent="0.2">
      <c r="A654" s="4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</row>
    <row r="655" spans="1:17" x14ac:dyDescent="0.2">
      <c r="A655" s="4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</row>
    <row r="656" spans="1:17" x14ac:dyDescent="0.2">
      <c r="A656" s="4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</row>
    <row r="657" spans="1:17" x14ac:dyDescent="0.2">
      <c r="A657" s="4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</row>
    <row r="658" spans="1:17" x14ac:dyDescent="0.2">
      <c r="A658" s="4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</row>
    <row r="659" spans="1:17" x14ac:dyDescent="0.2">
      <c r="A659" s="4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</row>
    <row r="660" spans="1:17" x14ac:dyDescent="0.2">
      <c r="A660" s="4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</row>
    <row r="661" spans="1:17" x14ac:dyDescent="0.2">
      <c r="A661" s="4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</row>
    <row r="662" spans="1:17" x14ac:dyDescent="0.2">
      <c r="A662" s="4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</row>
    <row r="663" spans="1:17" x14ac:dyDescent="0.2">
      <c r="A663" s="4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</row>
    <row r="664" spans="1:17" x14ac:dyDescent="0.2">
      <c r="A664" s="4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</row>
    <row r="665" spans="1:17" x14ac:dyDescent="0.2">
      <c r="A665" s="4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</row>
    <row r="666" spans="1:17" x14ac:dyDescent="0.2">
      <c r="A666" s="4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</row>
    <row r="667" spans="1:17" x14ac:dyDescent="0.2">
      <c r="A667" s="4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</row>
    <row r="668" spans="1:17" x14ac:dyDescent="0.2">
      <c r="A668" s="4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</row>
    <row r="669" spans="1:17" x14ac:dyDescent="0.2">
      <c r="A669" s="4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</row>
    <row r="670" spans="1:17" x14ac:dyDescent="0.2">
      <c r="A670" s="4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</row>
    <row r="671" spans="1:17" x14ac:dyDescent="0.2">
      <c r="A671" s="4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</row>
    <row r="672" spans="1:17" x14ac:dyDescent="0.2">
      <c r="A672" s="4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</row>
    <row r="673" spans="1:17" x14ac:dyDescent="0.2">
      <c r="A673" s="4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</row>
    <row r="674" spans="1:17" x14ac:dyDescent="0.2">
      <c r="A674" s="4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</row>
    <row r="675" spans="1:17" x14ac:dyDescent="0.2">
      <c r="A675" s="4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</row>
    <row r="676" spans="1:17" x14ac:dyDescent="0.2">
      <c r="A676" s="4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</row>
    <row r="677" spans="1:17" x14ac:dyDescent="0.2">
      <c r="A677" s="4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</row>
    <row r="678" spans="1:17" x14ac:dyDescent="0.2">
      <c r="A678" s="4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</row>
    <row r="679" spans="1:17" x14ac:dyDescent="0.2">
      <c r="A679" s="4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</row>
    <row r="680" spans="1:17" x14ac:dyDescent="0.2">
      <c r="A680" s="4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</row>
    <row r="681" spans="1:17" x14ac:dyDescent="0.2">
      <c r="A681" s="4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</row>
    <row r="682" spans="1:17" x14ac:dyDescent="0.2">
      <c r="A682" s="4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</row>
    <row r="683" spans="1:17" x14ac:dyDescent="0.2">
      <c r="A683" s="4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</row>
    <row r="684" spans="1:17" x14ac:dyDescent="0.2">
      <c r="A684" s="4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</row>
    <row r="685" spans="1:17" x14ac:dyDescent="0.2">
      <c r="A685" s="4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</row>
    <row r="686" spans="1:17" x14ac:dyDescent="0.2">
      <c r="A686" s="4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</row>
    <row r="687" spans="1:17" x14ac:dyDescent="0.2">
      <c r="A687" s="4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</row>
    <row r="688" spans="1:17" x14ac:dyDescent="0.2">
      <c r="A688" s="4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</row>
    <row r="689" spans="1:17" x14ac:dyDescent="0.2">
      <c r="A689" s="4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</row>
    <row r="690" spans="1:17" x14ac:dyDescent="0.2">
      <c r="A690" s="4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</row>
    <row r="691" spans="1:17" x14ac:dyDescent="0.2">
      <c r="A691" s="4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</row>
    <row r="692" spans="1:17" x14ac:dyDescent="0.2">
      <c r="A692" s="4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</row>
    <row r="693" spans="1:17" x14ac:dyDescent="0.2">
      <c r="A693" s="4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</row>
    <row r="694" spans="1:17" x14ac:dyDescent="0.2">
      <c r="A694" s="4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</row>
    <row r="695" spans="1:17" x14ac:dyDescent="0.2">
      <c r="A695" s="4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</row>
    <row r="696" spans="1:17" x14ac:dyDescent="0.2">
      <c r="A696" s="4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</row>
    <row r="697" spans="1:17" x14ac:dyDescent="0.2">
      <c r="A697" s="4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</row>
    <row r="698" spans="1:17" x14ac:dyDescent="0.2">
      <c r="A698" s="4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</row>
    <row r="699" spans="1:17" x14ac:dyDescent="0.2">
      <c r="A699" s="4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</row>
    <row r="700" spans="1:17" x14ac:dyDescent="0.2">
      <c r="A700" s="4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</row>
    <row r="701" spans="1:17" x14ac:dyDescent="0.2">
      <c r="A701" s="4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</row>
    <row r="702" spans="1:17" x14ac:dyDescent="0.2">
      <c r="A702" s="4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</row>
    <row r="703" spans="1:17" x14ac:dyDescent="0.2">
      <c r="A703" s="4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</row>
    <row r="704" spans="1:17" x14ac:dyDescent="0.2">
      <c r="A704" s="4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</row>
    <row r="705" spans="1:17" x14ac:dyDescent="0.2">
      <c r="A705" s="4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</row>
    <row r="706" spans="1:17" x14ac:dyDescent="0.2">
      <c r="A706" s="4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</row>
    <row r="707" spans="1:17" x14ac:dyDescent="0.2">
      <c r="A707" s="4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</row>
    <row r="708" spans="1:17" x14ac:dyDescent="0.2">
      <c r="A708" s="4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</row>
    <row r="709" spans="1:17" x14ac:dyDescent="0.2">
      <c r="A709" s="4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</row>
    <row r="710" spans="1:17" x14ac:dyDescent="0.2">
      <c r="A710" s="4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</row>
    <row r="711" spans="1:17" x14ac:dyDescent="0.2">
      <c r="A711" s="4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</row>
    <row r="712" spans="1:17" x14ac:dyDescent="0.2">
      <c r="A712" s="4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</row>
    <row r="713" spans="1:17" x14ac:dyDescent="0.2">
      <c r="A713" s="4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</row>
    <row r="714" spans="1:17" x14ac:dyDescent="0.2">
      <c r="A714" s="4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</row>
    <row r="715" spans="1:17" x14ac:dyDescent="0.2">
      <c r="A715" s="4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</row>
    <row r="716" spans="1:17" x14ac:dyDescent="0.2">
      <c r="A716" s="4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</row>
    <row r="717" spans="1:17" x14ac:dyDescent="0.2">
      <c r="A717" s="4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</row>
    <row r="718" spans="1:17" x14ac:dyDescent="0.2">
      <c r="A718" s="4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</row>
    <row r="719" spans="1:17" x14ac:dyDescent="0.2">
      <c r="A719" s="4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</row>
    <row r="720" spans="1:17" x14ac:dyDescent="0.2">
      <c r="A720" s="4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</row>
    <row r="721" spans="1:17" x14ac:dyDescent="0.2">
      <c r="A721" s="4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</row>
    <row r="722" spans="1:17" x14ac:dyDescent="0.2">
      <c r="A722" s="4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</row>
    <row r="723" spans="1:17" x14ac:dyDescent="0.2">
      <c r="A723" s="4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</row>
    <row r="724" spans="1:17" x14ac:dyDescent="0.2">
      <c r="A724" s="4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</row>
    <row r="725" spans="1:17" x14ac:dyDescent="0.2">
      <c r="A725" s="4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</row>
    <row r="726" spans="1:17" x14ac:dyDescent="0.2">
      <c r="A726" s="4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</row>
    <row r="727" spans="1:17" x14ac:dyDescent="0.2">
      <c r="A727" s="4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</row>
    <row r="728" spans="1:17" x14ac:dyDescent="0.2">
      <c r="A728" s="4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</row>
    <row r="729" spans="1:17" x14ac:dyDescent="0.2">
      <c r="A729" s="4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</row>
    <row r="730" spans="1:17" x14ac:dyDescent="0.2">
      <c r="A730" s="4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</row>
    <row r="731" spans="1:17" x14ac:dyDescent="0.2">
      <c r="A731" s="4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</row>
    <row r="732" spans="1:17" x14ac:dyDescent="0.2">
      <c r="A732" s="4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</row>
    <row r="733" spans="1:17" x14ac:dyDescent="0.2">
      <c r="A733" s="4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</row>
    <row r="734" spans="1:17" x14ac:dyDescent="0.2">
      <c r="A734" s="4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</row>
    <row r="735" spans="1:17" x14ac:dyDescent="0.2">
      <c r="A735" s="4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</row>
    <row r="736" spans="1:17" x14ac:dyDescent="0.2">
      <c r="A736" s="4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</row>
    <row r="737" spans="1:17" x14ac:dyDescent="0.2">
      <c r="A737" s="4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</row>
    <row r="738" spans="1:17" x14ac:dyDescent="0.2">
      <c r="A738" s="4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</row>
    <row r="739" spans="1:17" x14ac:dyDescent="0.2">
      <c r="A739" s="4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</row>
    <row r="740" spans="1:17" x14ac:dyDescent="0.2">
      <c r="A740" s="4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</row>
    <row r="741" spans="1:17" x14ac:dyDescent="0.2">
      <c r="A741" s="4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</row>
    <row r="742" spans="1:17" x14ac:dyDescent="0.2">
      <c r="A742" s="4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</row>
    <row r="743" spans="1:17" x14ac:dyDescent="0.2">
      <c r="A743" s="4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</row>
    <row r="744" spans="1:17" x14ac:dyDescent="0.2">
      <c r="A744" s="4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</row>
    <row r="745" spans="1:17" x14ac:dyDescent="0.2">
      <c r="A745" s="4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</row>
    <row r="746" spans="1:17" x14ac:dyDescent="0.2">
      <c r="A746" s="4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</row>
    <row r="747" spans="1:17" x14ac:dyDescent="0.2">
      <c r="A747" s="4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</row>
    <row r="748" spans="1:17" x14ac:dyDescent="0.2">
      <c r="A748" s="4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</row>
    <row r="749" spans="1:17" x14ac:dyDescent="0.2">
      <c r="A749" s="4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</row>
    <row r="750" spans="1:17" x14ac:dyDescent="0.2">
      <c r="A750" s="4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</row>
    <row r="751" spans="1:17" x14ac:dyDescent="0.2">
      <c r="A751" s="4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</row>
    <row r="752" spans="1:17" x14ac:dyDescent="0.2">
      <c r="A752" s="4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</row>
    <row r="753" spans="1:17" x14ac:dyDescent="0.2">
      <c r="A753" s="4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</row>
    <row r="754" spans="1:17" x14ac:dyDescent="0.2">
      <c r="A754" s="4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</row>
    <row r="755" spans="1:17" x14ac:dyDescent="0.2">
      <c r="A755" s="4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</row>
    <row r="756" spans="1:17" x14ac:dyDescent="0.2">
      <c r="A756" s="4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</row>
    <row r="757" spans="1:17" x14ac:dyDescent="0.2">
      <c r="A757" s="4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</row>
    <row r="758" spans="1:17" x14ac:dyDescent="0.2">
      <c r="A758" s="4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</row>
    <row r="759" spans="1:17" x14ac:dyDescent="0.2">
      <c r="A759" s="4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</row>
    <row r="760" spans="1:17" x14ac:dyDescent="0.2">
      <c r="A760" s="4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</row>
    <row r="761" spans="1:17" x14ac:dyDescent="0.2">
      <c r="A761" s="4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</row>
    <row r="762" spans="1:17" x14ac:dyDescent="0.2">
      <c r="A762" s="4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</row>
    <row r="763" spans="1:17" x14ac:dyDescent="0.2">
      <c r="A763" s="4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</row>
    <row r="764" spans="1:17" x14ac:dyDescent="0.2">
      <c r="A764" s="4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</row>
    <row r="765" spans="1:17" x14ac:dyDescent="0.2">
      <c r="A765" s="4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</row>
    <row r="766" spans="1:17" x14ac:dyDescent="0.2">
      <c r="A766" s="4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</row>
    <row r="767" spans="1:17" x14ac:dyDescent="0.2">
      <c r="A767" s="4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</row>
    <row r="768" spans="1:17" x14ac:dyDescent="0.2">
      <c r="A768" s="4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</row>
    <row r="769" spans="1:17" x14ac:dyDescent="0.2">
      <c r="A769" s="4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</row>
    <row r="770" spans="1:17" x14ac:dyDescent="0.2">
      <c r="A770" s="4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</row>
    <row r="771" spans="1:17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3"/>
    </row>
    <row r="772" spans="1:17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3"/>
    </row>
    <row r="773" spans="1:17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3"/>
    </row>
    <row r="774" spans="1:17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3"/>
    </row>
    <row r="775" spans="1:17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3"/>
    </row>
    <row r="776" spans="1:17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3"/>
    </row>
    <row r="777" spans="1:17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3"/>
    </row>
    <row r="778" spans="1:17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3"/>
    </row>
    <row r="779" spans="1:17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3"/>
    </row>
    <row r="780" spans="1:17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3"/>
    </row>
    <row r="781" spans="1:17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3"/>
    </row>
    <row r="782" spans="1:17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3"/>
    </row>
    <row r="783" spans="1:17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3"/>
    </row>
    <row r="784" spans="1:17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3"/>
    </row>
    <row r="785" spans="1:17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3"/>
    </row>
    <row r="786" spans="1:17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3"/>
    </row>
    <row r="787" spans="1:17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3"/>
    </row>
    <row r="788" spans="1:17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3"/>
    </row>
    <row r="789" spans="1:17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3"/>
    </row>
    <row r="790" spans="1:17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3"/>
    </row>
    <row r="791" spans="1:17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3"/>
    </row>
    <row r="792" spans="1:17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3"/>
    </row>
    <row r="793" spans="1:17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3"/>
    </row>
    <row r="794" spans="1:17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3"/>
    </row>
    <row r="795" spans="1:17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3"/>
    </row>
    <row r="796" spans="1:17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3"/>
    </row>
    <row r="797" spans="1:17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3"/>
    </row>
    <row r="798" spans="1:17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3"/>
    </row>
    <row r="799" spans="1:17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3"/>
    </row>
    <row r="800" spans="1:17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3"/>
    </row>
    <row r="801" spans="1:17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3"/>
    </row>
    <row r="802" spans="1:17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3"/>
    </row>
    <row r="803" spans="1:17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3"/>
    </row>
    <row r="804" spans="1:17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3"/>
    </row>
    <row r="805" spans="1:17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3"/>
    </row>
    <row r="806" spans="1:17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3"/>
    </row>
    <row r="807" spans="1:17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3"/>
    </row>
    <row r="808" spans="1:17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3"/>
    </row>
    <row r="809" spans="1:17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3"/>
    </row>
    <row r="810" spans="1:17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3"/>
    </row>
    <row r="811" spans="1:17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3"/>
    </row>
    <row r="812" spans="1:17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3"/>
    </row>
    <row r="813" spans="1:17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3"/>
    </row>
    <row r="814" spans="1:17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3"/>
    </row>
    <row r="815" spans="1:17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3"/>
    </row>
    <row r="816" spans="1:17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3"/>
    </row>
    <row r="817" spans="1:17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3"/>
    </row>
    <row r="818" spans="1:17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3"/>
    </row>
    <row r="819" spans="1:17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3"/>
    </row>
    <row r="820" spans="1:17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3"/>
    </row>
    <row r="821" spans="1:17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3"/>
    </row>
    <row r="822" spans="1:17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3"/>
    </row>
    <row r="823" spans="1:17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3"/>
    </row>
    <row r="824" spans="1:17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3"/>
    </row>
    <row r="825" spans="1:17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3"/>
    </row>
    <row r="826" spans="1:17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3"/>
    </row>
    <row r="827" spans="1:17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3"/>
    </row>
    <row r="828" spans="1:17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3"/>
    </row>
    <row r="829" spans="1:17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3"/>
    </row>
    <row r="830" spans="1:17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3"/>
    </row>
    <row r="831" spans="1:17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3"/>
    </row>
    <row r="832" spans="1:17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3"/>
    </row>
    <row r="833" spans="1:17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3"/>
    </row>
    <row r="834" spans="1:17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3"/>
    </row>
    <row r="835" spans="1:17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3"/>
    </row>
    <row r="836" spans="1:17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3"/>
    </row>
    <row r="837" spans="1:17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3"/>
    </row>
    <row r="838" spans="1:17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3"/>
    </row>
    <row r="839" spans="1:17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3"/>
    </row>
    <row r="840" spans="1:17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3"/>
    </row>
    <row r="841" spans="1:17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3"/>
    </row>
    <row r="842" spans="1:17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3"/>
    </row>
    <row r="843" spans="1:17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3"/>
    </row>
    <row r="844" spans="1:17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3"/>
    </row>
    <row r="845" spans="1:17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3"/>
    </row>
    <row r="846" spans="1:17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3"/>
    </row>
    <row r="847" spans="1:17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3"/>
    </row>
    <row r="848" spans="1:17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3"/>
    </row>
    <row r="849" spans="1:17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3"/>
    </row>
    <row r="850" spans="1:17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3"/>
    </row>
    <row r="851" spans="1:17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3"/>
    </row>
    <row r="852" spans="1:17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3"/>
    </row>
    <row r="853" spans="1:17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3"/>
    </row>
    <row r="854" spans="1:17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3"/>
    </row>
    <row r="855" spans="1:17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3"/>
    </row>
    <row r="856" spans="1:17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3"/>
    </row>
    <row r="857" spans="1:17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3"/>
    </row>
    <row r="858" spans="1:17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3"/>
    </row>
    <row r="859" spans="1:17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3"/>
    </row>
    <row r="860" spans="1:17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3"/>
    </row>
    <row r="861" spans="1:17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3"/>
    </row>
    <row r="862" spans="1:17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3"/>
    </row>
    <row r="863" spans="1:17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3"/>
    </row>
    <row r="864" spans="1:17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3"/>
    </row>
    <row r="865" spans="1:17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3"/>
    </row>
    <row r="866" spans="1:17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3"/>
    </row>
    <row r="867" spans="1:17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3"/>
    </row>
    <row r="868" spans="1:17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3"/>
    </row>
    <row r="869" spans="1:17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3"/>
    </row>
    <row r="870" spans="1:17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3"/>
    </row>
    <row r="871" spans="1:17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3"/>
    </row>
    <row r="872" spans="1:17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3"/>
    </row>
    <row r="873" spans="1:17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3"/>
    </row>
    <row r="874" spans="1:17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3"/>
    </row>
    <row r="875" spans="1:17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3"/>
    </row>
    <row r="876" spans="1:17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3"/>
    </row>
    <row r="877" spans="1:17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3"/>
    </row>
    <row r="878" spans="1:17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3"/>
    </row>
    <row r="879" spans="1:17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3"/>
    </row>
    <row r="880" spans="1:17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3"/>
    </row>
    <row r="881" spans="1:17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3"/>
    </row>
    <row r="882" spans="1:17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3"/>
    </row>
    <row r="883" spans="1:17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3"/>
    </row>
    <row r="884" spans="1:17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3"/>
    </row>
    <row r="885" spans="1:17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3"/>
    </row>
    <row r="886" spans="1:17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3"/>
    </row>
    <row r="887" spans="1:17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3"/>
    </row>
    <row r="888" spans="1:17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3"/>
    </row>
    <row r="889" spans="1:17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3"/>
    </row>
    <row r="890" spans="1:17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3"/>
    </row>
    <row r="891" spans="1:17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3"/>
    </row>
    <row r="892" spans="1:17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3"/>
    </row>
    <row r="893" spans="1:17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3"/>
    </row>
    <row r="894" spans="1:17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3"/>
    </row>
    <row r="895" spans="1:17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3"/>
    </row>
    <row r="896" spans="1:17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3"/>
    </row>
    <row r="897" spans="1:17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3"/>
    </row>
    <row r="898" spans="1:17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3"/>
    </row>
    <row r="899" spans="1:17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3"/>
    </row>
    <row r="900" spans="1:17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3"/>
    </row>
    <row r="901" spans="1:17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3"/>
    </row>
    <row r="902" spans="1:17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3"/>
    </row>
    <row r="903" spans="1:17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3"/>
    </row>
    <row r="904" spans="1:17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3"/>
    </row>
    <row r="905" spans="1:17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3"/>
    </row>
    <row r="906" spans="1:17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3"/>
    </row>
    <row r="907" spans="1:17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3"/>
    </row>
    <row r="908" spans="1:17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3"/>
    </row>
    <row r="909" spans="1:17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3"/>
    </row>
    <row r="910" spans="1:17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3"/>
    </row>
    <row r="911" spans="1:17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3"/>
    </row>
    <row r="912" spans="1:17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3"/>
    </row>
    <row r="913" spans="1:17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3"/>
    </row>
    <row r="914" spans="1:17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3"/>
    </row>
    <row r="915" spans="1:17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3"/>
    </row>
    <row r="916" spans="1:17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3"/>
    </row>
    <row r="917" spans="1:17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3"/>
    </row>
    <row r="918" spans="1:17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3"/>
    </row>
    <row r="919" spans="1:17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3"/>
    </row>
    <row r="920" spans="1:17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3"/>
    </row>
    <row r="921" spans="1:17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3"/>
    </row>
    <row r="922" spans="1:17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3"/>
    </row>
    <row r="923" spans="1:17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3"/>
    </row>
    <row r="924" spans="1:17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3"/>
    </row>
    <row r="925" spans="1:17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3"/>
    </row>
    <row r="926" spans="1:17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3"/>
    </row>
    <row r="927" spans="1:17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3"/>
    </row>
    <row r="928" spans="1:17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3"/>
    </row>
    <row r="929" spans="1:17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3"/>
    </row>
    <row r="930" spans="1:17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3"/>
    </row>
    <row r="931" spans="1:17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3"/>
    </row>
    <row r="932" spans="1:17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3"/>
    </row>
    <row r="933" spans="1:17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3"/>
    </row>
    <row r="934" spans="1:17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3"/>
    </row>
    <row r="935" spans="1:17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3"/>
    </row>
    <row r="936" spans="1:17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3"/>
    </row>
    <row r="937" spans="1:17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3"/>
    </row>
    <row r="938" spans="1:17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3"/>
    </row>
    <row r="939" spans="1:17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3"/>
    </row>
    <row r="940" spans="1:17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3"/>
    </row>
    <row r="941" spans="1:17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3"/>
    </row>
    <row r="942" spans="1:17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3"/>
    </row>
    <row r="943" spans="1:17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3"/>
    </row>
    <row r="944" spans="1:17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3"/>
    </row>
    <row r="945" spans="1:17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3"/>
    </row>
    <row r="946" spans="1:17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3"/>
    </row>
    <row r="947" spans="1:17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3"/>
    </row>
    <row r="948" spans="1:17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3"/>
    </row>
    <row r="949" spans="1:17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3"/>
    </row>
    <row r="950" spans="1:17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3"/>
    </row>
    <row r="951" spans="1:17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3"/>
    </row>
    <row r="952" spans="1:17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3"/>
    </row>
    <row r="953" spans="1:17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3"/>
    </row>
    <row r="954" spans="1:17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3"/>
    </row>
    <row r="955" spans="1:17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3"/>
    </row>
    <row r="956" spans="1:17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3"/>
    </row>
    <row r="957" spans="1:17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3"/>
    </row>
    <row r="958" spans="1:17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3"/>
    </row>
    <row r="959" spans="1:17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3"/>
    </row>
    <row r="960" spans="1:17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3"/>
    </row>
    <row r="961" spans="1:17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3"/>
    </row>
    <row r="962" spans="1:17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3"/>
    </row>
    <row r="963" spans="1:17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3"/>
    </row>
    <row r="964" spans="1:17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3"/>
    </row>
    <row r="965" spans="1:17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3"/>
    </row>
    <row r="966" spans="1:17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3"/>
    </row>
    <row r="967" spans="1:17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3"/>
    </row>
    <row r="968" spans="1:17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3"/>
    </row>
    <row r="969" spans="1:17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3"/>
    </row>
    <row r="970" spans="1:17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3"/>
    </row>
    <row r="971" spans="1:17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3"/>
    </row>
    <row r="972" spans="1:17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3"/>
    </row>
    <row r="973" spans="1:17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3"/>
    </row>
    <row r="974" spans="1:17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3"/>
    </row>
    <row r="975" spans="1:17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3"/>
    </row>
    <row r="976" spans="1:17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3"/>
    </row>
    <row r="977" spans="1:17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3"/>
    </row>
    <row r="978" spans="1:17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3"/>
    </row>
    <row r="979" spans="1:17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3"/>
    </row>
    <row r="980" spans="1:17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3"/>
    </row>
    <row r="981" spans="1:17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3"/>
    </row>
    <row r="982" spans="1:17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3"/>
    </row>
    <row r="983" spans="1:17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3"/>
    </row>
    <row r="984" spans="1:17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3"/>
    </row>
    <row r="985" spans="1:17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3"/>
    </row>
    <row r="986" spans="1:17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3"/>
    </row>
    <row r="987" spans="1:17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3"/>
    </row>
    <row r="988" spans="1:17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3"/>
    </row>
    <row r="989" spans="1:17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3"/>
    </row>
    <row r="990" spans="1:17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3"/>
    </row>
    <row r="991" spans="1:17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3"/>
    </row>
    <row r="992" spans="1:17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3"/>
    </row>
    <row r="993" spans="1:17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3"/>
    </row>
    <row r="994" spans="1:17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3"/>
    </row>
    <row r="995" spans="1:17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3"/>
    </row>
    <row r="996" spans="1:17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3"/>
    </row>
    <row r="997" spans="1:17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3"/>
    </row>
    <row r="998" spans="1:17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3"/>
    </row>
    <row r="999" spans="1:17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3"/>
    </row>
    <row r="1000" spans="1:17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3"/>
    </row>
    <row r="1001" spans="1:17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3"/>
    </row>
    <row r="1002" spans="1:17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3"/>
    </row>
    <row r="1003" spans="1:17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3"/>
    </row>
    <row r="1004" spans="1:17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3"/>
    </row>
    <row r="1005" spans="1:17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3"/>
    </row>
    <row r="1006" spans="1:17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3"/>
    </row>
    <row r="1007" spans="1:17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3"/>
    </row>
    <row r="1008" spans="1:17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3"/>
    </row>
    <row r="1009" spans="1:17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3"/>
    </row>
    <row r="1010" spans="1:17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3"/>
    </row>
    <row r="1011" spans="1:17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3"/>
    </row>
    <row r="1012" spans="1:17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3"/>
    </row>
    <row r="1013" spans="1:17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3"/>
    </row>
    <row r="1014" spans="1:17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3"/>
    </row>
    <row r="1015" spans="1:17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3"/>
    </row>
    <row r="1016" spans="1:17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3"/>
    </row>
    <row r="1017" spans="1:17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3"/>
    </row>
    <row r="1018" spans="1:17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3"/>
    </row>
    <row r="1019" spans="1:17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3"/>
    </row>
    <row r="1020" spans="1:17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3"/>
    </row>
    <row r="1021" spans="1:17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3"/>
    </row>
    <row r="1022" spans="1:17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3"/>
    </row>
    <row r="1023" spans="1:17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3"/>
    </row>
    <row r="1024" spans="1:17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3"/>
    </row>
    <row r="1025" spans="1:17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3"/>
    </row>
    <row r="1026" spans="1:17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3"/>
    </row>
    <row r="1027" spans="1:17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3"/>
    </row>
    <row r="1028" spans="1:17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3"/>
    </row>
    <row r="1029" spans="1:17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3"/>
    </row>
    <row r="1030" spans="1:17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3"/>
    </row>
    <row r="1031" spans="1:17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3"/>
    </row>
    <row r="1032" spans="1:17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3"/>
    </row>
    <row r="1033" spans="1:17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3"/>
    </row>
    <row r="1034" spans="1:17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3"/>
    </row>
    <row r="1035" spans="1:17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3"/>
    </row>
    <row r="1036" spans="1:17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3"/>
    </row>
    <row r="1037" spans="1:17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3"/>
    </row>
    <row r="1038" spans="1:17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3"/>
    </row>
    <row r="1039" spans="1:17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3"/>
    </row>
    <row r="1040" spans="1:17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3"/>
    </row>
    <row r="1041" spans="1:17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3"/>
    </row>
    <row r="1042" spans="1:17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3"/>
    </row>
    <row r="1043" spans="1:17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3"/>
    </row>
    <row r="1044" spans="1:17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3"/>
    </row>
    <row r="1045" spans="1:17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3"/>
    </row>
    <row r="1046" spans="1:17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3"/>
    </row>
    <row r="1047" spans="1:17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3"/>
    </row>
    <row r="1048" spans="1:17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3"/>
    </row>
    <row r="1049" spans="1:17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3"/>
    </row>
    <row r="1050" spans="1:17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3"/>
    </row>
    <row r="1051" spans="1:17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3"/>
    </row>
    <row r="1052" spans="1:17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3"/>
    </row>
    <row r="1053" spans="1:17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3"/>
    </row>
    <row r="1054" spans="1:17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3"/>
    </row>
    <row r="1055" spans="1:17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3"/>
    </row>
    <row r="1056" spans="1:17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3"/>
    </row>
    <row r="1057" spans="1:17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3"/>
    </row>
    <row r="1058" spans="1:17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3"/>
    </row>
    <row r="1059" spans="1:17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3"/>
    </row>
    <row r="1060" spans="1:17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3"/>
    </row>
    <row r="1061" spans="1:17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3"/>
    </row>
    <row r="1062" spans="1:17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3"/>
    </row>
    <row r="1063" spans="1:17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3"/>
    </row>
    <row r="1064" spans="1:17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3"/>
    </row>
    <row r="1065" spans="1:17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3"/>
    </row>
    <row r="1066" spans="1:17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3"/>
    </row>
    <row r="1067" spans="1:17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3"/>
    </row>
    <row r="1068" spans="1:17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3"/>
    </row>
    <row r="1069" spans="1:17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3"/>
    </row>
    <row r="1070" spans="1:17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3"/>
    </row>
    <row r="1071" spans="1:17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3"/>
    </row>
    <row r="1072" spans="1:17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3"/>
    </row>
    <row r="1073" spans="1:17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3"/>
    </row>
    <row r="1074" spans="1:17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3"/>
    </row>
    <row r="1075" spans="1:17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3"/>
    </row>
    <row r="1076" spans="1:17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3"/>
    </row>
    <row r="1077" spans="1:17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3"/>
    </row>
    <row r="1078" spans="1:17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3"/>
    </row>
    <row r="1079" spans="1:17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3"/>
    </row>
    <row r="1080" spans="1:17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3"/>
    </row>
    <row r="1081" spans="1:17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3"/>
    </row>
    <row r="1082" spans="1:17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3"/>
    </row>
    <row r="1083" spans="1:17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3"/>
    </row>
    <row r="1084" spans="1:17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3"/>
    </row>
    <row r="1085" spans="1:17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3"/>
    </row>
    <row r="1086" spans="1:17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3"/>
    </row>
    <row r="1087" spans="1:17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3"/>
    </row>
    <row r="1088" spans="1:17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3"/>
    </row>
    <row r="1089" spans="1:17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3"/>
    </row>
    <row r="1090" spans="1:17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3"/>
    </row>
    <row r="1091" spans="1:17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3"/>
    </row>
    <row r="1092" spans="1:17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3"/>
    </row>
    <row r="1093" spans="1:17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3"/>
    </row>
    <row r="1094" spans="1:17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3"/>
    </row>
    <row r="1095" spans="1:17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3"/>
    </row>
    <row r="1096" spans="1:17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3"/>
    </row>
    <row r="1097" spans="1:17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3"/>
    </row>
    <row r="1098" spans="1:17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3"/>
    </row>
    <row r="1099" spans="1:17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3"/>
    </row>
    <row r="1100" spans="1:17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3"/>
    </row>
    <row r="1101" spans="1:17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3"/>
    </row>
    <row r="1102" spans="1:17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3"/>
    </row>
    <row r="1103" spans="1:17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3"/>
    </row>
    <row r="1104" spans="1:17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3"/>
    </row>
    <row r="1105" spans="1:17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3"/>
    </row>
    <row r="1106" spans="1:17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3"/>
    </row>
    <row r="1107" spans="1:17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3"/>
    </row>
    <row r="1108" spans="1:17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3"/>
    </row>
    <row r="1109" spans="1:17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3"/>
    </row>
    <row r="1110" spans="1:17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3"/>
    </row>
    <row r="1111" spans="1:17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3"/>
    </row>
    <row r="1112" spans="1:17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3"/>
    </row>
    <row r="1113" spans="1:17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3"/>
    </row>
    <row r="1114" spans="1:17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3"/>
    </row>
    <row r="1115" spans="1:17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3"/>
    </row>
    <row r="1116" spans="1:17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3"/>
    </row>
    <row r="1117" spans="1:17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3"/>
    </row>
    <row r="1118" spans="1:17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3"/>
    </row>
    <row r="1119" spans="1:17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3"/>
    </row>
    <row r="1120" spans="1:17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3"/>
    </row>
    <row r="1121" spans="1:17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3"/>
    </row>
    <row r="1122" spans="1:17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3"/>
    </row>
    <row r="1123" spans="1:17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3"/>
    </row>
    <row r="1124" spans="1:17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3"/>
    </row>
    <row r="1125" spans="1:17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3"/>
    </row>
    <row r="1126" spans="1:17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3"/>
    </row>
    <row r="1127" spans="1:17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3"/>
    </row>
    <row r="1128" spans="1:17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3"/>
    </row>
    <row r="1129" spans="1:17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3"/>
    </row>
    <row r="1130" spans="1:17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3"/>
    </row>
    <row r="1131" spans="1:17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3"/>
    </row>
    <row r="1132" spans="1:17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3"/>
    </row>
    <row r="1133" spans="1:17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3"/>
    </row>
    <row r="1134" spans="1:17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3"/>
    </row>
    <row r="1135" spans="1:17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3"/>
    </row>
    <row r="1136" spans="1:17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3"/>
    </row>
    <row r="1137" spans="1:17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3"/>
    </row>
    <row r="1138" spans="1:17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3"/>
    </row>
    <row r="1139" spans="1:17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3"/>
    </row>
    <row r="1140" spans="1:17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3"/>
    </row>
    <row r="1141" spans="1:17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3"/>
    </row>
    <row r="1142" spans="1:17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3"/>
    </row>
    <row r="1143" spans="1:17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3"/>
    </row>
    <row r="1144" spans="1:17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3"/>
    </row>
    <row r="1145" spans="1:17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3"/>
    </row>
    <row r="1146" spans="1:17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3"/>
    </row>
    <row r="1147" spans="1:17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3"/>
    </row>
    <row r="1148" spans="1:17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3"/>
    </row>
    <row r="1149" spans="1:17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3"/>
    </row>
    <row r="1150" spans="1:17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3"/>
    </row>
    <row r="1151" spans="1:17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3"/>
    </row>
    <row r="1152" spans="1:17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3"/>
    </row>
    <row r="1153" spans="1:17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3"/>
    </row>
    <row r="1154" spans="1:17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3"/>
    </row>
    <row r="1155" spans="1:17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3"/>
    </row>
    <row r="1156" spans="1:17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3"/>
    </row>
    <row r="1157" spans="1:17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3"/>
    </row>
    <row r="1158" spans="1:17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3"/>
    </row>
    <row r="1159" spans="1:17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3"/>
    </row>
    <row r="1160" spans="1:17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3"/>
    </row>
    <row r="1161" spans="1:17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3"/>
    </row>
    <row r="1162" spans="1:17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3"/>
    </row>
    <row r="1163" spans="1:17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3"/>
    </row>
    <row r="1164" spans="1:17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3"/>
    </row>
    <row r="1165" spans="1:17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3"/>
    </row>
    <row r="1166" spans="1:17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3"/>
    </row>
    <row r="1167" spans="1:17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3"/>
    </row>
    <row r="1168" spans="1:17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3"/>
    </row>
    <row r="1169" spans="1:17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3"/>
    </row>
    <row r="1170" spans="1:17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3"/>
    </row>
    <row r="1171" spans="1:17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3"/>
    </row>
    <row r="1172" spans="1:17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3"/>
    </row>
    <row r="1173" spans="1:17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3"/>
    </row>
    <row r="1174" spans="1:17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3"/>
    </row>
    <row r="1175" spans="1:17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3"/>
    </row>
    <row r="1176" spans="1:17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3"/>
    </row>
    <row r="1177" spans="1:17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3"/>
    </row>
    <row r="1178" spans="1:17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3"/>
    </row>
    <row r="1179" spans="1:17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3"/>
    </row>
    <row r="1180" spans="1:17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3"/>
    </row>
    <row r="1181" spans="1:17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3"/>
    </row>
    <row r="1182" spans="1:17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3"/>
    </row>
    <row r="1183" spans="1:17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3"/>
    </row>
    <row r="1184" spans="1:17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3"/>
    </row>
    <row r="1185" spans="1:17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3"/>
    </row>
    <row r="1186" spans="1:17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3"/>
    </row>
    <row r="1187" spans="1:17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3"/>
    </row>
    <row r="1188" spans="1:17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3"/>
    </row>
    <row r="1189" spans="1:17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3"/>
    </row>
    <row r="1190" spans="1:17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3"/>
    </row>
    <row r="1191" spans="1:17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3"/>
    </row>
    <row r="1192" spans="1:17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3"/>
    </row>
    <row r="1193" spans="1:17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3"/>
    </row>
    <row r="1194" spans="1:17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3"/>
    </row>
    <row r="1195" spans="1:17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3"/>
    </row>
    <row r="1196" spans="1:17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3"/>
    </row>
    <row r="1197" spans="1:17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3"/>
    </row>
    <row r="1198" spans="1:17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3"/>
    </row>
    <row r="1199" spans="1:17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3"/>
    </row>
    <row r="1200" spans="1:17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3"/>
    </row>
    <row r="1201" spans="1:17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3"/>
    </row>
    <row r="1202" spans="1:17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3"/>
    </row>
    <row r="1203" spans="1:17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3"/>
    </row>
    <row r="1204" spans="1:17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3"/>
    </row>
    <row r="1205" spans="1:17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3"/>
    </row>
    <row r="1206" spans="1:17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3"/>
    </row>
    <row r="1207" spans="1:17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3"/>
    </row>
    <row r="1208" spans="1:17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3"/>
    </row>
    <row r="1209" spans="1:17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3"/>
    </row>
    <row r="1210" spans="1:17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3"/>
    </row>
    <row r="1211" spans="1:17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3"/>
    </row>
    <row r="1212" spans="1:17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3"/>
    </row>
    <row r="1213" spans="1:17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3"/>
    </row>
    <row r="1214" spans="1:17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3"/>
    </row>
    <row r="1215" spans="1:17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3"/>
    </row>
    <row r="1216" spans="1:17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3"/>
    </row>
    <row r="1217" spans="1:17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3"/>
    </row>
    <row r="1218" spans="1:17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3"/>
    </row>
    <row r="1219" spans="1:17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3"/>
    </row>
    <row r="1220" spans="1:17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3"/>
    </row>
    <row r="1221" spans="1:17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3"/>
    </row>
    <row r="1222" spans="1:17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3"/>
    </row>
    <row r="1223" spans="1:17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3"/>
    </row>
    <row r="1224" spans="1:17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3"/>
    </row>
    <row r="1225" spans="1:17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3"/>
    </row>
    <row r="1226" spans="1:17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3"/>
    </row>
    <row r="1227" spans="1:17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3"/>
    </row>
    <row r="1228" spans="1:17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3"/>
    </row>
    <row r="1229" spans="1:17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3"/>
    </row>
    <row r="1230" spans="1:17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3"/>
    </row>
    <row r="1231" spans="1:17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3"/>
    </row>
    <row r="1232" spans="1:17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3"/>
    </row>
    <row r="1233" spans="1:17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3"/>
    </row>
    <row r="1234" spans="1:17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3"/>
    </row>
    <row r="1235" spans="1:17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3"/>
    </row>
    <row r="1236" spans="1:17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3"/>
    </row>
    <row r="1237" spans="1:17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3"/>
    </row>
    <row r="1238" spans="1:17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3"/>
    </row>
    <row r="1239" spans="1:17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3"/>
    </row>
    <row r="1240" spans="1:17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3"/>
    </row>
    <row r="1241" spans="1:17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3"/>
    </row>
    <row r="1242" spans="1:17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3"/>
    </row>
    <row r="1243" spans="1:17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3"/>
    </row>
    <row r="1244" spans="1:17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3"/>
    </row>
    <row r="1245" spans="1:17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3"/>
    </row>
    <row r="1246" spans="1:17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3"/>
    </row>
    <row r="1247" spans="1:17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3"/>
    </row>
    <row r="1248" spans="1:17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3"/>
    </row>
    <row r="1249" spans="1:17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3"/>
    </row>
    <row r="1250" spans="1:17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3"/>
    </row>
    <row r="1251" spans="1:17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3"/>
    </row>
    <row r="1252" spans="1:17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3"/>
    </row>
    <row r="1253" spans="1:17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3"/>
    </row>
    <row r="1254" spans="1:17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3"/>
    </row>
    <row r="1255" spans="1:17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3"/>
    </row>
    <row r="1256" spans="1:17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3"/>
    </row>
    <row r="1257" spans="1:17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3"/>
    </row>
    <row r="1258" spans="1:17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3"/>
    </row>
    <row r="1259" spans="1:17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3"/>
    </row>
    <row r="1260" spans="1:17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3"/>
    </row>
    <row r="1261" spans="1:17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3"/>
    </row>
    <row r="1262" spans="1:17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3"/>
    </row>
    <row r="1263" spans="1:17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3"/>
    </row>
    <row r="1264" spans="1:17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3"/>
    </row>
    <row r="1265" spans="1:17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3"/>
    </row>
    <row r="1266" spans="1:17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3"/>
    </row>
    <row r="1267" spans="1:17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3"/>
    </row>
    <row r="1268" spans="1:17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3"/>
    </row>
    <row r="1269" spans="1:17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3"/>
    </row>
    <row r="1270" spans="1:17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3"/>
    </row>
    <row r="1271" spans="1:17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3"/>
    </row>
    <row r="1272" spans="1:17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3"/>
    </row>
    <row r="1273" spans="1:17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3"/>
    </row>
    <row r="1274" spans="1:17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3"/>
    </row>
    <row r="1275" spans="1:17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3"/>
    </row>
    <row r="1276" spans="1:17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3"/>
    </row>
    <row r="1277" spans="1:17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3"/>
    </row>
    <row r="1278" spans="1:17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3"/>
    </row>
    <row r="1279" spans="1:17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3"/>
    </row>
    <row r="1280" spans="1:17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3"/>
    </row>
    <row r="1281" spans="1:17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3"/>
    </row>
    <row r="1282" spans="1:17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3"/>
    </row>
    <row r="1283" spans="1:17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3"/>
    </row>
    <row r="1284" spans="1:17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3"/>
    </row>
    <row r="1285" spans="1:17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3"/>
    </row>
    <row r="1286" spans="1:17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3"/>
    </row>
    <row r="1287" spans="1:17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3"/>
    </row>
    <row r="1288" spans="1:17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3"/>
    </row>
    <row r="1289" spans="1:17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3"/>
    </row>
    <row r="1290" spans="1:17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3"/>
    </row>
    <row r="1291" spans="1:17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3"/>
    </row>
    <row r="1292" spans="1:17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3"/>
    </row>
    <row r="1293" spans="1:17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3"/>
    </row>
    <row r="1294" spans="1:17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3"/>
    </row>
    <row r="1295" spans="1:17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3"/>
    </row>
    <row r="1296" spans="1:17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3"/>
    </row>
    <row r="1297" spans="1:17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3"/>
    </row>
    <row r="1298" spans="1:17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3"/>
    </row>
    <row r="1299" spans="1:17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3"/>
    </row>
    <row r="1300" spans="1:17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3"/>
    </row>
    <row r="1301" spans="1:17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3"/>
    </row>
    <row r="1302" spans="1:17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3"/>
    </row>
    <row r="1303" spans="1:17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3"/>
    </row>
    <row r="1304" spans="1:17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3"/>
    </row>
    <row r="1305" spans="1:17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3"/>
    </row>
    <row r="1306" spans="1:17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3"/>
    </row>
    <row r="1307" spans="1:17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3"/>
    </row>
    <row r="1308" spans="1:17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3"/>
    </row>
    <row r="1309" spans="1:17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3"/>
    </row>
    <row r="1310" spans="1:17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3"/>
    </row>
    <row r="1311" spans="1:17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3"/>
    </row>
    <row r="1312" spans="1:17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3"/>
    </row>
    <row r="1313" spans="1:17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3"/>
    </row>
    <row r="1314" spans="1:17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3"/>
    </row>
    <row r="1315" spans="1:17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3"/>
    </row>
    <row r="1316" spans="1:17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3"/>
    </row>
    <row r="1317" spans="1:17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3"/>
    </row>
    <row r="1318" spans="1:17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3"/>
    </row>
    <row r="1319" spans="1:17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3"/>
    </row>
    <row r="1320" spans="1:17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3"/>
    </row>
    <row r="1321" spans="1:17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3"/>
    </row>
    <row r="1322" spans="1:17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3"/>
    </row>
    <row r="1323" spans="1:17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3"/>
    </row>
    <row r="1324" spans="1:17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3"/>
    </row>
    <row r="1325" spans="1:17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3"/>
    </row>
    <row r="1326" spans="1:17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3"/>
    </row>
    <row r="1327" spans="1:17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3"/>
    </row>
    <row r="1328" spans="1:17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3"/>
    </row>
    <row r="1329" spans="1:17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3"/>
    </row>
    <row r="1330" spans="1:17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3"/>
    </row>
    <row r="1331" spans="1:17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3"/>
    </row>
    <row r="1332" spans="1:17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3"/>
    </row>
    <row r="1333" spans="1:17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3"/>
    </row>
    <row r="1334" spans="1:17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3"/>
    </row>
    <row r="1335" spans="1:17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3"/>
    </row>
    <row r="1336" spans="1:17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3"/>
    </row>
    <row r="1337" spans="1:17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3"/>
    </row>
    <row r="1338" spans="1:17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3"/>
    </row>
    <row r="1339" spans="1:17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3"/>
    </row>
    <row r="1340" spans="1:17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3"/>
    </row>
    <row r="1341" spans="1:17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3"/>
    </row>
    <row r="1342" spans="1:17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3"/>
    </row>
    <row r="1343" spans="1:17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3"/>
    </row>
    <row r="1344" spans="1:17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3"/>
    </row>
    <row r="1345" spans="1:17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3"/>
    </row>
    <row r="1346" spans="1:17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3"/>
    </row>
    <row r="1347" spans="1:17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3"/>
    </row>
    <row r="1348" spans="1:17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3"/>
    </row>
    <row r="1349" spans="1:17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3"/>
    </row>
    <row r="1350" spans="1:17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3"/>
    </row>
    <row r="1351" spans="1:17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3"/>
    </row>
    <row r="1352" spans="1:17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3"/>
    </row>
    <row r="1353" spans="1:17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3"/>
    </row>
    <row r="1354" spans="1:17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3"/>
    </row>
    <row r="1355" spans="1:17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3"/>
    </row>
    <row r="1356" spans="1:17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3"/>
    </row>
    <row r="1357" spans="1:17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3"/>
    </row>
    <row r="1358" spans="1:17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3"/>
    </row>
    <row r="1359" spans="1:17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3"/>
    </row>
    <row r="1360" spans="1:17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3"/>
    </row>
    <row r="1361" spans="1:17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3"/>
    </row>
    <row r="1362" spans="1:17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3"/>
    </row>
    <row r="1363" spans="1:17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3"/>
    </row>
    <row r="1364" spans="1:17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3"/>
    </row>
    <row r="1365" spans="1:17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3"/>
    </row>
    <row r="1366" spans="1:17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3"/>
    </row>
    <row r="1367" spans="1:17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3"/>
    </row>
    <row r="1368" spans="1:17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3"/>
    </row>
    <row r="1369" spans="1:17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3"/>
    </row>
    <row r="1370" spans="1:17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3"/>
    </row>
    <row r="1371" spans="1:17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3"/>
    </row>
    <row r="1372" spans="1:17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3"/>
    </row>
    <row r="1373" spans="1:17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3"/>
    </row>
    <row r="1374" spans="1:17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3"/>
    </row>
    <row r="1375" spans="1:17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3"/>
    </row>
    <row r="1376" spans="1:17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3"/>
    </row>
    <row r="1377" spans="1:17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3"/>
    </row>
    <row r="1378" spans="1:17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3"/>
    </row>
    <row r="1379" spans="1:17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3"/>
    </row>
    <row r="1380" spans="1:17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3"/>
    </row>
    <row r="1381" spans="1:17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3"/>
    </row>
    <row r="1382" spans="1:17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3"/>
    </row>
    <row r="1383" spans="1:17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3"/>
    </row>
    <row r="1384" spans="1:17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3"/>
    </row>
    <row r="1385" spans="1:17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3"/>
    </row>
    <row r="1386" spans="1:17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3"/>
    </row>
    <row r="1387" spans="1:17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3"/>
    </row>
    <row r="1388" spans="1:17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3"/>
    </row>
    <row r="1389" spans="1:17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3"/>
    </row>
    <row r="1390" spans="1:17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3"/>
    </row>
    <row r="1391" spans="1:17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3"/>
    </row>
    <row r="1392" spans="1:17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3"/>
    </row>
    <row r="1393" spans="1:17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3"/>
    </row>
    <row r="1394" spans="1:17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3"/>
    </row>
    <row r="1395" spans="1:17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3"/>
    </row>
    <row r="1396" spans="1:17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3"/>
    </row>
    <row r="1397" spans="1:17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3"/>
    </row>
    <row r="1398" spans="1:17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3"/>
    </row>
    <row r="1399" spans="1:17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3"/>
    </row>
    <row r="1400" spans="1:17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3"/>
    </row>
    <row r="1401" spans="1:17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3"/>
    </row>
    <row r="1402" spans="1:17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3"/>
    </row>
    <row r="1403" spans="1:17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3"/>
    </row>
    <row r="1404" spans="1:17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3"/>
    </row>
    <row r="1405" spans="1:17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3"/>
    </row>
    <row r="1406" spans="1:17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3"/>
    </row>
    <row r="1407" spans="1:17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3"/>
    </row>
    <row r="1408" spans="1:17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3"/>
    </row>
    <row r="1409" spans="1:17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3"/>
    </row>
    <row r="1410" spans="1:17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3"/>
    </row>
    <row r="1411" spans="1:17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3"/>
    </row>
    <row r="1412" spans="1:17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3"/>
    </row>
    <row r="1413" spans="1:17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3"/>
    </row>
    <row r="1414" spans="1:17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3"/>
    </row>
    <row r="1415" spans="1:17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3"/>
    </row>
    <row r="1416" spans="1:17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3"/>
    </row>
    <row r="1417" spans="1:17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3"/>
    </row>
    <row r="1418" spans="1:17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3"/>
    </row>
    <row r="1419" spans="1:17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3"/>
    </row>
    <row r="1420" spans="1:17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3"/>
    </row>
    <row r="1421" spans="1:17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3"/>
    </row>
    <row r="1422" spans="1:17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3"/>
    </row>
    <row r="1423" spans="1:17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3"/>
    </row>
    <row r="1424" spans="1:17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3"/>
    </row>
    <row r="1425" spans="1:17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3"/>
    </row>
    <row r="1426" spans="1:17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3"/>
    </row>
    <row r="1427" spans="1:17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3"/>
    </row>
    <row r="1428" spans="1:17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3"/>
    </row>
    <row r="1429" spans="1:17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3"/>
    </row>
    <row r="1430" spans="1:17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3"/>
    </row>
    <row r="1431" spans="1:17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3"/>
    </row>
    <row r="1432" spans="1:17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3"/>
    </row>
    <row r="1433" spans="1:17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3"/>
    </row>
    <row r="1434" spans="1:17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3"/>
    </row>
    <row r="1435" spans="1:17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3"/>
    </row>
    <row r="1436" spans="1:17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3"/>
    </row>
    <row r="1437" spans="1:17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3"/>
    </row>
    <row r="1438" spans="1:17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3"/>
    </row>
    <row r="1439" spans="1:17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3"/>
    </row>
    <row r="1440" spans="1:17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3"/>
    </row>
    <row r="1441" spans="1:17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3"/>
    </row>
    <row r="1442" spans="1:17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3"/>
    </row>
    <row r="1443" spans="1:17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3"/>
    </row>
    <row r="1444" spans="1:17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3"/>
    </row>
    <row r="1445" spans="1:17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3"/>
    </row>
    <row r="1446" spans="1:17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3"/>
    </row>
    <row r="1447" spans="1:17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3"/>
    </row>
    <row r="1448" spans="1:17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3"/>
    </row>
    <row r="1449" spans="1:17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3"/>
    </row>
    <row r="1450" spans="1:17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3"/>
    </row>
    <row r="1451" spans="1:17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3"/>
    </row>
    <row r="1452" spans="1:17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3"/>
    </row>
    <row r="1453" spans="1:17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3"/>
    </row>
    <row r="1454" spans="1:17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3"/>
    </row>
    <row r="1455" spans="1:17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3"/>
    </row>
    <row r="1456" spans="1:17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3"/>
    </row>
    <row r="1457" spans="1:17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3"/>
    </row>
    <row r="1458" spans="1:17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3"/>
    </row>
    <row r="1459" spans="1:17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3"/>
    </row>
    <row r="1460" spans="1:17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3"/>
    </row>
    <row r="1461" spans="1:17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3"/>
    </row>
    <row r="1462" spans="1:17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3"/>
    </row>
    <row r="1463" spans="1:17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3"/>
    </row>
    <row r="1464" spans="1:17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3"/>
    </row>
    <row r="1465" spans="1:17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3"/>
    </row>
    <row r="1466" spans="1:17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3"/>
    </row>
    <row r="1467" spans="1:17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3"/>
    </row>
    <row r="1468" spans="1:17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3"/>
    </row>
    <row r="1469" spans="1:17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3"/>
    </row>
    <row r="1470" spans="1:17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3"/>
    </row>
    <row r="1471" spans="1:17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3"/>
    </row>
    <row r="1472" spans="1:17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3"/>
    </row>
    <row r="1473" spans="1:17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3"/>
    </row>
    <row r="1474" spans="1:17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3"/>
    </row>
    <row r="1475" spans="1:17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3"/>
    </row>
    <row r="1476" spans="1:17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3"/>
    </row>
    <row r="1477" spans="1:17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3"/>
    </row>
    <row r="1478" spans="1:17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3"/>
    </row>
    <row r="1479" spans="1:17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3"/>
    </row>
    <row r="1480" spans="1:17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3"/>
    </row>
    <row r="1481" spans="1:17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3"/>
    </row>
    <row r="1482" spans="1:17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3"/>
    </row>
    <row r="1483" spans="1:17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3"/>
    </row>
    <row r="1484" spans="1:17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3"/>
    </row>
    <row r="1485" spans="1:17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3"/>
    </row>
    <row r="1486" spans="1:17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3"/>
    </row>
    <row r="1487" spans="1:17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3"/>
    </row>
    <row r="1488" spans="1:17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3"/>
    </row>
    <row r="1489" spans="1:17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3"/>
    </row>
    <row r="1490" spans="1:17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3"/>
    </row>
    <row r="1491" spans="1:17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3"/>
    </row>
    <row r="1492" spans="1:17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3"/>
    </row>
    <row r="1493" spans="1:17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3"/>
    </row>
    <row r="1494" spans="1:17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3"/>
    </row>
    <row r="1495" spans="1:17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3"/>
    </row>
    <row r="1496" spans="1:17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3"/>
    </row>
    <row r="1497" spans="1:17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3"/>
    </row>
    <row r="1498" spans="1:17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3"/>
    </row>
    <row r="1499" spans="1:17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3"/>
    </row>
    <row r="1500" spans="1:17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3"/>
    </row>
    <row r="1501" spans="1:17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3"/>
    </row>
    <row r="1502" spans="1:17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3"/>
    </row>
    <row r="1503" spans="1:17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3"/>
    </row>
    <row r="1504" spans="1:17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3"/>
    </row>
    <row r="1505" spans="1:17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3"/>
    </row>
    <row r="1506" spans="1:17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3"/>
    </row>
    <row r="1507" spans="1:17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3"/>
    </row>
    <row r="1508" spans="1:17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3"/>
    </row>
    <row r="1509" spans="1:17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3"/>
    </row>
    <row r="1510" spans="1:17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3"/>
    </row>
    <row r="1511" spans="1:17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3"/>
    </row>
    <row r="1512" spans="1:17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3"/>
    </row>
    <row r="1513" spans="1:17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3"/>
    </row>
    <row r="1514" spans="1:17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3"/>
    </row>
    <row r="1515" spans="1:17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3"/>
    </row>
    <row r="1516" spans="1:17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3"/>
    </row>
    <row r="1517" spans="1:17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3"/>
    </row>
    <row r="1518" spans="1:17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3"/>
    </row>
    <row r="1519" spans="1:17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3"/>
    </row>
    <row r="1520" spans="1:17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3"/>
    </row>
    <row r="1521" spans="1:17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3"/>
    </row>
    <row r="1522" spans="1:17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3"/>
    </row>
    <row r="1523" spans="1:17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3"/>
    </row>
    <row r="1524" spans="1:17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3"/>
    </row>
    <row r="1525" spans="1:17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3"/>
    </row>
    <row r="1526" spans="1:17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3"/>
    </row>
    <row r="1527" spans="1:17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3"/>
    </row>
    <row r="1528" spans="1:17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3"/>
    </row>
    <row r="1529" spans="1:17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3"/>
    </row>
    <row r="1530" spans="1:17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3"/>
    </row>
    <row r="1531" spans="1:17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3"/>
    </row>
    <row r="1532" spans="1:17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3"/>
    </row>
    <row r="1533" spans="1:17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3"/>
    </row>
    <row r="1534" spans="1:17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3"/>
    </row>
    <row r="1535" spans="1:17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3"/>
    </row>
    <row r="1536" spans="1:17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3"/>
    </row>
    <row r="1537" spans="1:17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3"/>
    </row>
    <row r="1538" spans="1:17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3"/>
    </row>
    <row r="1539" spans="1:17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3"/>
    </row>
    <row r="1540" spans="1:17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3"/>
    </row>
    <row r="1541" spans="1:17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3"/>
    </row>
    <row r="1542" spans="1:17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3"/>
    </row>
    <row r="1543" spans="1:17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3"/>
    </row>
    <row r="1544" spans="1:17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3"/>
    </row>
    <row r="1545" spans="1:17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3"/>
    </row>
    <row r="1546" spans="1:17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3"/>
    </row>
    <row r="1547" spans="1:17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3"/>
    </row>
    <row r="1548" spans="1:17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3"/>
    </row>
    <row r="1549" spans="1:17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3"/>
    </row>
    <row r="1550" spans="1:17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3"/>
    </row>
    <row r="1551" spans="1:17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3"/>
    </row>
    <row r="1552" spans="1:17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3"/>
    </row>
    <row r="1553" spans="1:17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3"/>
    </row>
    <row r="1554" spans="1:17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3"/>
    </row>
    <row r="1555" spans="1:17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3"/>
    </row>
    <row r="1556" spans="1:17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3"/>
    </row>
    <row r="1557" spans="1:17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3"/>
    </row>
    <row r="1558" spans="1:17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3"/>
    </row>
    <row r="1559" spans="1:17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3"/>
    </row>
    <row r="1560" spans="1:17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3"/>
    </row>
    <row r="1561" spans="1:17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3"/>
    </row>
    <row r="1562" spans="1:17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3"/>
    </row>
    <row r="1563" spans="1:17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3"/>
    </row>
    <row r="1564" spans="1:17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3"/>
    </row>
    <row r="1565" spans="1:17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3"/>
    </row>
    <row r="1566" spans="1:17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3"/>
    </row>
    <row r="1567" spans="1:17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3"/>
    </row>
    <row r="1568" spans="1:17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3"/>
    </row>
    <row r="1569" spans="1:17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3"/>
    </row>
    <row r="1570" spans="1:17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3"/>
    </row>
    <row r="1571" spans="1:17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3"/>
    </row>
    <row r="1572" spans="1:17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3"/>
    </row>
    <row r="1573" spans="1:17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3"/>
    </row>
    <row r="1574" spans="1:17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3"/>
    </row>
    <row r="1575" spans="1:17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3"/>
    </row>
    <row r="1576" spans="1:17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3"/>
    </row>
    <row r="1577" spans="1:17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3"/>
    </row>
    <row r="1578" spans="1:17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3"/>
    </row>
    <row r="1579" spans="1:17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3"/>
    </row>
    <row r="1580" spans="1:17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3"/>
    </row>
    <row r="1581" spans="1:17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3"/>
    </row>
    <row r="1582" spans="1:17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3"/>
    </row>
    <row r="1583" spans="1:17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3"/>
    </row>
    <row r="1584" spans="1:17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3"/>
    </row>
    <row r="1585" spans="1:17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3"/>
    </row>
    <row r="1586" spans="1:17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3"/>
    </row>
    <row r="1587" spans="1:17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3"/>
    </row>
    <row r="1588" spans="1:17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3"/>
    </row>
    <row r="1589" spans="1:17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3"/>
    </row>
    <row r="1590" spans="1:17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3"/>
    </row>
    <row r="1591" spans="1:17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3"/>
    </row>
    <row r="1592" spans="1:17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3"/>
    </row>
    <row r="1593" spans="1:17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3"/>
    </row>
    <row r="1594" spans="1:17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3"/>
    </row>
    <row r="1595" spans="1:17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3"/>
    </row>
    <row r="1596" spans="1:17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3"/>
    </row>
    <row r="1597" spans="1:17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3"/>
    </row>
    <row r="1598" spans="1:17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3"/>
    </row>
    <row r="1599" spans="1:17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3"/>
    </row>
    <row r="1600" spans="1:17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3"/>
    </row>
    <row r="1601" spans="1:17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3"/>
    </row>
    <row r="1602" spans="1:17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3"/>
    </row>
    <row r="1603" spans="1:17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3"/>
    </row>
    <row r="1604" spans="1:17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3"/>
    </row>
    <row r="1605" spans="1:17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3"/>
    </row>
    <row r="1606" spans="1:17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3"/>
    </row>
    <row r="1607" spans="1:17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3"/>
    </row>
    <row r="1608" spans="1:17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3"/>
    </row>
    <row r="1609" spans="1:17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3"/>
    </row>
    <row r="1610" spans="1:17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3"/>
    </row>
    <row r="1611" spans="1:17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3"/>
    </row>
    <row r="1612" spans="1:17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3"/>
    </row>
    <row r="1613" spans="1:17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3"/>
    </row>
    <row r="1614" spans="1:17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3"/>
    </row>
    <row r="1615" spans="1:17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3"/>
    </row>
    <row r="1616" spans="1:17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3"/>
    </row>
    <row r="1617" spans="1:17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3"/>
    </row>
    <row r="1618" spans="1:17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3"/>
    </row>
    <row r="1619" spans="1:17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3"/>
    </row>
    <row r="1620" spans="1:17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3"/>
    </row>
    <row r="1621" spans="1:17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3"/>
    </row>
    <row r="1622" spans="1:17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3"/>
    </row>
    <row r="1623" spans="1:17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3"/>
    </row>
    <row r="1624" spans="1:17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3"/>
    </row>
    <row r="1625" spans="1:17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3"/>
    </row>
    <row r="1626" spans="1:17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3"/>
    </row>
    <row r="1627" spans="1:17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3"/>
    </row>
    <row r="1628" spans="1:17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3"/>
    </row>
    <row r="1629" spans="1:17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3"/>
    </row>
    <row r="1630" spans="1:17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3"/>
    </row>
    <row r="1631" spans="1:17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3"/>
    </row>
    <row r="1632" spans="1:17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3"/>
    </row>
    <row r="1633" spans="1:17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3"/>
    </row>
    <row r="1634" spans="1:17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3"/>
    </row>
    <row r="1635" spans="1:17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3"/>
    </row>
    <row r="1636" spans="1:17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3"/>
    </row>
    <row r="1637" spans="1:17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3"/>
    </row>
    <row r="1638" spans="1:17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3"/>
    </row>
    <row r="1639" spans="1:17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3"/>
    </row>
    <row r="1640" spans="1:17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3"/>
    </row>
    <row r="1641" spans="1:17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3"/>
    </row>
    <row r="1642" spans="1:17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3"/>
    </row>
    <row r="1643" spans="1:17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3"/>
    </row>
    <row r="1644" spans="1:17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3"/>
    </row>
    <row r="1645" spans="1:17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3"/>
    </row>
    <row r="1646" spans="1:17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3"/>
    </row>
    <row r="1647" spans="1:17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3"/>
    </row>
    <row r="1648" spans="1:17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3"/>
    </row>
    <row r="1649" spans="1:17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3"/>
    </row>
    <row r="1650" spans="1:17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3"/>
    </row>
    <row r="1651" spans="1:17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3"/>
    </row>
    <row r="1652" spans="1:17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3"/>
    </row>
    <row r="1653" spans="1:17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3"/>
    </row>
    <row r="1654" spans="1:17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3"/>
    </row>
    <row r="1655" spans="1:17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3"/>
    </row>
    <row r="1656" spans="1:17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3"/>
    </row>
    <row r="1657" spans="1:17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3"/>
    </row>
    <row r="1658" spans="1:17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3"/>
    </row>
    <row r="1659" spans="1:17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3"/>
    </row>
    <row r="1660" spans="1:17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3"/>
    </row>
    <row r="1661" spans="1:17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3"/>
    </row>
    <row r="1662" spans="1:17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3"/>
    </row>
    <row r="1663" spans="1:17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3"/>
    </row>
    <row r="1664" spans="1:17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3"/>
    </row>
    <row r="1665" spans="1:17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3"/>
    </row>
    <row r="1666" spans="1:17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3"/>
    </row>
    <row r="1667" spans="1:17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3"/>
    </row>
    <row r="1668" spans="1:17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3"/>
    </row>
    <row r="1669" spans="1:17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3"/>
    </row>
    <row r="1670" spans="1:17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3"/>
    </row>
    <row r="1671" spans="1:17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3"/>
    </row>
    <row r="1672" spans="1:17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3"/>
    </row>
    <row r="1673" spans="1:17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3"/>
    </row>
    <row r="1674" spans="1:17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3"/>
    </row>
    <row r="1675" spans="1:17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3"/>
    </row>
    <row r="1676" spans="1:17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3"/>
    </row>
    <row r="1677" spans="1:17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3"/>
    </row>
    <row r="1678" spans="1:17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3"/>
    </row>
    <row r="1679" spans="1:17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3"/>
    </row>
    <row r="1680" spans="1:17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3"/>
    </row>
    <row r="1681" spans="1:17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3"/>
    </row>
    <row r="1682" spans="1:17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3"/>
    </row>
    <row r="1683" spans="1:17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3"/>
    </row>
    <row r="1684" spans="1:17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3"/>
    </row>
    <row r="1685" spans="1:17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3"/>
    </row>
    <row r="1686" spans="1:17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3"/>
    </row>
    <row r="1687" spans="1:17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3"/>
    </row>
    <row r="1688" spans="1:17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3"/>
    </row>
    <row r="1689" spans="1:17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3"/>
    </row>
    <row r="1690" spans="1:17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3"/>
    </row>
    <row r="1691" spans="1:17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3"/>
    </row>
    <row r="1692" spans="1:17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3"/>
    </row>
    <row r="1693" spans="1:17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3"/>
    </row>
    <row r="1694" spans="1:17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3"/>
    </row>
    <row r="1695" spans="1:17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3"/>
    </row>
    <row r="1696" spans="1:17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3"/>
    </row>
    <row r="1697" spans="1:17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3"/>
    </row>
    <row r="1698" spans="1:17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3"/>
    </row>
    <row r="1699" spans="1:17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3"/>
    </row>
    <row r="1700" spans="1:17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3"/>
    </row>
    <row r="1701" spans="1:17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3"/>
    </row>
    <row r="1702" spans="1:17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3"/>
    </row>
    <row r="1703" spans="1:17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3"/>
    </row>
    <row r="1704" spans="1:17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3"/>
    </row>
    <row r="1705" spans="1:17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3"/>
    </row>
    <row r="1706" spans="1:17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3"/>
    </row>
    <row r="1707" spans="1:17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3"/>
    </row>
    <row r="1708" spans="1:17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3"/>
    </row>
    <row r="1709" spans="1:17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3"/>
    </row>
    <row r="1710" spans="1:17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3"/>
    </row>
    <row r="1711" spans="1:17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3"/>
    </row>
    <row r="1712" spans="1:17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3"/>
    </row>
    <row r="1713" spans="1:17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3"/>
    </row>
    <row r="1714" spans="1:17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3"/>
    </row>
    <row r="1715" spans="1:17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3"/>
    </row>
    <row r="1716" spans="1:17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3"/>
    </row>
    <row r="1717" spans="1:17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3"/>
    </row>
    <row r="1718" spans="1:17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3"/>
    </row>
    <row r="1719" spans="1:17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3"/>
    </row>
    <row r="1720" spans="1:17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3"/>
    </row>
    <row r="1721" spans="1:17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3"/>
    </row>
    <row r="1722" spans="1:17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3"/>
    </row>
    <row r="1723" spans="1:17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3"/>
    </row>
    <row r="1724" spans="1:17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3"/>
    </row>
    <row r="1725" spans="1:17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3"/>
    </row>
    <row r="1726" spans="1:17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3"/>
    </row>
    <row r="1727" spans="1:17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3"/>
    </row>
    <row r="1728" spans="1:17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3"/>
    </row>
    <row r="1729" spans="1:17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3"/>
    </row>
    <row r="1730" spans="1:17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3"/>
    </row>
    <row r="1731" spans="1:17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3"/>
    </row>
    <row r="1732" spans="1:17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3"/>
    </row>
    <row r="1733" spans="1:17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3"/>
    </row>
    <row r="1734" spans="1:17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3"/>
    </row>
    <row r="1735" spans="1:17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3"/>
    </row>
    <row r="1736" spans="1:17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3"/>
    </row>
    <row r="1737" spans="1:17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3"/>
    </row>
    <row r="1738" spans="1:17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3"/>
    </row>
    <row r="1739" spans="1:17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3"/>
    </row>
    <row r="1740" spans="1:17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3"/>
    </row>
    <row r="1741" spans="1:17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3"/>
    </row>
    <row r="1742" spans="1:17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3"/>
    </row>
    <row r="1743" spans="1:17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3"/>
    </row>
    <row r="1744" spans="1:17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3"/>
    </row>
    <row r="1745" spans="1:17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3"/>
    </row>
    <row r="1746" spans="1:17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3"/>
    </row>
    <row r="1747" spans="1:17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3"/>
    </row>
    <row r="1748" spans="1:17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3"/>
    </row>
    <row r="1749" spans="1:17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3"/>
    </row>
    <row r="1750" spans="1:17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3"/>
    </row>
    <row r="1751" spans="1:17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3"/>
    </row>
    <row r="1752" spans="1:17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3"/>
    </row>
    <row r="1753" spans="1:17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3"/>
    </row>
    <row r="1754" spans="1:17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3"/>
    </row>
    <row r="1755" spans="1:17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3"/>
    </row>
    <row r="1756" spans="1:17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3"/>
    </row>
    <row r="1757" spans="1:17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3"/>
    </row>
    <row r="1758" spans="1:17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3"/>
    </row>
    <row r="1759" spans="1:17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3"/>
    </row>
    <row r="1760" spans="1:17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3"/>
    </row>
    <row r="1761" spans="1:17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3"/>
    </row>
    <row r="1762" spans="1:17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3"/>
    </row>
    <row r="1763" spans="1:17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3"/>
    </row>
    <row r="1764" spans="1:17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3"/>
    </row>
    <row r="1765" spans="1:17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3"/>
    </row>
    <row r="1766" spans="1:17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3"/>
    </row>
    <row r="1767" spans="1:17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3"/>
    </row>
    <row r="1768" spans="1:17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3"/>
    </row>
    <row r="1769" spans="1:17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3"/>
    </row>
    <row r="1770" spans="1:17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3"/>
    </row>
    <row r="1771" spans="1:17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3"/>
    </row>
    <row r="1772" spans="1:17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3"/>
    </row>
    <row r="1773" spans="1:17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3"/>
    </row>
    <row r="1774" spans="1:17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3"/>
    </row>
    <row r="1775" spans="1:17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3"/>
    </row>
    <row r="1776" spans="1:17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3"/>
    </row>
    <row r="1777" spans="1:17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3"/>
    </row>
    <row r="1778" spans="1:17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3"/>
    </row>
    <row r="1779" spans="1:17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3"/>
    </row>
    <row r="1780" spans="1:17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3"/>
    </row>
    <row r="1781" spans="1:17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3"/>
    </row>
    <row r="1782" spans="1:17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3"/>
    </row>
    <row r="1783" spans="1:17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3"/>
    </row>
    <row r="1784" spans="1:17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3"/>
    </row>
    <row r="1785" spans="1:17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3"/>
    </row>
    <row r="1786" spans="1:17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3"/>
    </row>
    <row r="1787" spans="1:17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3"/>
    </row>
    <row r="1788" spans="1:17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3"/>
    </row>
    <row r="1789" spans="1:17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3"/>
    </row>
    <row r="1790" spans="1:17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3"/>
    </row>
    <row r="1791" spans="1:17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3"/>
    </row>
    <row r="1792" spans="1:17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3"/>
    </row>
    <row r="1793" spans="1:17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3"/>
    </row>
    <row r="1794" spans="1:17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3"/>
    </row>
    <row r="1795" spans="1:17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3"/>
    </row>
    <row r="1796" spans="1:17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3"/>
    </row>
    <row r="1797" spans="1:17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3"/>
    </row>
    <row r="1798" spans="1:17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3"/>
    </row>
    <row r="1799" spans="1:17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3"/>
    </row>
    <row r="1800" spans="1:17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3"/>
    </row>
    <row r="1801" spans="1:17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3"/>
    </row>
    <row r="1802" spans="1:17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3"/>
    </row>
    <row r="1803" spans="1:17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3"/>
    </row>
    <row r="1804" spans="1:17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3"/>
    </row>
    <row r="1805" spans="1:17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3"/>
    </row>
    <row r="1806" spans="1:17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3"/>
    </row>
    <row r="1807" spans="1:17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3"/>
    </row>
    <row r="1808" spans="1:17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3"/>
    </row>
    <row r="1809" spans="1:17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3"/>
    </row>
    <row r="1810" spans="1:17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3"/>
    </row>
    <row r="1811" spans="1:17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3"/>
    </row>
    <row r="1812" spans="1:17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3"/>
    </row>
    <row r="1813" spans="1:17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3"/>
    </row>
    <row r="1814" spans="1:17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3"/>
    </row>
    <row r="1815" spans="1:17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3"/>
    </row>
    <row r="1816" spans="1:17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3"/>
    </row>
    <row r="1817" spans="1:17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3"/>
    </row>
    <row r="1818" spans="1:17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3"/>
    </row>
    <row r="1819" spans="1:17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3"/>
    </row>
    <row r="1820" spans="1:17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3"/>
    </row>
    <row r="1821" spans="1:17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3"/>
    </row>
    <row r="1822" spans="1:17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3"/>
    </row>
    <row r="1823" spans="1:17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3"/>
    </row>
    <row r="1824" spans="1:17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3"/>
    </row>
    <row r="1825" spans="1:17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3"/>
    </row>
    <row r="1826" spans="1:17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3"/>
    </row>
    <row r="1827" spans="1:17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3"/>
    </row>
    <row r="1828" spans="1:17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3"/>
    </row>
    <row r="1829" spans="1:17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3"/>
    </row>
    <row r="1830" spans="1:17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3"/>
    </row>
    <row r="1831" spans="1:17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3"/>
    </row>
    <row r="1832" spans="1:17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3"/>
    </row>
    <row r="1833" spans="1:17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3"/>
    </row>
    <row r="1834" spans="1:17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3"/>
    </row>
    <row r="1835" spans="1:17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3"/>
    </row>
    <row r="1836" spans="1:17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3"/>
    </row>
    <row r="1837" spans="1:17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3"/>
    </row>
    <row r="1838" spans="1:17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3"/>
    </row>
    <row r="1839" spans="1:17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3"/>
    </row>
    <row r="1840" spans="1:17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3"/>
    </row>
    <row r="1841" spans="1:17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3"/>
    </row>
    <row r="1842" spans="1:17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3"/>
    </row>
    <row r="1843" spans="1:17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3"/>
    </row>
    <row r="1844" spans="1:17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3"/>
    </row>
    <row r="1845" spans="1:17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3"/>
    </row>
    <row r="1846" spans="1:17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3"/>
    </row>
    <row r="1847" spans="1:17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3"/>
    </row>
    <row r="1848" spans="1:17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3"/>
    </row>
    <row r="1849" spans="1:17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3"/>
    </row>
    <row r="1850" spans="1:17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3"/>
    </row>
    <row r="1851" spans="1:17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3"/>
    </row>
    <row r="1852" spans="1:17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3"/>
    </row>
    <row r="1853" spans="1:17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3"/>
    </row>
    <row r="1854" spans="1:17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3"/>
    </row>
    <row r="1855" spans="1:17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3"/>
    </row>
    <row r="1856" spans="1:17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3"/>
    </row>
    <row r="1857" spans="1:17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3"/>
    </row>
    <row r="1858" spans="1:17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3"/>
    </row>
    <row r="1859" spans="1:17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3"/>
    </row>
    <row r="1860" spans="1:17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3"/>
    </row>
    <row r="1861" spans="1:17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3"/>
    </row>
    <row r="1862" spans="1:17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3"/>
    </row>
    <row r="1863" spans="1:17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3"/>
    </row>
    <row r="1864" spans="1:17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3"/>
    </row>
    <row r="1865" spans="1:17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3"/>
    </row>
    <row r="1866" spans="1:17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3"/>
    </row>
    <row r="1867" spans="1:17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3"/>
    </row>
    <row r="1868" spans="1:17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3"/>
    </row>
    <row r="1869" spans="1:17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3"/>
    </row>
    <row r="1870" spans="1:17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3"/>
    </row>
    <row r="1871" spans="1:17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3"/>
    </row>
    <row r="1872" spans="1:17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3"/>
    </row>
    <row r="1873" spans="1:17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3"/>
    </row>
    <row r="1874" spans="1:17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3"/>
    </row>
    <row r="1875" spans="1:17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3"/>
    </row>
    <row r="1876" spans="1:17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3"/>
    </row>
    <row r="1877" spans="1:17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3"/>
    </row>
    <row r="1878" spans="1:17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3"/>
    </row>
    <row r="1879" spans="1:17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3"/>
    </row>
    <row r="1880" spans="1:17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3"/>
    </row>
    <row r="1881" spans="1:17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3"/>
    </row>
    <row r="1882" spans="1:17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3"/>
    </row>
    <row r="1883" spans="1:17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3"/>
    </row>
    <row r="1884" spans="1:17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3"/>
    </row>
    <row r="1885" spans="1:17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3"/>
    </row>
    <row r="1886" spans="1:17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3"/>
    </row>
    <row r="1887" spans="1:17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3"/>
    </row>
    <row r="1888" spans="1:17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3"/>
    </row>
    <row r="1889" spans="1:17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3"/>
    </row>
    <row r="1890" spans="1:17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3"/>
    </row>
    <row r="1891" spans="1:17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3"/>
    </row>
    <row r="1892" spans="1:17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3"/>
    </row>
    <row r="1893" spans="1:17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3"/>
    </row>
    <row r="1894" spans="1:17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3"/>
    </row>
    <row r="1895" spans="1:17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3"/>
    </row>
    <row r="1896" spans="1:17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3"/>
    </row>
    <row r="1897" spans="1:17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3"/>
    </row>
    <row r="1898" spans="1:17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3"/>
    </row>
    <row r="1899" spans="1:17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3"/>
    </row>
    <row r="1900" spans="1:17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3"/>
    </row>
    <row r="1901" spans="1:17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3"/>
    </row>
    <row r="1902" spans="1:17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3"/>
    </row>
    <row r="1903" spans="1:17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3"/>
    </row>
    <row r="1904" spans="1:17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3"/>
    </row>
    <row r="1905" spans="1:17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3"/>
    </row>
    <row r="1906" spans="1:17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3"/>
    </row>
    <row r="1907" spans="1:17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3"/>
    </row>
    <row r="1908" spans="1:17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3"/>
    </row>
    <row r="1909" spans="1:17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3"/>
    </row>
    <row r="1910" spans="1:17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3"/>
    </row>
    <row r="1911" spans="1:17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3"/>
    </row>
    <row r="1912" spans="1:17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3"/>
    </row>
    <row r="1913" spans="1:17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3"/>
    </row>
    <row r="1914" spans="1:17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3"/>
    </row>
    <row r="1915" spans="1:17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3"/>
    </row>
    <row r="1916" spans="1:17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3"/>
    </row>
    <row r="1917" spans="1:17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3"/>
    </row>
    <row r="1918" spans="1:17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3"/>
    </row>
    <row r="1919" spans="1:17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3"/>
    </row>
    <row r="1920" spans="1:17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3"/>
    </row>
    <row r="1921" spans="1:17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3"/>
    </row>
    <row r="1922" spans="1:17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3"/>
    </row>
    <row r="1923" spans="1:17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3"/>
    </row>
    <row r="1924" spans="1:17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3"/>
    </row>
    <row r="1925" spans="1:17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3"/>
    </row>
    <row r="1926" spans="1:17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3"/>
    </row>
    <row r="1927" spans="1:17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3"/>
    </row>
    <row r="1928" spans="1:17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3"/>
    </row>
    <row r="1929" spans="1:17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3"/>
    </row>
    <row r="1930" spans="1:17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3"/>
    </row>
    <row r="1931" spans="1:17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3"/>
    </row>
    <row r="1932" spans="1:17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3"/>
    </row>
    <row r="1933" spans="1:17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3"/>
    </row>
    <row r="1934" spans="1:17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3"/>
    </row>
    <row r="1935" spans="1:17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3"/>
    </row>
    <row r="1936" spans="1:17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3"/>
    </row>
    <row r="1937" spans="1:17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3"/>
    </row>
    <row r="1938" spans="1:17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3"/>
    </row>
    <row r="1939" spans="1:17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3"/>
    </row>
    <row r="1940" spans="1:17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3"/>
    </row>
    <row r="1941" spans="1:17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3"/>
    </row>
    <row r="1942" spans="1:17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3"/>
    </row>
    <row r="1943" spans="1:17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3"/>
    </row>
    <row r="1944" spans="1:17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3"/>
    </row>
    <row r="1945" spans="1:17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3"/>
    </row>
    <row r="1946" spans="1:17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3"/>
    </row>
    <row r="1947" spans="1:17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3"/>
    </row>
    <row r="1948" spans="1:17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3"/>
    </row>
    <row r="1949" spans="1:17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3"/>
    </row>
    <row r="1950" spans="1:17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3"/>
    </row>
    <row r="1951" spans="1:17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3"/>
    </row>
    <row r="1952" spans="1:17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3"/>
    </row>
    <row r="1953" spans="1:17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3"/>
    </row>
    <row r="1954" spans="1:17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3"/>
    </row>
    <row r="1955" spans="1:17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3"/>
    </row>
    <row r="1956" spans="1:17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3"/>
    </row>
    <row r="1957" spans="1:17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3"/>
    </row>
    <row r="1958" spans="1:17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3"/>
    </row>
    <row r="1959" spans="1:17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3"/>
    </row>
    <row r="1960" spans="1:17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3"/>
    </row>
    <row r="1961" spans="1:17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3"/>
    </row>
    <row r="1962" spans="1:17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3"/>
    </row>
    <row r="1963" spans="1:17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3"/>
    </row>
    <row r="1964" spans="1:17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3"/>
    </row>
    <row r="1965" spans="1:17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3"/>
    </row>
    <row r="1966" spans="1:17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3"/>
    </row>
    <row r="1967" spans="1:17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3"/>
    </row>
    <row r="1968" spans="1:17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3"/>
    </row>
    <row r="1969" spans="1:17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3"/>
    </row>
    <row r="1970" spans="1:17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3"/>
    </row>
    <row r="1971" spans="1:17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3"/>
    </row>
    <row r="1972" spans="1:17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3"/>
    </row>
    <row r="1973" spans="1:17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3"/>
    </row>
    <row r="1974" spans="1:17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3"/>
    </row>
    <row r="1975" spans="1:17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3"/>
    </row>
    <row r="1976" spans="1:17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3"/>
    </row>
    <row r="1977" spans="1:17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3"/>
    </row>
    <row r="1978" spans="1:17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3"/>
    </row>
    <row r="1979" spans="1:17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3"/>
    </row>
    <row r="1980" spans="1:17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3"/>
    </row>
    <row r="1981" spans="1:17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3"/>
    </row>
    <row r="1982" spans="1:17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3"/>
    </row>
    <row r="1983" spans="1:17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3"/>
    </row>
    <row r="1984" spans="1:17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3"/>
    </row>
    <row r="1985" spans="1:17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3"/>
    </row>
    <row r="1986" spans="1:17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3"/>
    </row>
    <row r="1987" spans="1:17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3"/>
    </row>
    <row r="1988" spans="1:17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3"/>
    </row>
    <row r="1989" spans="1:17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3"/>
    </row>
    <row r="1990" spans="1:17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3"/>
    </row>
    <row r="1991" spans="1:17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3"/>
    </row>
    <row r="1992" spans="1:17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3"/>
    </row>
    <row r="1993" spans="1:17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3"/>
    </row>
    <row r="1994" spans="1:17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3"/>
    </row>
    <row r="1995" spans="1:17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3"/>
    </row>
    <row r="1996" spans="1:17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3"/>
    </row>
    <row r="1997" spans="1:17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3"/>
    </row>
    <row r="1998" spans="1:17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3"/>
    </row>
    <row r="1999" spans="1:17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3"/>
    </row>
    <row r="2000" spans="1:17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3"/>
    </row>
    <row r="2001" spans="1:17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3"/>
    </row>
    <row r="2002" spans="1:17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3"/>
    </row>
    <row r="2003" spans="1:17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3"/>
    </row>
    <row r="2004" spans="1:17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3"/>
    </row>
    <row r="2005" spans="1:17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3"/>
    </row>
    <row r="2006" spans="1:17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3"/>
    </row>
    <row r="2007" spans="1:17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3"/>
    </row>
    <row r="2008" spans="1:17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3"/>
    </row>
    <row r="2009" spans="1:17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3"/>
    </row>
    <row r="2010" spans="1:17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3"/>
    </row>
    <row r="2011" spans="1:17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3"/>
    </row>
    <row r="2012" spans="1:17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3"/>
    </row>
    <row r="2013" spans="1:17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3"/>
    </row>
    <row r="2014" spans="1:17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3"/>
    </row>
    <row r="2015" spans="1:17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3"/>
    </row>
    <row r="2016" spans="1:17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3"/>
    </row>
    <row r="2017" spans="1:17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3"/>
    </row>
    <row r="2018" spans="1:17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3"/>
    </row>
    <row r="2019" spans="1:17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3"/>
    </row>
    <row r="2020" spans="1:17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3"/>
    </row>
    <row r="2021" spans="1:17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3"/>
    </row>
    <row r="2022" spans="1:17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3"/>
    </row>
    <row r="2023" spans="1:17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3"/>
    </row>
    <row r="2024" spans="1:17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3"/>
    </row>
    <row r="2025" spans="1:17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3"/>
    </row>
    <row r="2026" spans="1:17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3"/>
    </row>
    <row r="2027" spans="1:17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3"/>
    </row>
    <row r="2028" spans="1:17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3"/>
    </row>
    <row r="2029" spans="1:17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3"/>
    </row>
    <row r="2030" spans="1:17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3"/>
    </row>
    <row r="2031" spans="1:17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3"/>
    </row>
    <row r="2032" spans="1:17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3"/>
    </row>
    <row r="2033" spans="1:17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3"/>
    </row>
    <row r="2034" spans="1:17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3"/>
    </row>
    <row r="2035" spans="1:17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3"/>
    </row>
    <row r="2036" spans="1:17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3"/>
    </row>
    <row r="2037" spans="1:17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3"/>
    </row>
    <row r="2038" spans="1:17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3"/>
    </row>
    <row r="2039" spans="1:17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3"/>
    </row>
    <row r="2040" spans="1:17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3"/>
    </row>
    <row r="2041" spans="1:17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3"/>
    </row>
    <row r="2042" spans="1:17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3"/>
    </row>
    <row r="2043" spans="1:17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3"/>
    </row>
    <row r="2044" spans="1:17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3"/>
    </row>
    <row r="2045" spans="1:17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3"/>
    </row>
    <row r="2046" spans="1:17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3"/>
    </row>
    <row r="2047" spans="1:17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3"/>
    </row>
    <row r="2048" spans="1:17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3"/>
    </row>
    <row r="2049" spans="1:17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3"/>
    </row>
    <row r="2050" spans="1:17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3"/>
    </row>
    <row r="2051" spans="1:17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3"/>
    </row>
    <row r="2052" spans="1:17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3"/>
    </row>
    <row r="2053" spans="1:17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3"/>
    </row>
    <row r="2054" spans="1:17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3"/>
    </row>
    <row r="2055" spans="1:17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3"/>
    </row>
    <row r="2056" spans="1:17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3"/>
    </row>
    <row r="2057" spans="1:17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3"/>
    </row>
    <row r="2058" spans="1:17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3"/>
    </row>
    <row r="2059" spans="1:17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3"/>
    </row>
    <row r="2060" spans="1:17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3"/>
    </row>
    <row r="2061" spans="1:17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3"/>
    </row>
    <row r="2062" spans="1:17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3"/>
    </row>
    <row r="2063" spans="1:17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3"/>
    </row>
    <row r="2064" spans="1:17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3"/>
    </row>
    <row r="2065" spans="1:17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3"/>
    </row>
    <row r="2066" spans="1:17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3"/>
    </row>
    <row r="2067" spans="1:17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3"/>
    </row>
    <row r="2068" spans="1:17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3"/>
    </row>
    <row r="2069" spans="1:17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3"/>
    </row>
    <row r="2070" spans="1:17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3"/>
    </row>
    <row r="2071" spans="1:17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3"/>
    </row>
    <row r="2072" spans="1:17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3"/>
    </row>
    <row r="2073" spans="1:17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3"/>
    </row>
    <row r="2074" spans="1:17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3"/>
    </row>
    <row r="2075" spans="1:17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3"/>
    </row>
    <row r="2076" spans="1:17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3"/>
    </row>
    <row r="2077" spans="1:17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3"/>
    </row>
    <row r="2078" spans="1:17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3"/>
    </row>
    <row r="2079" spans="1:17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3"/>
    </row>
    <row r="2080" spans="1:17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3"/>
    </row>
    <row r="2081" spans="1:17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3"/>
    </row>
    <row r="2082" spans="1:17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3"/>
    </row>
    <row r="2083" spans="1:17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3"/>
    </row>
    <row r="2084" spans="1:17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3"/>
    </row>
    <row r="2085" spans="1:17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3"/>
    </row>
    <row r="2086" spans="1:17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3"/>
    </row>
    <row r="2087" spans="1:17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3"/>
    </row>
    <row r="2088" spans="1:17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3"/>
    </row>
    <row r="2089" spans="1:17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3"/>
    </row>
    <row r="2090" spans="1:17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3"/>
    </row>
    <row r="2091" spans="1:17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3"/>
    </row>
    <row r="2092" spans="1:17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3"/>
    </row>
    <row r="2093" spans="1:17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3"/>
    </row>
    <row r="2094" spans="1:17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3"/>
    </row>
    <row r="2095" spans="1:17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3"/>
    </row>
    <row r="2096" spans="1:17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3"/>
    </row>
    <row r="2097" spans="1:17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3"/>
    </row>
    <row r="2098" spans="1:17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3"/>
    </row>
    <row r="2099" spans="1:17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3"/>
    </row>
    <row r="2100" spans="1:17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3"/>
    </row>
    <row r="2101" spans="1:17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3"/>
    </row>
    <row r="2102" spans="1:17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3"/>
    </row>
    <row r="2103" spans="1:17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3"/>
    </row>
    <row r="2104" spans="1:17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3"/>
    </row>
    <row r="2105" spans="1:17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3"/>
    </row>
    <row r="2106" spans="1:17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3"/>
    </row>
    <row r="2107" spans="1:17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3"/>
    </row>
    <row r="2108" spans="1:17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3"/>
    </row>
    <row r="2109" spans="1:17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3"/>
    </row>
    <row r="2110" spans="1:17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3"/>
    </row>
    <row r="2111" spans="1:17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3"/>
    </row>
    <row r="2112" spans="1:17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3"/>
    </row>
    <row r="2113" spans="1:17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3"/>
    </row>
    <row r="2114" spans="1:17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3"/>
    </row>
    <row r="2115" spans="1:17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3"/>
    </row>
    <row r="2116" spans="1:17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3"/>
    </row>
    <row r="2117" spans="1:17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3"/>
    </row>
    <row r="2118" spans="1:17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3"/>
    </row>
    <row r="2119" spans="1:17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3"/>
    </row>
    <row r="2120" spans="1:17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3"/>
    </row>
    <row r="2121" spans="1:17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3"/>
    </row>
    <row r="2122" spans="1:17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3"/>
    </row>
    <row r="2123" spans="1:17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3"/>
    </row>
    <row r="2124" spans="1:17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3"/>
    </row>
    <row r="2125" spans="1:17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3"/>
    </row>
    <row r="2126" spans="1:17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3"/>
    </row>
    <row r="2127" spans="1:17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3"/>
    </row>
    <row r="2128" spans="1:17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3"/>
    </row>
    <row r="2129" spans="1:17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3"/>
    </row>
    <row r="2130" spans="1:17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3"/>
    </row>
    <row r="2131" spans="1:17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3"/>
    </row>
    <row r="2132" spans="1:17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3"/>
    </row>
    <row r="2133" spans="1:17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3"/>
    </row>
    <row r="2134" spans="1:17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3"/>
    </row>
    <row r="2135" spans="1:17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3"/>
    </row>
    <row r="2136" spans="1:17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3"/>
    </row>
    <row r="2137" spans="1:17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3"/>
    </row>
    <row r="2138" spans="1:17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3"/>
    </row>
    <row r="2139" spans="1:17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3"/>
    </row>
    <row r="2140" spans="1:17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3"/>
    </row>
    <row r="2141" spans="1:17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3"/>
    </row>
    <row r="2142" spans="1:17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3"/>
    </row>
    <row r="2143" spans="1:17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3"/>
    </row>
    <row r="2144" spans="1:17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3"/>
    </row>
    <row r="2145" spans="1:17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3"/>
    </row>
    <row r="2146" spans="1:17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3"/>
    </row>
    <row r="2147" spans="1:17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3"/>
    </row>
    <row r="2148" spans="1:17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3"/>
    </row>
    <row r="2149" spans="1:17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3"/>
    </row>
    <row r="2150" spans="1:17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3"/>
    </row>
    <row r="2151" spans="1:17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3"/>
    </row>
    <row r="2152" spans="1:17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3"/>
    </row>
    <row r="2153" spans="1:17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3"/>
    </row>
    <row r="2154" spans="1:17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3"/>
    </row>
    <row r="2155" spans="1:17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3"/>
    </row>
    <row r="2156" spans="1:17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3"/>
    </row>
    <row r="2157" spans="1:17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3"/>
    </row>
    <row r="2158" spans="1:17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3"/>
    </row>
    <row r="2159" spans="1:17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3"/>
    </row>
    <row r="2160" spans="1:17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3"/>
    </row>
    <row r="2161" spans="1:17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3"/>
    </row>
    <row r="2162" spans="1:17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3"/>
    </row>
    <row r="2163" spans="1:17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3"/>
    </row>
    <row r="2164" spans="1:17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3"/>
    </row>
    <row r="2165" spans="1:17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3"/>
    </row>
    <row r="2166" spans="1:17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3"/>
    </row>
    <row r="2167" spans="1:17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3"/>
    </row>
    <row r="2168" spans="1:17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3"/>
    </row>
    <row r="2169" spans="1:17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3"/>
    </row>
    <row r="2170" spans="1:17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3"/>
    </row>
    <row r="2171" spans="1:17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3"/>
    </row>
    <row r="2172" spans="1:17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3"/>
    </row>
    <row r="2173" spans="1:17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3"/>
    </row>
    <row r="2174" spans="1:17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3"/>
    </row>
    <row r="2175" spans="1:17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3"/>
    </row>
    <row r="2176" spans="1:17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3"/>
    </row>
    <row r="2177" spans="1:17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3"/>
    </row>
    <row r="2178" spans="1:17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3"/>
    </row>
    <row r="2179" spans="1:17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3"/>
    </row>
    <row r="2180" spans="1:17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3"/>
    </row>
    <row r="2181" spans="1:17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3"/>
    </row>
    <row r="2182" spans="1:17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3"/>
    </row>
    <row r="2183" spans="1:17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3"/>
    </row>
    <row r="2184" spans="1:17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3"/>
    </row>
    <row r="2185" spans="1:17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3"/>
    </row>
    <row r="2186" spans="1:17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3"/>
    </row>
    <row r="2187" spans="1:17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3"/>
    </row>
    <row r="2188" spans="1:17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3"/>
    </row>
    <row r="2189" spans="1:17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3"/>
    </row>
    <row r="2190" spans="1:17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3"/>
    </row>
    <row r="2191" spans="1:17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3"/>
    </row>
    <row r="2192" spans="1:17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3"/>
    </row>
    <row r="2193" spans="1:17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3"/>
    </row>
    <row r="2194" spans="1:17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3"/>
    </row>
    <row r="2195" spans="1:17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3"/>
    </row>
    <row r="2196" spans="1:17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3"/>
    </row>
    <row r="2197" spans="1:17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3"/>
    </row>
    <row r="2198" spans="1:17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3"/>
    </row>
    <row r="2199" spans="1:17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3"/>
    </row>
    <row r="2200" spans="1:17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3"/>
    </row>
    <row r="2201" spans="1:17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3"/>
    </row>
    <row r="2202" spans="1:17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3"/>
    </row>
    <row r="2203" spans="1:17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3"/>
    </row>
    <row r="2204" spans="1:17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3"/>
    </row>
    <row r="2205" spans="1:17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3"/>
    </row>
    <row r="2206" spans="1:17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3"/>
    </row>
    <row r="2207" spans="1:17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3"/>
    </row>
    <row r="2208" spans="1:17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3"/>
    </row>
    <row r="2209" spans="1:17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3"/>
    </row>
    <row r="2210" spans="1:17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3"/>
    </row>
    <row r="2211" spans="1:17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3"/>
    </row>
    <row r="2212" spans="1:17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3"/>
    </row>
    <row r="2213" spans="1:17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3"/>
    </row>
    <row r="2214" spans="1:17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3"/>
    </row>
    <row r="2215" spans="1:17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3"/>
    </row>
    <row r="2216" spans="1:17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3"/>
    </row>
    <row r="2217" spans="1:17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3"/>
    </row>
    <row r="2218" spans="1:17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3"/>
    </row>
    <row r="2219" spans="1:17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3"/>
    </row>
    <row r="2220" spans="1:17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3"/>
    </row>
    <row r="2221" spans="1:17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3"/>
    </row>
    <row r="2222" spans="1:17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3"/>
    </row>
    <row r="2223" spans="1:17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3"/>
    </row>
    <row r="2224" spans="1:17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3"/>
    </row>
    <row r="2225" spans="1:17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3"/>
    </row>
    <row r="2226" spans="1:17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3"/>
    </row>
    <row r="2227" spans="1:17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3"/>
    </row>
    <row r="2228" spans="1:17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3"/>
    </row>
    <row r="2229" spans="1:17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3"/>
    </row>
    <row r="2230" spans="1:17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3"/>
    </row>
    <row r="2231" spans="1:17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3"/>
    </row>
    <row r="2232" spans="1:17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3"/>
    </row>
    <row r="2233" spans="1:17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3"/>
    </row>
    <row r="2234" spans="1:17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3"/>
    </row>
    <row r="2235" spans="1:17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3"/>
    </row>
    <row r="2236" spans="1:17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3"/>
    </row>
    <row r="2237" spans="1:17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3"/>
    </row>
    <row r="2238" spans="1:17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3"/>
    </row>
    <row r="2239" spans="1:17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3"/>
    </row>
    <row r="2240" spans="1:17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3"/>
    </row>
    <row r="2241" spans="1:17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3"/>
    </row>
    <row r="2242" spans="1:17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3"/>
    </row>
    <row r="2243" spans="1:17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3"/>
    </row>
    <row r="2244" spans="1:17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3"/>
    </row>
    <row r="2245" spans="1:17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3"/>
    </row>
    <row r="2246" spans="1:17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3"/>
    </row>
    <row r="2247" spans="1:17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3"/>
    </row>
    <row r="2248" spans="1:17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3"/>
    </row>
    <row r="2249" spans="1:17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3"/>
    </row>
    <row r="2250" spans="1:17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3"/>
    </row>
    <row r="2251" spans="1:17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3"/>
    </row>
    <row r="2252" spans="1:17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3"/>
    </row>
    <row r="2253" spans="1:17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3"/>
    </row>
    <row r="2254" spans="1:17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3"/>
    </row>
    <row r="2255" spans="1:17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3"/>
    </row>
    <row r="2256" spans="1:17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3"/>
    </row>
    <row r="2257" spans="1:17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3"/>
    </row>
    <row r="2258" spans="1:17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3"/>
    </row>
    <row r="2259" spans="1:17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3"/>
    </row>
    <row r="2260" spans="1:17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3"/>
    </row>
    <row r="2261" spans="1:17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3"/>
    </row>
    <row r="2262" spans="1:17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3"/>
    </row>
    <row r="2263" spans="1:17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3"/>
    </row>
    <row r="2264" spans="1:17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3"/>
    </row>
    <row r="2265" spans="1:17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3"/>
    </row>
    <row r="2266" spans="1:17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3"/>
    </row>
    <row r="2267" spans="1:17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3"/>
    </row>
    <row r="2268" spans="1:17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3"/>
    </row>
    <row r="2269" spans="1:17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3"/>
    </row>
    <row r="2270" spans="1:17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3"/>
    </row>
    <row r="2271" spans="1:17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3"/>
    </row>
    <row r="2272" spans="1:17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3"/>
    </row>
    <row r="2273" spans="1:17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3"/>
    </row>
    <row r="2274" spans="1:17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3"/>
    </row>
    <row r="2275" spans="1:17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3"/>
    </row>
    <row r="2276" spans="1:17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3"/>
    </row>
    <row r="2277" spans="1:17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3"/>
    </row>
    <row r="2278" spans="1:17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3"/>
    </row>
    <row r="2279" spans="1:17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3"/>
    </row>
    <row r="2280" spans="1:17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3"/>
    </row>
    <row r="2281" spans="1:17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3"/>
    </row>
    <row r="2282" spans="1:17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3"/>
    </row>
    <row r="2283" spans="1:17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3"/>
    </row>
    <row r="2284" spans="1:17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3"/>
    </row>
    <row r="2285" spans="1:17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3"/>
    </row>
    <row r="2286" spans="1:17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3"/>
    </row>
    <row r="2287" spans="1:17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3"/>
    </row>
    <row r="2288" spans="1:17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3"/>
    </row>
    <row r="2289" spans="1:17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3"/>
    </row>
    <row r="2290" spans="1:17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3"/>
    </row>
    <row r="2291" spans="1:17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3"/>
    </row>
    <row r="2292" spans="1:17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3"/>
    </row>
    <row r="2293" spans="1:17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3"/>
    </row>
    <row r="2294" spans="1:17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3"/>
    </row>
    <row r="2295" spans="1:17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3"/>
    </row>
    <row r="2296" spans="1:17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3"/>
    </row>
    <row r="2297" spans="1:17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3"/>
    </row>
    <row r="2298" spans="1:17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3"/>
    </row>
    <row r="2299" spans="1:17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3"/>
    </row>
    <row r="2300" spans="1:17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3"/>
    </row>
    <row r="2301" spans="1:17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3"/>
    </row>
    <row r="2302" spans="1:17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3"/>
    </row>
    <row r="2303" spans="1:17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3"/>
    </row>
    <row r="2304" spans="1:17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3"/>
    </row>
    <row r="2305" spans="1:17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3"/>
    </row>
    <row r="2306" spans="1:17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3"/>
    </row>
    <row r="2307" spans="1:17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3"/>
    </row>
    <row r="2308" spans="1:17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3"/>
    </row>
    <row r="2309" spans="1:17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3"/>
    </row>
    <row r="2310" spans="1:17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3"/>
    </row>
    <row r="2311" spans="1:17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3"/>
    </row>
    <row r="2312" spans="1:17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3"/>
    </row>
    <row r="2313" spans="1:17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3"/>
    </row>
    <row r="2314" spans="1:17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3"/>
    </row>
    <row r="2315" spans="1:17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3"/>
    </row>
    <row r="2316" spans="1:17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3"/>
    </row>
    <row r="2317" spans="1:17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3"/>
    </row>
    <row r="2318" spans="1:17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3"/>
    </row>
    <row r="2319" spans="1:17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3"/>
    </row>
    <row r="2320" spans="1:17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3"/>
    </row>
    <row r="2321" spans="1:17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3"/>
    </row>
    <row r="2322" spans="1:17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3"/>
    </row>
    <row r="2323" spans="1:17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3"/>
    </row>
    <row r="2324" spans="1:17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3"/>
    </row>
    <row r="2325" spans="1:17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3"/>
    </row>
    <row r="2326" spans="1:17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3"/>
    </row>
    <row r="2327" spans="1:17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3"/>
    </row>
    <row r="2328" spans="1:17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3"/>
    </row>
    <row r="2329" spans="1:17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3"/>
    </row>
    <row r="2330" spans="1:17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3"/>
    </row>
    <row r="2331" spans="1:17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3"/>
    </row>
    <row r="2332" spans="1:17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3"/>
    </row>
    <row r="2333" spans="1:17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3"/>
    </row>
    <row r="2334" spans="1:17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3"/>
    </row>
    <row r="2335" spans="1:17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3"/>
    </row>
    <row r="2336" spans="1:17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3"/>
    </row>
    <row r="2337" spans="1:17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3"/>
    </row>
    <row r="2338" spans="1:17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3"/>
    </row>
    <row r="2339" spans="1:17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3"/>
    </row>
    <row r="2340" spans="1:17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3"/>
    </row>
    <row r="2341" spans="1:17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3"/>
    </row>
    <row r="2342" spans="1:17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3"/>
    </row>
    <row r="2343" spans="1:17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3"/>
    </row>
    <row r="2344" spans="1:17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3"/>
    </row>
    <row r="2345" spans="1:17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3"/>
    </row>
    <row r="2346" spans="1:17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3"/>
    </row>
    <row r="2347" spans="1:17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3"/>
    </row>
    <row r="2348" spans="1:17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3"/>
    </row>
    <row r="2349" spans="1:17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3"/>
    </row>
    <row r="2350" spans="1:17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3"/>
    </row>
    <row r="2351" spans="1:17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3"/>
    </row>
    <row r="2352" spans="1:17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3"/>
    </row>
    <row r="2353" spans="1:17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3"/>
    </row>
    <row r="2354" spans="1:17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3"/>
    </row>
    <row r="2355" spans="1:17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3"/>
    </row>
    <row r="2356" spans="1:17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3"/>
    </row>
    <row r="2357" spans="1:17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3"/>
    </row>
    <row r="2358" spans="1:17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3"/>
    </row>
    <row r="2359" spans="1:17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3"/>
    </row>
    <row r="2360" spans="1:17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3"/>
    </row>
    <row r="2361" spans="1:17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3"/>
    </row>
    <row r="2362" spans="1:17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3"/>
    </row>
    <row r="2363" spans="1:17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3"/>
    </row>
    <row r="2364" spans="1:17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3"/>
    </row>
    <row r="2365" spans="1:17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3"/>
    </row>
    <row r="2366" spans="1:17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3"/>
    </row>
    <row r="2367" spans="1:17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3"/>
    </row>
    <row r="2368" spans="1:17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3"/>
    </row>
    <row r="2369" spans="1:17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3"/>
    </row>
    <row r="2370" spans="1:17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3"/>
    </row>
    <row r="2371" spans="1:17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3"/>
    </row>
    <row r="2372" spans="1:17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3"/>
    </row>
    <row r="2373" spans="1:17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3"/>
    </row>
    <row r="2374" spans="1:17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3"/>
    </row>
    <row r="2375" spans="1:17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3"/>
    </row>
    <row r="2376" spans="1:17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3"/>
    </row>
    <row r="2377" spans="1:17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3"/>
    </row>
    <row r="2378" spans="1:17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3"/>
    </row>
    <row r="2379" spans="1:17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3"/>
    </row>
    <row r="2380" spans="1:17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3"/>
    </row>
    <row r="2381" spans="1:17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3"/>
    </row>
    <row r="2382" spans="1:17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3"/>
    </row>
    <row r="2383" spans="1:17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3"/>
    </row>
    <row r="2384" spans="1:17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3"/>
    </row>
    <row r="2385" spans="1:17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3"/>
    </row>
    <row r="2386" spans="1:17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3"/>
    </row>
    <row r="2387" spans="1:17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3"/>
    </row>
    <row r="2388" spans="1:17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3"/>
    </row>
    <row r="2389" spans="1:17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3"/>
    </row>
    <row r="2390" spans="1:17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3"/>
    </row>
    <row r="2391" spans="1:17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3"/>
    </row>
    <row r="2392" spans="1:17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3"/>
    </row>
    <row r="2393" spans="1:17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3"/>
    </row>
    <row r="2394" spans="1:17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3"/>
    </row>
    <row r="2395" spans="1:17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3"/>
    </row>
    <row r="2396" spans="1:17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3"/>
    </row>
    <row r="2397" spans="1:17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3"/>
    </row>
    <row r="2398" spans="1:17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3"/>
    </row>
    <row r="2399" spans="1:17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3"/>
    </row>
    <row r="2400" spans="1:17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3"/>
    </row>
    <row r="2401" spans="1:17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3"/>
    </row>
    <row r="2402" spans="1:17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3"/>
    </row>
    <row r="2403" spans="1:17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3"/>
    </row>
    <row r="2404" spans="1:17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3"/>
    </row>
    <row r="2405" spans="1:17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3"/>
    </row>
    <row r="2406" spans="1:17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3"/>
    </row>
    <row r="2407" spans="1:17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3"/>
    </row>
    <row r="2408" spans="1:17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3"/>
    </row>
    <row r="2409" spans="1:17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3"/>
    </row>
    <row r="2410" spans="1:17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3"/>
    </row>
    <row r="2411" spans="1:17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3"/>
    </row>
    <row r="2412" spans="1:17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3"/>
    </row>
    <row r="2413" spans="1:17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3"/>
    </row>
    <row r="2414" spans="1:17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3"/>
    </row>
    <row r="2415" spans="1:17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3"/>
    </row>
    <row r="2416" spans="1:17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3"/>
    </row>
    <row r="2417" spans="1:17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3"/>
    </row>
    <row r="2418" spans="1:17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3"/>
    </row>
    <row r="2419" spans="1:17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3"/>
    </row>
    <row r="2420" spans="1:17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3"/>
    </row>
    <row r="2421" spans="1:17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3"/>
    </row>
    <row r="2422" spans="1:17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3"/>
    </row>
    <row r="2423" spans="1:17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3"/>
    </row>
    <row r="2424" spans="1:17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3"/>
    </row>
    <row r="2425" spans="1:17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3"/>
    </row>
    <row r="2426" spans="1:17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3"/>
    </row>
    <row r="2427" spans="1:17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3"/>
    </row>
    <row r="2428" spans="1:17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3"/>
    </row>
    <row r="2429" spans="1:17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3"/>
    </row>
    <row r="2430" spans="1:17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3"/>
    </row>
    <row r="2431" spans="1:17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3"/>
    </row>
    <row r="2432" spans="1:17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3"/>
    </row>
    <row r="2433" spans="1:17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3"/>
    </row>
    <row r="2434" spans="1:17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3"/>
    </row>
    <row r="2435" spans="1:17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3"/>
    </row>
    <row r="2436" spans="1:17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3"/>
    </row>
    <row r="2437" spans="1:17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3"/>
    </row>
    <row r="2438" spans="1:17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3"/>
    </row>
    <row r="2439" spans="1:17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3"/>
    </row>
    <row r="2440" spans="1:17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3"/>
    </row>
    <row r="2441" spans="1:17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3"/>
    </row>
    <row r="2442" spans="1:17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3"/>
    </row>
    <row r="2443" spans="1:17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3"/>
    </row>
    <row r="2444" spans="1:17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3"/>
    </row>
    <row r="2445" spans="1:17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3"/>
    </row>
    <row r="2446" spans="1:17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3"/>
    </row>
    <row r="2447" spans="1:17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3"/>
    </row>
    <row r="2448" spans="1:17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3"/>
    </row>
    <row r="2449" spans="1:17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3"/>
    </row>
    <row r="2450" spans="1:17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3"/>
    </row>
    <row r="2451" spans="1:17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3"/>
    </row>
    <row r="2452" spans="1:17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3"/>
    </row>
    <row r="2453" spans="1:17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3"/>
    </row>
    <row r="2454" spans="1:17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3"/>
    </row>
    <row r="2455" spans="1:17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3"/>
    </row>
    <row r="2456" spans="1:17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3"/>
    </row>
    <row r="2457" spans="1:17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3"/>
    </row>
    <row r="2458" spans="1:17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3"/>
    </row>
    <row r="2459" spans="1:17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3"/>
    </row>
    <row r="2460" spans="1:17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3"/>
    </row>
    <row r="2461" spans="1:17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3"/>
    </row>
    <row r="2462" spans="1:17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3"/>
    </row>
    <row r="2463" spans="1:17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3"/>
    </row>
    <row r="2464" spans="1:17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3"/>
    </row>
    <row r="2465" spans="1:17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3"/>
    </row>
    <row r="2466" spans="1:17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3"/>
    </row>
    <row r="2467" spans="1:17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3"/>
    </row>
    <row r="2468" spans="1:17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3"/>
    </row>
    <row r="2469" spans="1:17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3"/>
    </row>
    <row r="2470" spans="1:17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3"/>
    </row>
    <row r="2471" spans="1:17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3"/>
    </row>
    <row r="2472" spans="1:17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3"/>
    </row>
    <row r="2473" spans="1:17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3"/>
    </row>
    <row r="2474" spans="1:17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3"/>
    </row>
    <row r="2475" spans="1:17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3"/>
    </row>
    <row r="2476" spans="1:17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3"/>
    </row>
    <row r="2477" spans="1:17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3"/>
    </row>
    <row r="2478" spans="1:17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3"/>
    </row>
    <row r="2479" spans="1:17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3"/>
    </row>
    <row r="2480" spans="1:17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3"/>
    </row>
    <row r="2481" spans="1:17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3"/>
    </row>
    <row r="2482" spans="1:17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3"/>
    </row>
    <row r="2483" spans="1:17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3"/>
    </row>
    <row r="2484" spans="1:17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3"/>
    </row>
    <row r="2485" spans="1:17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3"/>
    </row>
    <row r="2486" spans="1:17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3"/>
    </row>
    <row r="2487" spans="1:17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3"/>
    </row>
    <row r="2488" spans="1:17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3"/>
    </row>
    <row r="2489" spans="1:17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3"/>
    </row>
    <row r="2490" spans="1:17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3"/>
    </row>
    <row r="2491" spans="1:17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3"/>
    </row>
    <row r="2492" spans="1:17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3"/>
    </row>
    <row r="2493" spans="1:17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3"/>
    </row>
    <row r="2494" spans="1:17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3"/>
    </row>
    <row r="2495" spans="1:17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3"/>
    </row>
    <row r="2496" spans="1:17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3"/>
    </row>
    <row r="2497" spans="1:17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3"/>
    </row>
    <row r="2498" spans="1:17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3"/>
    </row>
    <row r="2499" spans="1:17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3"/>
    </row>
    <row r="2500" spans="1:17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3"/>
    </row>
    <row r="2501" spans="1:17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3"/>
    </row>
    <row r="2502" spans="1:17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3"/>
    </row>
    <row r="2503" spans="1:17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3"/>
    </row>
    <row r="2504" spans="1:17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3"/>
    </row>
    <row r="2505" spans="1:17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3"/>
    </row>
    <row r="2506" spans="1:17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3"/>
    </row>
    <row r="2507" spans="1:17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3"/>
    </row>
    <row r="2508" spans="1:17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3"/>
    </row>
    <row r="2509" spans="1:17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3"/>
    </row>
    <row r="2510" spans="1:17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3"/>
    </row>
    <row r="2511" spans="1:17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3"/>
    </row>
    <row r="2512" spans="1:17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3"/>
    </row>
    <row r="2513" spans="1:17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3"/>
    </row>
    <row r="2514" spans="1:17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3"/>
    </row>
    <row r="2515" spans="1:17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3"/>
    </row>
    <row r="2516" spans="1:17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3"/>
    </row>
    <row r="2517" spans="1:17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3"/>
    </row>
    <row r="2518" spans="1:17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3"/>
    </row>
    <row r="2519" spans="1:17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3"/>
    </row>
    <row r="2520" spans="1:17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3"/>
    </row>
    <row r="2521" spans="1:17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3"/>
    </row>
    <row r="2522" spans="1:17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3"/>
    </row>
    <row r="2523" spans="1:17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3"/>
    </row>
    <row r="2524" spans="1:17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3"/>
    </row>
    <row r="2525" spans="1:17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3"/>
    </row>
    <row r="2526" spans="1:17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3"/>
    </row>
    <row r="2527" spans="1:17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3"/>
    </row>
    <row r="2528" spans="1:17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3"/>
    </row>
    <row r="2529" spans="1:17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3"/>
    </row>
    <row r="2530" spans="1:17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3"/>
    </row>
    <row r="2531" spans="1:17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3"/>
    </row>
    <row r="2532" spans="1:17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3"/>
    </row>
    <row r="2533" spans="1:17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3"/>
    </row>
    <row r="2534" spans="1:17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3"/>
    </row>
    <row r="2535" spans="1:17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3"/>
    </row>
    <row r="2536" spans="1:17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3"/>
    </row>
    <row r="2537" spans="1:17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3"/>
    </row>
    <row r="2538" spans="1:17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3"/>
    </row>
    <row r="2539" spans="1:17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3"/>
    </row>
    <row r="2540" spans="1:17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3"/>
    </row>
    <row r="2541" spans="1:17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3"/>
    </row>
    <row r="2542" spans="1:17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3"/>
    </row>
    <row r="2543" spans="1:17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3"/>
    </row>
    <row r="2544" spans="1:17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3"/>
    </row>
    <row r="2545" spans="1:17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3"/>
    </row>
    <row r="2546" spans="1:17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3"/>
    </row>
    <row r="2547" spans="1:17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3"/>
    </row>
    <row r="2548" spans="1:17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3"/>
    </row>
    <row r="2549" spans="1:17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3"/>
    </row>
    <row r="2550" spans="1:17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3"/>
    </row>
    <row r="2551" spans="1:17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3"/>
    </row>
    <row r="2552" spans="1:17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3"/>
    </row>
    <row r="2553" spans="1:17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3"/>
    </row>
    <row r="2554" spans="1:17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3"/>
    </row>
    <row r="2555" spans="1:17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3"/>
    </row>
    <row r="2556" spans="1:17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3"/>
    </row>
    <row r="2557" spans="1:17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3"/>
    </row>
    <row r="2558" spans="1:17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3"/>
    </row>
    <row r="2559" spans="1:17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3"/>
    </row>
    <row r="2560" spans="1:17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3"/>
    </row>
    <row r="2561" spans="1:17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3"/>
    </row>
    <row r="2562" spans="1:17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3"/>
    </row>
    <row r="2563" spans="1:17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3"/>
    </row>
    <row r="2564" spans="1:17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3"/>
    </row>
    <row r="2565" spans="1:17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3"/>
    </row>
    <row r="2566" spans="1:17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3"/>
    </row>
    <row r="2567" spans="1:17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3"/>
    </row>
    <row r="2568" spans="1:17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3"/>
    </row>
    <row r="2569" spans="1:17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3"/>
    </row>
    <row r="2570" spans="1:17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3"/>
    </row>
    <row r="2571" spans="1:17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3"/>
    </row>
    <row r="2572" spans="1:17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3"/>
    </row>
    <row r="2573" spans="1:17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3"/>
    </row>
    <row r="2574" spans="1:17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3"/>
    </row>
    <row r="2575" spans="1:17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3"/>
    </row>
    <row r="2576" spans="1:17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3"/>
    </row>
    <row r="2577" spans="1:17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3"/>
    </row>
    <row r="2578" spans="1:17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3"/>
    </row>
    <row r="2579" spans="1:17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3"/>
    </row>
    <row r="2580" spans="1:17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3"/>
    </row>
    <row r="2581" spans="1:17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3"/>
    </row>
    <row r="2582" spans="1:17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3"/>
    </row>
    <row r="2583" spans="1:17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3"/>
    </row>
    <row r="2584" spans="1:17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3"/>
    </row>
    <row r="2585" spans="1:17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3"/>
    </row>
    <row r="2586" spans="1:17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3"/>
    </row>
    <row r="2587" spans="1:17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3"/>
    </row>
    <row r="2588" spans="1:17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3"/>
    </row>
    <row r="2589" spans="1:17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3"/>
    </row>
    <row r="2590" spans="1:17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3"/>
    </row>
    <row r="2591" spans="1:17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3"/>
    </row>
    <row r="2592" spans="1:17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3"/>
    </row>
    <row r="2593" spans="1:17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3"/>
    </row>
    <row r="2594" spans="1:17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3"/>
    </row>
    <row r="2595" spans="1:17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3"/>
    </row>
    <row r="2596" spans="1:17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3"/>
    </row>
    <row r="2597" spans="1:17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3"/>
    </row>
    <row r="2598" spans="1:17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3"/>
    </row>
    <row r="2599" spans="1:17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3"/>
    </row>
    <row r="2600" spans="1:17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3"/>
    </row>
    <row r="2601" spans="1:17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3"/>
    </row>
    <row r="2602" spans="1:17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3"/>
    </row>
    <row r="2603" spans="1:17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3"/>
    </row>
    <row r="2604" spans="1:17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3"/>
    </row>
    <row r="2605" spans="1:17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3"/>
    </row>
    <row r="2606" spans="1:17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3"/>
    </row>
    <row r="2607" spans="1:17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3"/>
    </row>
    <row r="2608" spans="1:17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3"/>
    </row>
    <row r="2609" spans="1:17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3"/>
    </row>
    <row r="2610" spans="1:17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3"/>
    </row>
    <row r="2611" spans="1:17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3"/>
    </row>
    <row r="2612" spans="1:17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3"/>
    </row>
    <row r="2613" spans="1:17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3"/>
    </row>
    <row r="2614" spans="1:17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3"/>
    </row>
    <row r="2615" spans="1:17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3"/>
    </row>
    <row r="2616" spans="1:17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3"/>
    </row>
    <row r="2617" spans="1:17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3"/>
    </row>
    <row r="2618" spans="1:17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3"/>
    </row>
    <row r="2619" spans="1:17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3"/>
    </row>
    <row r="2620" spans="1:17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3"/>
    </row>
    <row r="2621" spans="1:17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3"/>
    </row>
    <row r="2622" spans="1:17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3"/>
    </row>
    <row r="2623" spans="1:17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3"/>
    </row>
    <row r="2624" spans="1:17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3"/>
    </row>
    <row r="2625" spans="1:17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3"/>
    </row>
    <row r="2626" spans="1:17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3"/>
    </row>
    <row r="2627" spans="1:17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3"/>
    </row>
    <row r="2628" spans="1:17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3"/>
    </row>
    <row r="2629" spans="1:17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3"/>
    </row>
    <row r="2630" spans="1:17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3"/>
    </row>
    <row r="2631" spans="1:17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3"/>
    </row>
    <row r="2632" spans="1:17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3"/>
    </row>
    <row r="2633" spans="1:17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3"/>
    </row>
    <row r="2634" spans="1:17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3"/>
    </row>
    <row r="2635" spans="1:17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3"/>
    </row>
    <row r="2636" spans="1:17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3"/>
    </row>
    <row r="2637" spans="1:17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3"/>
    </row>
    <row r="2638" spans="1:17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3"/>
    </row>
    <row r="2639" spans="1:17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3"/>
    </row>
    <row r="2640" spans="1:17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3"/>
    </row>
    <row r="2641" spans="1:17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3"/>
    </row>
    <row r="2642" spans="1:17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3"/>
    </row>
    <row r="2643" spans="1:17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3"/>
    </row>
    <row r="2644" spans="1:17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3"/>
    </row>
    <row r="2645" spans="1:17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3"/>
    </row>
    <row r="2646" spans="1:17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3"/>
    </row>
    <row r="2647" spans="1:17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3"/>
    </row>
    <row r="2648" spans="1:17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3"/>
    </row>
    <row r="2649" spans="1:17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3"/>
    </row>
    <row r="2650" spans="1:17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3"/>
    </row>
    <row r="2651" spans="1:17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3"/>
    </row>
    <row r="2652" spans="1:17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3"/>
    </row>
    <row r="2653" spans="1:17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3"/>
    </row>
    <row r="2654" spans="1:17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3"/>
    </row>
    <row r="2655" spans="1:17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3"/>
    </row>
    <row r="2656" spans="1:17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3"/>
    </row>
    <row r="2657" spans="1:17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3"/>
    </row>
    <row r="2658" spans="1:17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3"/>
    </row>
    <row r="2659" spans="1:17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3"/>
    </row>
    <row r="2660" spans="1:17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3"/>
    </row>
    <row r="2661" spans="1:17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3"/>
    </row>
    <row r="2662" spans="1:17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3"/>
    </row>
    <row r="2663" spans="1:17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3"/>
    </row>
    <row r="2664" spans="1:17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3"/>
    </row>
    <row r="2665" spans="1:17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3"/>
    </row>
    <row r="2666" spans="1:17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3"/>
    </row>
    <row r="2667" spans="1:17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3"/>
    </row>
    <row r="2668" spans="1:17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3"/>
    </row>
    <row r="2669" spans="1:17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3"/>
    </row>
    <row r="2670" spans="1:17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3"/>
    </row>
    <row r="2671" spans="1:17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3"/>
    </row>
    <row r="2672" spans="1:17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3"/>
    </row>
    <row r="2673" spans="1:17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3"/>
    </row>
    <row r="2674" spans="1:17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3"/>
    </row>
    <row r="2675" spans="1:17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3"/>
    </row>
    <row r="2676" spans="1:17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3"/>
    </row>
    <row r="2677" spans="1:17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3"/>
    </row>
    <row r="2678" spans="1:17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3"/>
    </row>
    <row r="2679" spans="1:17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3"/>
    </row>
    <row r="2680" spans="1:17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3"/>
    </row>
    <row r="2681" spans="1:17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3"/>
    </row>
    <row r="2682" spans="1:17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3"/>
    </row>
    <row r="2683" spans="1:17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3"/>
    </row>
    <row r="2684" spans="1:17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3"/>
    </row>
    <row r="2685" spans="1:17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3"/>
    </row>
    <row r="2686" spans="1:17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3"/>
    </row>
    <row r="2687" spans="1:17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3"/>
    </row>
    <row r="2688" spans="1:17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3"/>
    </row>
    <row r="2689" spans="1:17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3"/>
    </row>
    <row r="2690" spans="1:17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3"/>
    </row>
    <row r="2691" spans="1:17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3"/>
    </row>
    <row r="2692" spans="1:17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3"/>
    </row>
    <row r="2693" spans="1:17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3"/>
    </row>
    <row r="2694" spans="1:17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3"/>
    </row>
    <row r="2695" spans="1:17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3"/>
    </row>
    <row r="2696" spans="1:17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3"/>
    </row>
    <row r="2697" spans="1:17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3"/>
    </row>
    <row r="2698" spans="1:17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3"/>
    </row>
    <row r="2699" spans="1:17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3"/>
    </row>
    <row r="2700" spans="1:17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3"/>
    </row>
    <row r="2701" spans="1:17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3"/>
    </row>
    <row r="2702" spans="1:17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3"/>
    </row>
    <row r="2703" spans="1:17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3"/>
    </row>
    <row r="2704" spans="1:17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3"/>
    </row>
    <row r="2705" spans="1:17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3"/>
    </row>
    <row r="2706" spans="1:17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3"/>
    </row>
    <row r="2707" spans="1:17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3"/>
    </row>
    <row r="2708" spans="1:17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3"/>
    </row>
    <row r="2709" spans="1:17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3"/>
    </row>
    <row r="2710" spans="1:17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3"/>
    </row>
    <row r="2711" spans="1:17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3"/>
    </row>
    <row r="2712" spans="1:17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3"/>
    </row>
    <row r="2713" spans="1:17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3"/>
    </row>
    <row r="2714" spans="1:17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3"/>
    </row>
    <row r="2715" spans="1:17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3"/>
    </row>
    <row r="2716" spans="1:17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3"/>
    </row>
    <row r="2717" spans="1:17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3"/>
    </row>
    <row r="2718" spans="1:17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3"/>
    </row>
    <row r="2719" spans="1:17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3"/>
    </row>
    <row r="2720" spans="1:17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3"/>
    </row>
    <row r="2721" spans="1:17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3"/>
    </row>
    <row r="2722" spans="1:17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3"/>
    </row>
    <row r="2723" spans="1:17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3"/>
    </row>
    <row r="2724" spans="1:17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3"/>
    </row>
    <row r="2725" spans="1:17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3"/>
    </row>
    <row r="2726" spans="1:17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3"/>
    </row>
    <row r="2727" spans="1:17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3"/>
    </row>
    <row r="2728" spans="1:17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3"/>
    </row>
    <row r="2729" spans="1:17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3"/>
    </row>
    <row r="2730" spans="1:17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3"/>
    </row>
    <row r="2731" spans="1:17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3"/>
    </row>
    <row r="2732" spans="1:17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3"/>
    </row>
    <row r="2733" spans="1:17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3"/>
    </row>
    <row r="2734" spans="1:17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3"/>
    </row>
    <row r="2735" spans="1:17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3"/>
    </row>
    <row r="2736" spans="1:17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3"/>
    </row>
    <row r="2737" spans="1:17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3"/>
    </row>
    <row r="2738" spans="1:17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3"/>
    </row>
    <row r="2739" spans="1:17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3"/>
    </row>
    <row r="2740" spans="1:17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3"/>
    </row>
    <row r="2741" spans="1:17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3"/>
    </row>
    <row r="2742" spans="1:17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3"/>
    </row>
    <row r="2743" spans="1:17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3"/>
    </row>
    <row r="2744" spans="1:17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3"/>
    </row>
    <row r="2745" spans="1:17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3"/>
    </row>
    <row r="2746" spans="1:17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3"/>
    </row>
    <row r="2747" spans="1:17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3"/>
    </row>
    <row r="2748" spans="1:17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3"/>
    </row>
    <row r="2749" spans="1:17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3"/>
    </row>
    <row r="2750" spans="1:17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3"/>
    </row>
    <row r="2751" spans="1:17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3"/>
    </row>
    <row r="2752" spans="1:17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3"/>
    </row>
    <row r="2753" spans="1:17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3"/>
    </row>
    <row r="2754" spans="1:17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3"/>
    </row>
    <row r="2755" spans="1:17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3"/>
    </row>
    <row r="2756" spans="1:17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3"/>
    </row>
    <row r="2757" spans="1:17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3"/>
    </row>
    <row r="2758" spans="1:17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3"/>
    </row>
    <row r="2759" spans="1:17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3"/>
    </row>
    <row r="2760" spans="1:17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3"/>
    </row>
    <row r="2761" spans="1:17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3"/>
    </row>
    <row r="2762" spans="1:17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3"/>
    </row>
    <row r="2763" spans="1:17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3"/>
    </row>
    <row r="2764" spans="1:17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3"/>
    </row>
    <row r="2765" spans="1:17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3"/>
    </row>
    <row r="2766" spans="1:17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3"/>
    </row>
    <row r="2767" spans="1:17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3"/>
    </row>
    <row r="2768" spans="1:17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3"/>
    </row>
    <row r="2769" spans="1:17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3"/>
    </row>
    <row r="2770" spans="1:17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3"/>
    </row>
    <row r="2771" spans="1:17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3"/>
    </row>
    <row r="2772" spans="1:17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3"/>
    </row>
    <row r="2773" spans="1:17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3"/>
    </row>
    <row r="2774" spans="1:17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3"/>
    </row>
    <row r="2775" spans="1:17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3"/>
    </row>
    <row r="2776" spans="1:17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3"/>
    </row>
    <row r="2777" spans="1:17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3"/>
    </row>
    <row r="2778" spans="1:17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3"/>
    </row>
    <row r="2779" spans="1:17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3"/>
    </row>
    <row r="2780" spans="1:17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3"/>
    </row>
    <row r="2781" spans="1:17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3"/>
    </row>
    <row r="2782" spans="1:17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3"/>
    </row>
    <row r="2783" spans="1:17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3"/>
    </row>
    <row r="2784" spans="1:17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3"/>
    </row>
    <row r="2785" spans="1:17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3"/>
    </row>
    <row r="2786" spans="1:17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3"/>
    </row>
    <row r="2787" spans="1:17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3"/>
    </row>
    <row r="2788" spans="1:17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3"/>
    </row>
    <row r="2789" spans="1:17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3"/>
    </row>
    <row r="2790" spans="1:17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3"/>
    </row>
    <row r="2791" spans="1:17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3"/>
    </row>
    <row r="2792" spans="1:17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3"/>
    </row>
    <row r="2793" spans="1:17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3"/>
    </row>
    <row r="2794" spans="1:17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3"/>
    </row>
    <row r="2795" spans="1:17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3"/>
    </row>
    <row r="2796" spans="1:17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3"/>
    </row>
    <row r="2797" spans="1:17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3"/>
    </row>
    <row r="2798" spans="1:17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3"/>
    </row>
    <row r="2799" spans="1:17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3"/>
    </row>
    <row r="2800" spans="1:17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3"/>
    </row>
    <row r="2801" spans="1:17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3"/>
    </row>
    <row r="2802" spans="1:17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3"/>
    </row>
    <row r="2803" spans="1:17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3"/>
    </row>
    <row r="2804" spans="1:17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3"/>
    </row>
    <row r="2805" spans="1:17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3"/>
    </row>
    <row r="2806" spans="1:17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3"/>
    </row>
    <row r="2807" spans="1:17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3"/>
    </row>
    <row r="2808" spans="1:17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3"/>
    </row>
    <row r="2809" spans="1:17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3"/>
    </row>
    <row r="2810" spans="1:17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3"/>
    </row>
    <row r="2811" spans="1:17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3"/>
    </row>
    <row r="2812" spans="1:17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3"/>
    </row>
    <row r="2813" spans="1:17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3"/>
    </row>
    <row r="2814" spans="1:17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3"/>
    </row>
    <row r="2815" spans="1:17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3"/>
    </row>
    <row r="2816" spans="1:17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3"/>
    </row>
    <row r="2817" spans="1:17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3"/>
    </row>
    <row r="2818" spans="1:17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3"/>
    </row>
    <row r="2819" spans="1:17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3"/>
    </row>
    <row r="2820" spans="1:17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3"/>
    </row>
    <row r="2821" spans="1:17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3"/>
    </row>
    <row r="2822" spans="1:17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3"/>
    </row>
    <row r="2823" spans="1:17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3"/>
    </row>
    <row r="2824" spans="1:17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3"/>
    </row>
    <row r="2825" spans="1:17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3"/>
    </row>
    <row r="2826" spans="1:17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3"/>
    </row>
    <row r="2827" spans="1:17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3"/>
    </row>
    <row r="2828" spans="1:17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3"/>
    </row>
    <row r="2829" spans="1:17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3"/>
    </row>
    <row r="2830" spans="1:17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3"/>
    </row>
    <row r="2831" spans="1:17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3"/>
    </row>
    <row r="2832" spans="1:17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3"/>
    </row>
    <row r="2833" spans="1:17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3"/>
    </row>
    <row r="2834" spans="1:17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3"/>
    </row>
    <row r="2835" spans="1:17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3"/>
    </row>
    <row r="2836" spans="1:17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3"/>
    </row>
    <row r="2837" spans="1:17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3"/>
    </row>
    <row r="2838" spans="1:17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3"/>
    </row>
    <row r="2839" spans="1:17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3"/>
    </row>
    <row r="2840" spans="1:17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3"/>
    </row>
    <row r="2841" spans="1:17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3"/>
    </row>
    <row r="2842" spans="1:17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3"/>
    </row>
    <row r="2843" spans="1:17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3"/>
    </row>
    <row r="2844" spans="1:17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3"/>
    </row>
    <row r="2845" spans="1:17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3"/>
    </row>
    <row r="2846" spans="1:17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3"/>
    </row>
    <row r="2847" spans="1:17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3"/>
    </row>
    <row r="2848" spans="1:17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3"/>
    </row>
    <row r="2849" spans="1:17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3"/>
    </row>
    <row r="2850" spans="1:17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3"/>
    </row>
    <row r="2851" spans="1:17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3"/>
    </row>
    <row r="2852" spans="1:17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3"/>
    </row>
    <row r="2853" spans="1:17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3"/>
    </row>
    <row r="2854" spans="1:17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3"/>
    </row>
    <row r="2855" spans="1:17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3"/>
    </row>
    <row r="2856" spans="1:17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3"/>
    </row>
    <row r="2857" spans="1:17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3"/>
    </row>
    <row r="2858" spans="1:17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3"/>
    </row>
    <row r="2859" spans="1:17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3"/>
    </row>
    <row r="2860" spans="1:17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3"/>
    </row>
    <row r="2861" spans="1:17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3"/>
    </row>
    <row r="2862" spans="1:17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3"/>
    </row>
    <row r="2863" spans="1:17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3"/>
    </row>
    <row r="2864" spans="1:17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3"/>
    </row>
    <row r="2865" spans="1:17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3"/>
    </row>
    <row r="2866" spans="1:17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3"/>
    </row>
    <row r="2867" spans="1:17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3"/>
    </row>
    <row r="2868" spans="1:17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3"/>
    </row>
    <row r="2869" spans="1:17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3"/>
    </row>
    <row r="2870" spans="1:17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3"/>
    </row>
    <row r="2871" spans="1:17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3"/>
    </row>
    <row r="2872" spans="1:17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3"/>
    </row>
    <row r="2873" spans="1:17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3"/>
    </row>
    <row r="2874" spans="1:17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3"/>
    </row>
    <row r="2875" spans="1:17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3"/>
    </row>
    <row r="2876" spans="1:17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3"/>
    </row>
    <row r="2877" spans="1:17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3"/>
    </row>
    <row r="2878" spans="1:17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3"/>
    </row>
    <row r="2879" spans="1:17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3"/>
    </row>
    <row r="2880" spans="1:17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3"/>
    </row>
    <row r="2881" spans="1:17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3"/>
    </row>
    <row r="2882" spans="1:17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3"/>
    </row>
    <row r="2883" spans="1:17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3"/>
    </row>
    <row r="2884" spans="1:17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3"/>
    </row>
    <row r="2885" spans="1:17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3"/>
    </row>
    <row r="2886" spans="1:17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3"/>
    </row>
    <row r="2887" spans="1:17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3"/>
    </row>
    <row r="2888" spans="1:17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3"/>
    </row>
    <row r="2889" spans="1:17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3"/>
    </row>
    <row r="2890" spans="1:17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3"/>
    </row>
    <row r="2891" spans="1:17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3"/>
    </row>
    <row r="2892" spans="1:17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3"/>
    </row>
    <row r="2893" spans="1:17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3"/>
    </row>
    <row r="2894" spans="1:17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3"/>
    </row>
    <row r="2895" spans="1:17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3"/>
    </row>
    <row r="2896" spans="1:17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3"/>
    </row>
    <row r="2897" spans="1:17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3"/>
    </row>
    <row r="2898" spans="1:17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3"/>
    </row>
    <row r="2899" spans="1:17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3"/>
    </row>
    <row r="2900" spans="1:17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3"/>
    </row>
    <row r="2901" spans="1:17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3"/>
    </row>
    <row r="2902" spans="1:17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3"/>
    </row>
    <row r="2903" spans="1:17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3"/>
    </row>
    <row r="2904" spans="1:17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3"/>
    </row>
    <row r="2905" spans="1:17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3"/>
    </row>
    <row r="2906" spans="1:17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3"/>
    </row>
    <row r="2907" spans="1:17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3"/>
    </row>
    <row r="2908" spans="1:17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3"/>
    </row>
    <row r="2909" spans="1:17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3"/>
    </row>
    <row r="2910" spans="1:17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3"/>
    </row>
    <row r="2911" spans="1:17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3"/>
    </row>
    <row r="2912" spans="1:17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3"/>
    </row>
    <row r="2913" spans="1:17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3"/>
    </row>
    <row r="2914" spans="1:17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3"/>
    </row>
    <row r="2915" spans="1:17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3"/>
    </row>
    <row r="2916" spans="1:17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3"/>
    </row>
    <row r="2917" spans="1:17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3"/>
    </row>
    <row r="2918" spans="1:17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3"/>
    </row>
    <row r="2919" spans="1:17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3"/>
    </row>
    <row r="2920" spans="1:17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3"/>
    </row>
    <row r="2921" spans="1:17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3"/>
    </row>
    <row r="2922" spans="1:17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3"/>
    </row>
    <row r="2923" spans="1:17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3"/>
    </row>
    <row r="2924" spans="1:17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3"/>
    </row>
    <row r="2925" spans="1:17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3"/>
    </row>
    <row r="2926" spans="1:17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3"/>
    </row>
    <row r="2927" spans="1:17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3"/>
    </row>
    <row r="2928" spans="1:17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3"/>
    </row>
    <row r="2929" spans="1:17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3"/>
    </row>
    <row r="2930" spans="1:17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3"/>
    </row>
    <row r="2931" spans="1:17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3"/>
    </row>
    <row r="2932" spans="1:17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3"/>
    </row>
    <row r="2933" spans="1:17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3"/>
    </row>
    <row r="2934" spans="1:17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3"/>
    </row>
    <row r="2935" spans="1:17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3"/>
    </row>
    <row r="2936" spans="1:17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3"/>
    </row>
    <row r="2937" spans="1:17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3"/>
    </row>
    <row r="2938" spans="1:17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3"/>
    </row>
    <row r="2939" spans="1:17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3"/>
    </row>
    <row r="2940" spans="1:17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3"/>
    </row>
    <row r="2941" spans="1:17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3"/>
    </row>
    <row r="2942" spans="1:17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3"/>
    </row>
    <row r="2943" spans="1:17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3"/>
    </row>
    <row r="2944" spans="1:17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3"/>
    </row>
    <row r="2945" spans="1:17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3"/>
    </row>
    <row r="2946" spans="1:17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3"/>
    </row>
    <row r="2947" spans="1:17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3"/>
    </row>
    <row r="2948" spans="1:17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3"/>
    </row>
    <row r="2949" spans="1:17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3"/>
    </row>
    <row r="2950" spans="1:17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3"/>
    </row>
    <row r="2951" spans="1:17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3"/>
    </row>
    <row r="2952" spans="1:17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3"/>
    </row>
    <row r="2953" spans="1:17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3"/>
    </row>
    <row r="2954" spans="1:17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3"/>
    </row>
    <row r="2955" spans="1:17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3"/>
    </row>
    <row r="2956" spans="1:17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3"/>
    </row>
    <row r="2957" spans="1:17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3"/>
    </row>
    <row r="2958" spans="1:17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3"/>
    </row>
    <row r="2959" spans="1:17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3"/>
    </row>
    <row r="2960" spans="1:17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3"/>
    </row>
    <row r="2961" spans="1:17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3"/>
    </row>
    <row r="2962" spans="1:17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3"/>
    </row>
    <row r="2963" spans="1:17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3"/>
    </row>
    <row r="2964" spans="1:17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3"/>
    </row>
    <row r="2965" spans="1:17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3"/>
    </row>
    <row r="2966" spans="1:17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3"/>
    </row>
    <row r="2967" spans="1:17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3"/>
    </row>
    <row r="2968" spans="1:17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3"/>
    </row>
    <row r="2969" spans="1:17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3"/>
    </row>
    <row r="2970" spans="1:17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3"/>
    </row>
    <row r="2971" spans="1:17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3"/>
    </row>
    <row r="2972" spans="1:17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3"/>
    </row>
    <row r="2973" spans="1:17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3"/>
    </row>
    <row r="2974" spans="1:17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3"/>
    </row>
    <row r="2975" spans="1:17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3"/>
    </row>
    <row r="2976" spans="1:17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3"/>
    </row>
    <row r="2977" spans="1:17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3"/>
    </row>
    <row r="2978" spans="1:17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3"/>
    </row>
    <row r="2979" spans="1:17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3"/>
    </row>
    <row r="2980" spans="1:17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3"/>
    </row>
    <row r="2981" spans="1:17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3"/>
    </row>
    <row r="2982" spans="1:17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3"/>
    </row>
    <row r="2983" spans="1:17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3"/>
    </row>
    <row r="2984" spans="1:17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3"/>
    </row>
    <row r="2985" spans="1:17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3"/>
    </row>
    <row r="2986" spans="1:17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3"/>
    </row>
    <row r="2987" spans="1:17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3"/>
    </row>
    <row r="2988" spans="1:17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3"/>
    </row>
    <row r="2989" spans="1:17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3"/>
    </row>
    <row r="2990" spans="1:17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3"/>
    </row>
    <row r="2991" spans="1:17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3"/>
    </row>
    <row r="2992" spans="1:17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3"/>
    </row>
    <row r="2993" spans="1:17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3"/>
    </row>
    <row r="2994" spans="1:17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3"/>
    </row>
    <row r="2995" spans="1:17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3"/>
    </row>
    <row r="2996" spans="1:17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3"/>
    </row>
    <row r="2997" spans="1:17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3"/>
    </row>
    <row r="2998" spans="1:17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3"/>
    </row>
    <row r="2999" spans="1:17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3"/>
    </row>
    <row r="3000" spans="1:17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3"/>
    </row>
    <row r="3001" spans="1:17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3"/>
    </row>
    <row r="3002" spans="1:17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3"/>
    </row>
    <row r="3003" spans="1:17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3"/>
    </row>
    <row r="3004" spans="1:17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3"/>
    </row>
    <row r="3005" spans="1:17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3"/>
    </row>
    <row r="3006" spans="1:17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3"/>
    </row>
    <row r="3007" spans="1:17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3"/>
    </row>
    <row r="3008" spans="1:17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3"/>
    </row>
    <row r="3009" spans="1:17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3"/>
    </row>
    <row r="3010" spans="1:17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3"/>
    </row>
    <row r="3011" spans="1:17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3"/>
    </row>
    <row r="3012" spans="1:17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3"/>
    </row>
    <row r="3013" spans="1:17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3"/>
    </row>
    <row r="3014" spans="1:17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3"/>
    </row>
    <row r="3015" spans="1:17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3"/>
    </row>
    <row r="3016" spans="1:17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3"/>
    </row>
    <row r="3017" spans="1:17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3"/>
    </row>
    <row r="3018" spans="1:17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3"/>
    </row>
    <row r="3019" spans="1:17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3"/>
    </row>
    <row r="3020" spans="1:17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3"/>
    </row>
    <row r="3021" spans="1:17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3"/>
    </row>
    <row r="3022" spans="1:17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3"/>
    </row>
    <row r="3023" spans="1:17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3"/>
    </row>
    <row r="3024" spans="1:17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3"/>
    </row>
    <row r="3025" spans="1:17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3"/>
    </row>
    <row r="3026" spans="1:17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3"/>
    </row>
    <row r="3027" spans="1:17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3"/>
    </row>
    <row r="3028" spans="1:17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3"/>
    </row>
    <row r="3029" spans="1:17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3"/>
    </row>
    <row r="3030" spans="1:17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3"/>
    </row>
    <row r="3031" spans="1:17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3"/>
    </row>
    <row r="3032" spans="1:17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3"/>
    </row>
    <row r="3033" spans="1:17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3"/>
    </row>
    <row r="3034" spans="1:17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3"/>
    </row>
    <row r="3035" spans="1:17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3"/>
    </row>
    <row r="3036" spans="1:17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3"/>
    </row>
    <row r="3037" spans="1:17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3"/>
    </row>
    <row r="3038" spans="1:17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3"/>
    </row>
    <row r="3039" spans="1:17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3"/>
    </row>
    <row r="3040" spans="1:17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3"/>
    </row>
    <row r="3041" spans="1:17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3"/>
    </row>
    <row r="3042" spans="1:17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3"/>
    </row>
    <row r="3043" spans="1:17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3"/>
    </row>
    <row r="3044" spans="1:17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3"/>
    </row>
    <row r="3045" spans="1:17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3"/>
    </row>
    <row r="3046" spans="1:17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3"/>
    </row>
    <row r="3047" spans="1:17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3"/>
    </row>
    <row r="3048" spans="1:17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3"/>
    </row>
    <row r="3049" spans="1:17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3"/>
    </row>
    <row r="3050" spans="1:17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3"/>
    </row>
    <row r="3051" spans="1:17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3"/>
    </row>
    <row r="3052" spans="1:17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3"/>
    </row>
    <row r="3053" spans="1:17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3"/>
    </row>
    <row r="3054" spans="1:17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3"/>
    </row>
    <row r="3055" spans="1:17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3"/>
    </row>
    <row r="3056" spans="1:17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3"/>
    </row>
    <row r="3057" spans="1:17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3"/>
    </row>
    <row r="3058" spans="1:17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3"/>
    </row>
    <row r="3059" spans="1:17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3"/>
    </row>
    <row r="3060" spans="1:17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3"/>
    </row>
    <row r="3061" spans="1:17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3"/>
    </row>
    <row r="3062" spans="1:17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3"/>
    </row>
    <row r="3063" spans="1:17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3"/>
    </row>
    <row r="3064" spans="1:17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3"/>
    </row>
    <row r="3065" spans="1:17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3"/>
    </row>
    <row r="3066" spans="1:17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3"/>
    </row>
    <row r="3067" spans="1:17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3"/>
    </row>
    <row r="3068" spans="1:17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3"/>
    </row>
    <row r="3069" spans="1:17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3"/>
    </row>
    <row r="3070" spans="1:17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3"/>
    </row>
    <row r="3071" spans="1:17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3"/>
    </row>
    <row r="3072" spans="1:17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3"/>
    </row>
    <row r="3073" spans="1:17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3"/>
    </row>
    <row r="3074" spans="1:17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3"/>
    </row>
    <row r="3075" spans="1:17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3"/>
    </row>
    <row r="3076" spans="1:17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3"/>
    </row>
    <row r="3077" spans="1:17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3"/>
    </row>
    <row r="3078" spans="1:17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3"/>
    </row>
    <row r="3079" spans="1:17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3"/>
    </row>
    <row r="3080" spans="1:17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3"/>
    </row>
    <row r="3081" spans="1:17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3"/>
    </row>
    <row r="3082" spans="1:17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3"/>
    </row>
    <row r="3083" spans="1:17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3"/>
    </row>
    <row r="3084" spans="1:17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3"/>
    </row>
    <row r="3085" spans="1:17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3"/>
    </row>
    <row r="3086" spans="1:17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3"/>
    </row>
    <row r="3087" spans="1:17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3"/>
    </row>
    <row r="3088" spans="1:17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3"/>
    </row>
    <row r="3089" spans="1:17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3"/>
    </row>
    <row r="3090" spans="1:17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3"/>
    </row>
    <row r="3091" spans="1:17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3"/>
    </row>
    <row r="3092" spans="1:17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3"/>
    </row>
    <row r="3093" spans="1:17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3"/>
    </row>
    <row r="3094" spans="1:17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3"/>
    </row>
    <row r="3095" spans="1:17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3"/>
    </row>
    <row r="3096" spans="1:17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3"/>
    </row>
    <row r="3097" spans="1:17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3"/>
    </row>
    <row r="3098" spans="1:17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3"/>
    </row>
    <row r="3099" spans="1:17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3"/>
    </row>
    <row r="3100" spans="1:17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3"/>
    </row>
    <row r="3101" spans="1:17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3"/>
    </row>
    <row r="3102" spans="1:17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3"/>
    </row>
    <row r="3103" spans="1:17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3"/>
    </row>
    <row r="3104" spans="1:17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3"/>
    </row>
    <row r="3105" spans="1:17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3"/>
    </row>
    <row r="3106" spans="1:17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3"/>
    </row>
    <row r="3107" spans="1:17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3"/>
    </row>
    <row r="3108" spans="1:17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3"/>
    </row>
    <row r="3109" spans="1:17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3"/>
    </row>
    <row r="3110" spans="1:17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3"/>
    </row>
    <row r="3111" spans="1:17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3"/>
    </row>
    <row r="3112" spans="1:17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3"/>
    </row>
    <row r="3113" spans="1:17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3"/>
    </row>
    <row r="3114" spans="1:17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3"/>
    </row>
    <row r="3115" spans="1:17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3"/>
    </row>
    <row r="3116" spans="1:17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3"/>
    </row>
    <row r="3117" spans="1:17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3"/>
    </row>
    <row r="3118" spans="1:17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3"/>
    </row>
    <row r="3119" spans="1:17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3"/>
    </row>
    <row r="3120" spans="1:17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3"/>
    </row>
    <row r="3121" spans="1:17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3"/>
    </row>
    <row r="3122" spans="1:17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3"/>
    </row>
    <row r="3123" spans="1:17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3"/>
    </row>
    <row r="3124" spans="1:17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3"/>
    </row>
    <row r="3125" spans="1:17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3"/>
    </row>
    <row r="3126" spans="1:17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3"/>
    </row>
    <row r="3127" spans="1:17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3"/>
    </row>
    <row r="3128" spans="1:17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3"/>
    </row>
    <row r="3129" spans="1:17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3"/>
    </row>
    <row r="3130" spans="1:17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3"/>
    </row>
    <row r="3131" spans="1:17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3"/>
    </row>
    <row r="3132" spans="1:17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3"/>
    </row>
    <row r="3133" spans="1:17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3"/>
    </row>
    <row r="3134" spans="1:17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3"/>
    </row>
    <row r="3135" spans="1:17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3"/>
    </row>
    <row r="3136" spans="1:17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3"/>
    </row>
    <row r="3137" spans="1:17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3"/>
    </row>
    <row r="3138" spans="1:17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3"/>
    </row>
    <row r="3139" spans="1:17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3"/>
    </row>
    <row r="3140" spans="1:17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3"/>
    </row>
    <row r="3141" spans="1:17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3"/>
    </row>
    <row r="3142" spans="1:17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3"/>
    </row>
    <row r="3143" spans="1:17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3"/>
    </row>
    <row r="3144" spans="1:17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3"/>
    </row>
    <row r="3145" spans="1:17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3"/>
    </row>
    <row r="3146" spans="1:17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3"/>
    </row>
    <row r="3147" spans="1:17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3"/>
    </row>
    <row r="3148" spans="1:17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3"/>
    </row>
    <row r="3149" spans="1:17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3"/>
    </row>
    <row r="3150" spans="1:17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3"/>
    </row>
    <row r="3151" spans="1:17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3"/>
    </row>
    <row r="3152" spans="1:17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3"/>
    </row>
    <row r="3153" spans="1:17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3"/>
    </row>
    <row r="3154" spans="1:17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3"/>
    </row>
    <row r="3155" spans="1:17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3"/>
    </row>
    <row r="3156" spans="1:17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3"/>
    </row>
    <row r="3157" spans="1:17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3"/>
    </row>
    <row r="3158" spans="1:17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3"/>
    </row>
    <row r="3159" spans="1:17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3"/>
    </row>
    <row r="3160" spans="1:17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3"/>
    </row>
    <row r="3161" spans="1:17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3"/>
    </row>
    <row r="3162" spans="1:17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3"/>
    </row>
    <row r="3163" spans="1:17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3"/>
    </row>
    <row r="3164" spans="1:17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3"/>
    </row>
    <row r="3165" spans="1:17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3"/>
    </row>
    <row r="3166" spans="1:17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3"/>
    </row>
    <row r="3167" spans="1:17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3"/>
    </row>
    <row r="3168" spans="1:17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3"/>
    </row>
    <row r="3169" spans="1:17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3"/>
    </row>
    <row r="3170" spans="1:17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3"/>
    </row>
    <row r="3171" spans="1:17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3"/>
    </row>
    <row r="3172" spans="1:17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3"/>
    </row>
    <row r="3173" spans="1:17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3"/>
    </row>
    <row r="3174" spans="1:17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3"/>
    </row>
    <row r="3175" spans="1:17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3"/>
    </row>
    <row r="3176" spans="1:17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3"/>
    </row>
    <row r="3177" spans="1:17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3"/>
    </row>
    <row r="3178" spans="1:17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3"/>
    </row>
    <row r="3179" spans="1:17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3"/>
    </row>
    <row r="3180" spans="1:17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3"/>
    </row>
    <row r="3181" spans="1:17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3"/>
    </row>
    <row r="3182" spans="1:17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3"/>
    </row>
    <row r="3183" spans="1:17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3"/>
    </row>
    <row r="3184" spans="1:17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3"/>
    </row>
    <row r="3185" spans="1:17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3"/>
    </row>
    <row r="3186" spans="1:17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3"/>
    </row>
    <row r="3187" spans="1:17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3"/>
    </row>
    <row r="3188" spans="1:17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3"/>
    </row>
    <row r="3189" spans="1:17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3"/>
    </row>
    <row r="3190" spans="1:17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3"/>
    </row>
    <row r="3191" spans="1:17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3"/>
    </row>
    <row r="3192" spans="1:17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3"/>
    </row>
    <row r="3193" spans="1:17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3"/>
    </row>
    <row r="3194" spans="1:17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3"/>
    </row>
    <row r="3195" spans="1:17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3"/>
    </row>
    <row r="3196" spans="1:17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3"/>
    </row>
    <row r="3197" spans="1:17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3"/>
    </row>
    <row r="3198" spans="1:17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3"/>
    </row>
    <row r="3199" spans="1:17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3"/>
    </row>
    <row r="3200" spans="1:17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3"/>
    </row>
    <row r="3201" spans="1:17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3"/>
    </row>
    <row r="3202" spans="1:17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3"/>
    </row>
    <row r="3203" spans="1:17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3"/>
    </row>
    <row r="3204" spans="1:17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3"/>
    </row>
    <row r="3205" spans="1:17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3"/>
    </row>
    <row r="3206" spans="1:17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3"/>
    </row>
    <row r="3207" spans="1:17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3"/>
    </row>
    <row r="3208" spans="1:17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3"/>
    </row>
    <row r="3209" spans="1:17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3"/>
    </row>
    <row r="3210" spans="1:17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3"/>
    </row>
    <row r="3211" spans="1:17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3"/>
    </row>
    <row r="3212" spans="1:17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3"/>
    </row>
    <row r="3213" spans="1:17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3"/>
    </row>
    <row r="3214" spans="1:17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3"/>
    </row>
    <row r="3215" spans="1:17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3"/>
    </row>
    <row r="3216" spans="1:17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3"/>
    </row>
    <row r="3217" spans="1:17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3"/>
    </row>
    <row r="3218" spans="1:17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3"/>
    </row>
    <row r="3219" spans="1:17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3"/>
    </row>
    <row r="3220" spans="1:17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3"/>
    </row>
    <row r="3221" spans="1:17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3"/>
    </row>
    <row r="3222" spans="1:17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3"/>
    </row>
    <row r="3223" spans="1:17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3"/>
    </row>
    <row r="3224" spans="1:17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3"/>
    </row>
    <row r="3225" spans="1:17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3"/>
    </row>
    <row r="3226" spans="1:17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3"/>
    </row>
    <row r="3227" spans="1:17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3"/>
    </row>
    <row r="3228" spans="1:17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3"/>
    </row>
    <row r="3229" spans="1:17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3"/>
    </row>
    <row r="3230" spans="1:17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3"/>
    </row>
    <row r="3231" spans="1:17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3"/>
    </row>
    <row r="3232" spans="1:17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3"/>
    </row>
    <row r="3233" spans="1:17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3"/>
    </row>
    <row r="3234" spans="1:17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3"/>
    </row>
    <row r="3235" spans="1:17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3"/>
    </row>
    <row r="3236" spans="1:17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3"/>
    </row>
    <row r="3237" spans="1:17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3"/>
    </row>
    <row r="3238" spans="1:17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3"/>
    </row>
    <row r="3239" spans="1:17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3"/>
    </row>
    <row r="3240" spans="1:17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3"/>
    </row>
    <row r="3241" spans="1:17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3"/>
    </row>
    <row r="3242" spans="1:17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3"/>
    </row>
    <row r="3243" spans="1:17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3"/>
    </row>
    <row r="3244" spans="1:17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3"/>
    </row>
    <row r="3245" spans="1:17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3"/>
    </row>
    <row r="3246" spans="1:17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3"/>
    </row>
    <row r="3247" spans="1:17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3"/>
    </row>
    <row r="3248" spans="1:17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3"/>
    </row>
    <row r="3249" spans="1:17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3"/>
    </row>
    <row r="3250" spans="1:17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3"/>
    </row>
    <row r="3251" spans="1:17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3"/>
    </row>
    <row r="3252" spans="1:17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3"/>
    </row>
    <row r="3253" spans="1:17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3"/>
    </row>
    <row r="3254" spans="1:17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3"/>
    </row>
    <row r="3255" spans="1:17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3"/>
    </row>
    <row r="3256" spans="1:17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3"/>
    </row>
    <row r="3257" spans="1:17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3"/>
    </row>
    <row r="3258" spans="1:17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3"/>
    </row>
    <row r="3259" spans="1:17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3"/>
    </row>
    <row r="3260" spans="1:17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3"/>
    </row>
    <row r="3261" spans="1:17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3"/>
    </row>
    <row r="3262" spans="1:17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3"/>
    </row>
    <row r="3263" spans="1:17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3"/>
    </row>
    <row r="3264" spans="1:17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3"/>
    </row>
    <row r="3265" spans="1:17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3"/>
    </row>
    <row r="3266" spans="1:17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3"/>
    </row>
    <row r="3267" spans="1:17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3"/>
    </row>
    <row r="3268" spans="1:17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3"/>
    </row>
    <row r="3269" spans="1:17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3"/>
    </row>
    <row r="3270" spans="1:17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3"/>
    </row>
    <row r="3271" spans="1:17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3"/>
    </row>
    <row r="3272" spans="1:17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3"/>
    </row>
    <row r="3273" spans="1:17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3"/>
    </row>
    <row r="3274" spans="1:17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3"/>
    </row>
    <row r="3275" spans="1:17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3"/>
    </row>
    <row r="3276" spans="1:17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3"/>
    </row>
    <row r="3277" spans="1:17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3"/>
    </row>
    <row r="3278" spans="1:17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3"/>
    </row>
    <row r="3279" spans="1:17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3"/>
    </row>
    <row r="3280" spans="1:17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3"/>
    </row>
    <row r="3281" spans="1:17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3"/>
    </row>
    <row r="3282" spans="1:17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3"/>
    </row>
    <row r="3283" spans="1:17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3"/>
    </row>
    <row r="3284" spans="1:17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3"/>
    </row>
    <row r="3285" spans="1:17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3"/>
    </row>
    <row r="3286" spans="1:17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3"/>
    </row>
    <row r="3287" spans="1:17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3"/>
    </row>
    <row r="3288" spans="1:17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3"/>
    </row>
    <row r="3289" spans="1:17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3"/>
    </row>
    <row r="3290" spans="1:17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3"/>
    </row>
    <row r="3291" spans="1:17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3"/>
    </row>
    <row r="3292" spans="1:17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3"/>
    </row>
    <row r="3293" spans="1:17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3"/>
    </row>
    <row r="3294" spans="1:17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3"/>
    </row>
    <row r="3295" spans="1:17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3"/>
    </row>
    <row r="3296" spans="1:17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3"/>
    </row>
    <row r="3297" spans="1:17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3"/>
    </row>
    <row r="3298" spans="1:17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3"/>
    </row>
    <row r="3299" spans="1:17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3"/>
    </row>
    <row r="3300" spans="1:17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3"/>
    </row>
    <row r="3301" spans="1:17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3"/>
    </row>
    <row r="3302" spans="1:17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3"/>
    </row>
    <row r="3303" spans="1:17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3"/>
    </row>
    <row r="3304" spans="1:17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3"/>
    </row>
    <row r="3305" spans="1:17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3"/>
    </row>
    <row r="3306" spans="1:17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3"/>
    </row>
    <row r="3307" spans="1:17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3"/>
    </row>
    <row r="3308" spans="1:17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3"/>
    </row>
    <row r="3309" spans="1:17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3"/>
    </row>
    <row r="3310" spans="1:17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3"/>
    </row>
    <row r="3311" spans="1:17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3"/>
    </row>
    <row r="3312" spans="1:17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3"/>
    </row>
    <row r="3313" spans="1:17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3"/>
    </row>
    <row r="3314" spans="1:17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3"/>
    </row>
    <row r="3315" spans="1:17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3"/>
    </row>
    <row r="3316" spans="1:17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3"/>
    </row>
    <row r="3317" spans="1:17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3"/>
    </row>
    <row r="3318" spans="1:17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3"/>
    </row>
    <row r="3319" spans="1:17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3"/>
    </row>
    <row r="3320" spans="1:17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3"/>
    </row>
    <row r="3321" spans="1:17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3"/>
    </row>
    <row r="3322" spans="1:17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3"/>
    </row>
    <row r="3323" spans="1:17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3"/>
    </row>
    <row r="3324" spans="1:17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3"/>
    </row>
    <row r="3325" spans="1:17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3"/>
    </row>
    <row r="3326" spans="1:17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3"/>
    </row>
    <row r="3327" spans="1:17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3"/>
    </row>
    <row r="3328" spans="1:17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3"/>
    </row>
    <row r="3329" spans="1:17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3"/>
    </row>
    <row r="3330" spans="1:17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3"/>
    </row>
    <row r="3331" spans="1:17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3"/>
    </row>
    <row r="3332" spans="1:17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3"/>
    </row>
    <row r="3333" spans="1:17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3"/>
    </row>
    <row r="3334" spans="1:17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3"/>
    </row>
    <row r="3335" spans="1:17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3"/>
    </row>
    <row r="3336" spans="1:17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3"/>
    </row>
    <row r="3337" spans="1:17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3"/>
    </row>
    <row r="3338" spans="1:17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3"/>
    </row>
    <row r="3339" spans="1:17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3"/>
    </row>
    <row r="3340" spans="1:17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3"/>
    </row>
    <row r="3341" spans="1:17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3"/>
    </row>
    <row r="3342" spans="1:17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3"/>
    </row>
    <row r="3343" spans="1:17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3"/>
    </row>
    <row r="3344" spans="1:17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3"/>
    </row>
    <row r="3345" spans="1:17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3"/>
    </row>
    <row r="3346" spans="1:17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3"/>
    </row>
    <row r="3347" spans="1:17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3"/>
    </row>
    <row r="3348" spans="1:17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3"/>
    </row>
    <row r="3349" spans="1:17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3"/>
    </row>
    <row r="3350" spans="1:17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3"/>
    </row>
    <row r="3351" spans="1:17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3"/>
    </row>
    <row r="3352" spans="1:17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3"/>
    </row>
    <row r="3353" spans="1:17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3"/>
    </row>
    <row r="3354" spans="1:17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3"/>
    </row>
    <row r="3355" spans="1:17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3"/>
    </row>
    <row r="3356" spans="1:17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3"/>
    </row>
    <row r="3357" spans="1:17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3"/>
    </row>
    <row r="3358" spans="1:17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3"/>
    </row>
    <row r="3359" spans="1:17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3"/>
    </row>
    <row r="3360" spans="1:17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3"/>
    </row>
    <row r="3361" spans="1:17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3"/>
    </row>
    <row r="3362" spans="1:17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3"/>
    </row>
    <row r="3363" spans="1:17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3"/>
    </row>
    <row r="3364" spans="1:17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3"/>
    </row>
    <row r="3365" spans="1:17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3"/>
    </row>
    <row r="3366" spans="1:17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3"/>
    </row>
    <row r="3367" spans="1:17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3"/>
    </row>
    <row r="3368" spans="1:17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3"/>
    </row>
    <row r="3369" spans="1:17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3"/>
    </row>
    <row r="3370" spans="1:17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3"/>
    </row>
    <row r="3371" spans="1:17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3"/>
    </row>
    <row r="3372" spans="1:17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3"/>
    </row>
    <row r="3373" spans="1:17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3"/>
    </row>
    <row r="3374" spans="1:17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3"/>
    </row>
    <row r="3375" spans="1:17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3"/>
    </row>
    <row r="3376" spans="1:17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3"/>
    </row>
    <row r="3377" spans="1:17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3"/>
    </row>
    <row r="3378" spans="1:17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3"/>
    </row>
    <row r="3379" spans="1:17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3"/>
    </row>
    <row r="3380" spans="1:17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3"/>
    </row>
    <row r="3381" spans="1:17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3"/>
    </row>
    <row r="3382" spans="1:17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3"/>
    </row>
    <row r="3383" spans="1:17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3"/>
    </row>
    <row r="3384" spans="1:17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3"/>
    </row>
    <row r="3385" spans="1:17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3"/>
    </row>
    <row r="3386" spans="1:17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3"/>
    </row>
    <row r="3387" spans="1:17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3"/>
    </row>
    <row r="3388" spans="1:17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3"/>
    </row>
    <row r="3389" spans="1:17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3"/>
    </row>
    <row r="3390" spans="1:17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3"/>
    </row>
    <row r="3391" spans="1:17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3"/>
    </row>
    <row r="3392" spans="1:17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3"/>
    </row>
    <row r="3393" spans="1:17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3"/>
    </row>
    <row r="3394" spans="1:17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3"/>
    </row>
    <row r="3395" spans="1:17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3"/>
    </row>
    <row r="3396" spans="1:17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3"/>
    </row>
    <row r="3397" spans="1:17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3"/>
    </row>
    <row r="3398" spans="1:17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3"/>
    </row>
    <row r="3399" spans="1:17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3"/>
    </row>
    <row r="3400" spans="1:17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3"/>
    </row>
    <row r="3401" spans="1:17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3"/>
    </row>
    <row r="3402" spans="1:17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3"/>
    </row>
    <row r="3403" spans="1:17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3"/>
    </row>
    <row r="3404" spans="1:17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3"/>
    </row>
    <row r="3405" spans="1:17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3"/>
    </row>
    <row r="3406" spans="1:17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3"/>
    </row>
    <row r="3407" spans="1:17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3"/>
    </row>
    <row r="3408" spans="1:17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3"/>
    </row>
    <row r="3409" spans="1:17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3"/>
    </row>
    <row r="3410" spans="1:17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3"/>
    </row>
    <row r="3411" spans="1:17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3"/>
    </row>
    <row r="3412" spans="1:17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3"/>
    </row>
    <row r="3413" spans="1:17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3"/>
    </row>
    <row r="3414" spans="1:17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3"/>
    </row>
    <row r="3415" spans="1:17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3"/>
    </row>
    <row r="3416" spans="1:17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3"/>
    </row>
    <row r="3417" spans="1:17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3"/>
    </row>
    <row r="3418" spans="1:17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3"/>
    </row>
    <row r="3419" spans="1:17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3"/>
    </row>
    <row r="3420" spans="1:17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3"/>
    </row>
    <row r="3421" spans="1:17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3"/>
    </row>
    <row r="3422" spans="1:17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3"/>
    </row>
    <row r="3423" spans="1:17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3"/>
    </row>
    <row r="3424" spans="1:17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3"/>
    </row>
    <row r="3425" spans="1:17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3"/>
    </row>
    <row r="3426" spans="1:17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3"/>
    </row>
    <row r="3427" spans="1:17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3"/>
    </row>
    <row r="3428" spans="1:17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3"/>
    </row>
    <row r="3429" spans="1:17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3"/>
    </row>
    <row r="3430" spans="1:17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3"/>
    </row>
    <row r="3431" spans="1:17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3"/>
    </row>
    <row r="3432" spans="1:17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3"/>
    </row>
    <row r="3433" spans="1:17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3"/>
    </row>
    <row r="3434" spans="1:17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3"/>
    </row>
    <row r="3435" spans="1:17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3"/>
    </row>
    <row r="3436" spans="1:17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3"/>
    </row>
    <row r="3437" spans="1:17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3"/>
    </row>
    <row r="3438" spans="1:17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3"/>
    </row>
    <row r="3439" spans="1:17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3"/>
    </row>
    <row r="3440" spans="1:17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3"/>
    </row>
    <row r="3441" spans="1:17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3"/>
    </row>
    <row r="3442" spans="1:17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3"/>
    </row>
    <row r="3443" spans="1:17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3"/>
    </row>
    <row r="3444" spans="1:17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3"/>
    </row>
    <row r="3445" spans="1:17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3"/>
    </row>
    <row r="3446" spans="1:17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3"/>
    </row>
    <row r="3447" spans="1:17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3"/>
    </row>
    <row r="3448" spans="1:17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3"/>
    </row>
    <row r="3449" spans="1:17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3"/>
    </row>
    <row r="3450" spans="1:17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3"/>
    </row>
    <row r="3451" spans="1:17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3"/>
    </row>
    <row r="3452" spans="1:17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3"/>
    </row>
    <row r="3453" spans="1:17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3"/>
    </row>
    <row r="3454" spans="1:17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3"/>
    </row>
    <row r="3455" spans="1:17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3"/>
    </row>
    <row r="3456" spans="1:17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3"/>
    </row>
    <row r="3457" spans="1:17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3"/>
    </row>
    <row r="3458" spans="1:17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3"/>
    </row>
    <row r="3459" spans="1:17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3"/>
    </row>
    <row r="3460" spans="1:17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3"/>
    </row>
    <row r="3461" spans="1:17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3"/>
    </row>
    <row r="3462" spans="1:17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3"/>
    </row>
    <row r="3463" spans="1:17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3"/>
    </row>
    <row r="3464" spans="1:17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3"/>
    </row>
    <row r="3465" spans="1:17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3"/>
    </row>
    <row r="3466" spans="1:17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3"/>
    </row>
    <row r="3467" spans="1:17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3"/>
    </row>
    <row r="3468" spans="1:17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3"/>
    </row>
    <row r="3469" spans="1:17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3"/>
    </row>
    <row r="3470" spans="1:17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3"/>
    </row>
    <row r="3471" spans="1:17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3"/>
    </row>
    <row r="3472" spans="1:17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3"/>
    </row>
    <row r="3473" spans="1:17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3"/>
    </row>
    <row r="3474" spans="1:17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3"/>
    </row>
    <row r="3475" spans="1:17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3"/>
    </row>
    <row r="3476" spans="1:17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3"/>
    </row>
    <row r="3477" spans="1:17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3"/>
    </row>
    <row r="3478" spans="1:17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3"/>
    </row>
    <row r="3479" spans="1:17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3"/>
    </row>
    <row r="3480" spans="1:17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3"/>
    </row>
    <row r="3481" spans="1:17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3"/>
    </row>
    <row r="3482" spans="1:17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3"/>
    </row>
    <row r="3483" spans="1:17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3"/>
    </row>
    <row r="3484" spans="1:17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3"/>
    </row>
    <row r="3485" spans="1:17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3"/>
    </row>
    <row r="3486" spans="1:17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3"/>
    </row>
    <row r="3487" spans="1:17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3"/>
    </row>
    <row r="3488" spans="1:17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3"/>
    </row>
    <row r="3489" spans="1:17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3"/>
    </row>
    <row r="3490" spans="1:17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3"/>
    </row>
    <row r="3491" spans="1:17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3"/>
    </row>
    <row r="3492" spans="1:17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3"/>
    </row>
    <row r="3493" spans="1:17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3"/>
    </row>
    <row r="3494" spans="1:17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3"/>
    </row>
    <row r="3495" spans="1:17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3"/>
    </row>
    <row r="3496" spans="1:17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3"/>
    </row>
    <row r="3497" spans="1:17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3"/>
    </row>
    <row r="3498" spans="1:17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3"/>
    </row>
    <row r="3499" spans="1:17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3"/>
    </row>
    <row r="3500" spans="1:17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3"/>
    </row>
    <row r="3501" spans="1:17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3"/>
    </row>
    <row r="3502" spans="1:17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3"/>
    </row>
    <row r="3503" spans="1:17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3"/>
    </row>
    <row r="3504" spans="1:17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3"/>
    </row>
    <row r="3505" spans="1:17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3"/>
    </row>
    <row r="3506" spans="1:17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3"/>
    </row>
    <row r="3507" spans="1:17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3"/>
    </row>
    <row r="3508" spans="1:17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3"/>
    </row>
    <row r="3509" spans="1:17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3"/>
    </row>
    <row r="3510" spans="1:17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3"/>
    </row>
    <row r="3511" spans="1:17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3"/>
    </row>
    <row r="3512" spans="1:17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3"/>
    </row>
    <row r="3513" spans="1:17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3"/>
    </row>
    <row r="3514" spans="1:17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3"/>
    </row>
    <row r="3515" spans="1:17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3"/>
    </row>
    <row r="3516" spans="1:17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3"/>
    </row>
    <row r="3517" spans="1:17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3"/>
    </row>
    <row r="3518" spans="1:17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3"/>
    </row>
    <row r="3519" spans="1:17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3"/>
    </row>
    <row r="3520" spans="1:17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3"/>
    </row>
    <row r="3521" spans="1:17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3"/>
    </row>
    <row r="3522" spans="1:17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3"/>
    </row>
    <row r="3523" spans="1:17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3"/>
    </row>
    <row r="3524" spans="1:17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3"/>
    </row>
    <row r="3525" spans="1:17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3"/>
    </row>
    <row r="3526" spans="1:17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3"/>
    </row>
    <row r="3527" spans="1:17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3"/>
    </row>
    <row r="3528" spans="1:17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3"/>
    </row>
    <row r="3529" spans="1:17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3"/>
    </row>
    <row r="3530" spans="1:17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3"/>
    </row>
    <row r="3531" spans="1:17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3"/>
    </row>
    <row r="3532" spans="1:17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3"/>
    </row>
    <row r="3533" spans="1:17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3"/>
    </row>
    <row r="3534" spans="1:17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3"/>
    </row>
    <row r="3535" spans="1:17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3"/>
    </row>
    <row r="3536" spans="1:17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3"/>
    </row>
    <row r="3537" spans="1:17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3"/>
    </row>
    <row r="3538" spans="1:17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3"/>
    </row>
    <row r="3539" spans="1:17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3"/>
    </row>
    <row r="3540" spans="1:17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3"/>
    </row>
    <row r="3541" spans="1:17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3"/>
    </row>
    <row r="3542" spans="1:17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3"/>
    </row>
    <row r="3543" spans="1:17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3"/>
    </row>
    <row r="3544" spans="1:17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3"/>
    </row>
    <row r="3545" spans="1:17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3"/>
    </row>
    <row r="3546" spans="1:17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3"/>
    </row>
    <row r="3547" spans="1:17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3"/>
    </row>
    <row r="3548" spans="1:17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3"/>
    </row>
    <row r="3549" spans="1:17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3"/>
    </row>
    <row r="3550" spans="1:17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3"/>
    </row>
    <row r="3551" spans="1:17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3"/>
    </row>
    <row r="3552" spans="1:17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3"/>
    </row>
    <row r="3553" spans="1:17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3"/>
    </row>
    <row r="3554" spans="1:17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3"/>
    </row>
    <row r="3555" spans="1:17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3"/>
    </row>
    <row r="3556" spans="1:17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3"/>
    </row>
    <row r="3557" spans="1:17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3"/>
    </row>
    <row r="3558" spans="1:17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3"/>
    </row>
    <row r="3559" spans="1:17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3"/>
    </row>
    <row r="3560" spans="1:17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3"/>
    </row>
    <row r="3561" spans="1:17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3"/>
    </row>
    <row r="3562" spans="1:17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3"/>
    </row>
    <row r="3563" spans="1:17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3"/>
    </row>
    <row r="3564" spans="1:17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3"/>
    </row>
    <row r="3565" spans="1:17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3"/>
    </row>
    <row r="3566" spans="1:17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3"/>
    </row>
    <row r="3567" spans="1:17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3"/>
    </row>
    <row r="3568" spans="1:17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3"/>
    </row>
    <row r="3569" spans="1:17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3"/>
    </row>
    <row r="3570" spans="1:17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3"/>
    </row>
    <row r="3571" spans="1:17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3"/>
    </row>
    <row r="3572" spans="1:17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3"/>
    </row>
    <row r="3573" spans="1:17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3"/>
    </row>
    <row r="3574" spans="1:17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3"/>
    </row>
    <row r="3575" spans="1:17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3"/>
    </row>
    <row r="3576" spans="1:17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3"/>
    </row>
    <row r="3577" spans="1:17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3"/>
    </row>
    <row r="3578" spans="1:17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3"/>
    </row>
    <row r="3579" spans="1:17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3"/>
    </row>
    <row r="3580" spans="1:17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3"/>
    </row>
    <row r="3581" spans="1:17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3"/>
    </row>
    <row r="3582" spans="1:17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3"/>
    </row>
    <row r="3583" spans="1:17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3"/>
    </row>
    <row r="3584" spans="1:17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3"/>
    </row>
    <row r="3585" spans="1:17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3"/>
    </row>
    <row r="3586" spans="1:17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3"/>
    </row>
    <row r="3587" spans="1:17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3"/>
    </row>
    <row r="3588" spans="1:17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3"/>
    </row>
    <row r="3589" spans="1:17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3"/>
    </row>
    <row r="3590" spans="1:17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3"/>
    </row>
    <row r="3591" spans="1:17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3"/>
    </row>
    <row r="3592" spans="1:17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3"/>
    </row>
    <row r="3593" spans="1:17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3"/>
    </row>
    <row r="3594" spans="1:17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3"/>
    </row>
    <row r="3595" spans="1:17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3"/>
    </row>
    <row r="3596" spans="1:17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3"/>
    </row>
    <row r="3597" spans="1:17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3"/>
    </row>
    <row r="3598" spans="1:17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3"/>
    </row>
    <row r="3599" spans="1:17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3"/>
    </row>
    <row r="3600" spans="1:17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3"/>
    </row>
    <row r="3601" spans="1:17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3"/>
    </row>
    <row r="3602" spans="1:17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3"/>
    </row>
    <row r="3603" spans="1:17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3"/>
    </row>
    <row r="3604" spans="1:17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3"/>
    </row>
    <row r="3605" spans="1:17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3"/>
    </row>
    <row r="3606" spans="1:17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3"/>
    </row>
    <row r="3607" spans="1:17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3"/>
    </row>
    <row r="3608" spans="1:17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3"/>
    </row>
    <row r="3609" spans="1:17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3"/>
    </row>
    <row r="3610" spans="1:17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3"/>
    </row>
    <row r="3611" spans="1:17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3"/>
    </row>
    <row r="3612" spans="1:17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3"/>
    </row>
    <row r="3613" spans="1:17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3"/>
    </row>
    <row r="3614" spans="1:17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3"/>
    </row>
    <row r="3615" spans="1:17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3"/>
    </row>
    <row r="3616" spans="1:17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3"/>
    </row>
    <row r="3617" spans="1:17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3"/>
    </row>
    <row r="3618" spans="1:17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3"/>
    </row>
    <row r="3619" spans="1:17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3"/>
    </row>
    <row r="3620" spans="1:17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3"/>
    </row>
    <row r="3621" spans="1:17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3"/>
    </row>
    <row r="3622" spans="1:17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3"/>
    </row>
    <row r="3623" spans="1:17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3"/>
    </row>
    <row r="3624" spans="1:17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3"/>
    </row>
    <row r="3625" spans="1:17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3"/>
    </row>
    <row r="3626" spans="1:17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3"/>
    </row>
    <row r="3627" spans="1:17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3"/>
    </row>
    <row r="3628" spans="1:17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3"/>
    </row>
    <row r="3629" spans="1:17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3"/>
    </row>
    <row r="3630" spans="1:17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3"/>
    </row>
    <row r="3631" spans="1:17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3"/>
    </row>
    <row r="3632" spans="1:17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3"/>
    </row>
    <row r="3633" spans="1:17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3"/>
    </row>
    <row r="3634" spans="1:17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3"/>
    </row>
    <row r="3635" spans="1:17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3"/>
    </row>
    <row r="3636" spans="1:17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3"/>
    </row>
    <row r="3637" spans="1:17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3"/>
    </row>
    <row r="3638" spans="1:17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3"/>
    </row>
    <row r="3639" spans="1:17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3"/>
    </row>
    <row r="3640" spans="1:17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3"/>
    </row>
    <row r="3641" spans="1:17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3"/>
    </row>
    <row r="3642" spans="1:17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3"/>
    </row>
    <row r="3643" spans="1:17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3"/>
    </row>
    <row r="3644" spans="1:17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3"/>
    </row>
    <row r="3645" spans="1:17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3"/>
    </row>
    <row r="3646" spans="1:17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3"/>
    </row>
    <row r="3647" spans="1:17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3"/>
    </row>
    <row r="3648" spans="1:17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3"/>
    </row>
    <row r="3649" spans="1:17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3"/>
    </row>
    <row r="3650" spans="1:17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3"/>
    </row>
    <row r="3651" spans="1:17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3"/>
    </row>
    <row r="3652" spans="1:17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3"/>
    </row>
    <row r="3653" spans="1:17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3"/>
    </row>
    <row r="3654" spans="1:17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3"/>
    </row>
    <row r="3655" spans="1:17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3"/>
    </row>
    <row r="3656" spans="1:17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3"/>
    </row>
    <row r="3657" spans="1:17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3"/>
    </row>
    <row r="3658" spans="1:17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3"/>
    </row>
    <row r="3659" spans="1:17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3"/>
    </row>
    <row r="3660" spans="1:17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3"/>
    </row>
    <row r="3661" spans="1:17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3"/>
    </row>
    <row r="3662" spans="1:17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3"/>
    </row>
    <row r="3663" spans="1:17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3"/>
    </row>
    <row r="3664" spans="1:17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3"/>
    </row>
    <row r="3665" spans="1:17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3"/>
    </row>
    <row r="3666" spans="1:17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3"/>
    </row>
    <row r="3667" spans="1:17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3"/>
    </row>
    <row r="3668" spans="1:17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3"/>
    </row>
    <row r="3669" spans="1:17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3"/>
    </row>
    <row r="3670" spans="1:17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3"/>
    </row>
    <row r="3671" spans="1:17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3"/>
    </row>
    <row r="3672" spans="1:17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3"/>
    </row>
    <row r="3673" spans="1:17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3"/>
    </row>
    <row r="3674" spans="1:17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3"/>
    </row>
    <row r="3675" spans="1:17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3"/>
    </row>
    <row r="3676" spans="1:17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3"/>
    </row>
    <row r="3677" spans="1:17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3"/>
    </row>
    <row r="3678" spans="1:17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3"/>
    </row>
    <row r="3679" spans="1:17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3"/>
    </row>
    <row r="3680" spans="1:17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3"/>
    </row>
    <row r="3681" spans="1:17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3"/>
    </row>
    <row r="3682" spans="1:17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3"/>
    </row>
    <row r="3683" spans="1:17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3"/>
    </row>
    <row r="3684" spans="1:17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3"/>
    </row>
    <row r="3685" spans="1:17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3"/>
    </row>
    <row r="3686" spans="1:17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3"/>
    </row>
    <row r="3687" spans="1:17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3"/>
    </row>
    <row r="3688" spans="1:17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3"/>
    </row>
    <row r="3689" spans="1:17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3"/>
    </row>
    <row r="3690" spans="1:17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3"/>
    </row>
    <row r="3691" spans="1:17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3"/>
    </row>
    <row r="3692" spans="1:17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3"/>
    </row>
    <row r="3693" spans="1:17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3"/>
    </row>
    <row r="3694" spans="1:17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3"/>
    </row>
    <row r="3695" spans="1:17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3"/>
    </row>
    <row r="3696" spans="1:17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3"/>
    </row>
    <row r="3697" spans="1:17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3"/>
    </row>
    <row r="3698" spans="1:17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3"/>
    </row>
    <row r="3699" spans="1:17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3"/>
    </row>
    <row r="3700" spans="1:17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3"/>
    </row>
    <row r="3701" spans="1:17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3"/>
    </row>
    <row r="3702" spans="1:17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3"/>
    </row>
    <row r="3703" spans="1:17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3"/>
    </row>
    <row r="3704" spans="1:17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3"/>
    </row>
    <row r="3705" spans="1:17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3"/>
    </row>
    <row r="3706" spans="1:17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3"/>
    </row>
    <row r="3707" spans="1:17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3"/>
    </row>
    <row r="3708" spans="1:17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3"/>
    </row>
    <row r="3709" spans="1:17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3"/>
    </row>
    <row r="3710" spans="1:17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3"/>
    </row>
    <row r="3711" spans="1:17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3"/>
    </row>
    <row r="3712" spans="1:17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3"/>
    </row>
    <row r="3713" spans="1:17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3"/>
    </row>
    <row r="3714" spans="1:17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3"/>
    </row>
    <row r="3715" spans="1:17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3"/>
    </row>
    <row r="3716" spans="1:17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3"/>
    </row>
    <row r="3717" spans="1:17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3"/>
    </row>
    <row r="3718" spans="1:17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3"/>
    </row>
    <row r="3719" spans="1:17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3"/>
    </row>
    <row r="3720" spans="1:17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3"/>
    </row>
    <row r="3721" spans="1:17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3"/>
    </row>
    <row r="3722" spans="1:17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3"/>
    </row>
    <row r="3723" spans="1:17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3"/>
    </row>
    <row r="3724" spans="1:17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3"/>
    </row>
    <row r="3725" spans="1:17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3"/>
    </row>
    <row r="3726" spans="1:17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3"/>
    </row>
    <row r="3727" spans="1:17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3"/>
    </row>
    <row r="3728" spans="1:17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3"/>
    </row>
    <row r="3729" spans="1:17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3"/>
    </row>
    <row r="3730" spans="1:17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3"/>
    </row>
    <row r="3731" spans="1:17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3"/>
    </row>
    <row r="3732" spans="1:17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3"/>
    </row>
    <row r="3733" spans="1:17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3"/>
    </row>
    <row r="3734" spans="1:17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3"/>
    </row>
    <row r="3735" spans="1:17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3"/>
    </row>
    <row r="3736" spans="1:17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3"/>
    </row>
    <row r="3737" spans="1:17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3"/>
    </row>
    <row r="3738" spans="1:17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3"/>
    </row>
    <row r="3739" spans="1:17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3"/>
    </row>
    <row r="3740" spans="1:17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3"/>
    </row>
    <row r="3741" spans="1:17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3"/>
    </row>
    <row r="3742" spans="1:17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3"/>
    </row>
    <row r="3743" spans="1:17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3"/>
    </row>
    <row r="3744" spans="1:17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3"/>
    </row>
    <row r="3745" spans="1:17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3"/>
    </row>
    <row r="3746" spans="1:17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3"/>
    </row>
    <row r="3747" spans="1:17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3"/>
    </row>
    <row r="3748" spans="1:17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3"/>
    </row>
    <row r="3749" spans="1:17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3"/>
    </row>
    <row r="3750" spans="1:17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3"/>
    </row>
    <row r="3751" spans="1:17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3"/>
    </row>
    <row r="3752" spans="1:17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3"/>
    </row>
    <row r="3753" spans="1:17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3"/>
    </row>
    <row r="3754" spans="1:17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3"/>
    </row>
    <row r="3755" spans="1:17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3"/>
    </row>
    <row r="3756" spans="1:17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3"/>
    </row>
    <row r="3757" spans="1:17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3"/>
    </row>
    <row r="3758" spans="1:17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3"/>
    </row>
    <row r="3759" spans="1:17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3"/>
    </row>
    <row r="3760" spans="1:17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3"/>
    </row>
    <row r="3761" spans="1:17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3"/>
    </row>
    <row r="3762" spans="1:17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3"/>
    </row>
    <row r="3763" spans="1:17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3"/>
    </row>
    <row r="3764" spans="1:17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3"/>
    </row>
    <row r="3765" spans="1:17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3"/>
    </row>
    <row r="3766" spans="1:17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3"/>
    </row>
    <row r="3767" spans="1:17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3"/>
    </row>
    <row r="3768" spans="1:17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3"/>
    </row>
    <row r="3769" spans="1:17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3"/>
    </row>
    <row r="3770" spans="1:17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3"/>
    </row>
    <row r="3771" spans="1:17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3"/>
    </row>
    <row r="3772" spans="1:17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3"/>
    </row>
    <row r="3773" spans="1:17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3"/>
    </row>
    <row r="3774" spans="1:17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3"/>
    </row>
    <row r="3775" spans="1:17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3"/>
    </row>
    <row r="3776" spans="1:17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3"/>
    </row>
    <row r="3777" spans="1:17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3"/>
    </row>
    <row r="3778" spans="1:17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3"/>
    </row>
    <row r="3779" spans="1:17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3"/>
    </row>
    <row r="3780" spans="1:17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3"/>
    </row>
    <row r="3781" spans="1:17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3"/>
    </row>
    <row r="3782" spans="1:17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3"/>
    </row>
    <row r="3783" spans="1:17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3"/>
    </row>
    <row r="3784" spans="1:17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3"/>
    </row>
    <row r="3785" spans="1:17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3"/>
    </row>
    <row r="3786" spans="1:17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3"/>
    </row>
    <row r="3787" spans="1:17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3"/>
    </row>
    <row r="3788" spans="1:17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3"/>
    </row>
    <row r="3789" spans="1:17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3"/>
    </row>
    <row r="3790" spans="1:17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3"/>
    </row>
    <row r="3791" spans="1:17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3"/>
    </row>
    <row r="3792" spans="1:17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3"/>
    </row>
    <row r="3793" spans="1:17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3"/>
    </row>
    <row r="3794" spans="1:17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3"/>
    </row>
    <row r="3795" spans="1:17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3"/>
    </row>
    <row r="3796" spans="1:17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3"/>
    </row>
    <row r="3797" spans="1:17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3"/>
    </row>
    <row r="3798" spans="1:17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3"/>
    </row>
    <row r="3799" spans="1:17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3"/>
    </row>
    <row r="3800" spans="1:17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3"/>
    </row>
    <row r="3801" spans="1:17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3"/>
    </row>
    <row r="3802" spans="1:17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3"/>
    </row>
    <row r="3803" spans="1:17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3"/>
    </row>
    <row r="3804" spans="1:17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3"/>
    </row>
    <row r="3805" spans="1:17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3"/>
    </row>
    <row r="3806" spans="1:17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3"/>
    </row>
    <row r="3807" spans="1:17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3"/>
    </row>
    <row r="3808" spans="1:17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3"/>
    </row>
    <row r="3809" spans="1:17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3"/>
    </row>
    <row r="3810" spans="1:17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3"/>
    </row>
    <row r="3811" spans="1:17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3"/>
    </row>
    <row r="3812" spans="1:17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3"/>
    </row>
    <row r="3813" spans="1:17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3"/>
    </row>
    <row r="3814" spans="1:17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3"/>
    </row>
    <row r="3815" spans="1:17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3"/>
    </row>
    <row r="3816" spans="1:17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3"/>
    </row>
    <row r="3817" spans="1:17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3"/>
    </row>
    <row r="3818" spans="1:17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3"/>
    </row>
    <row r="3819" spans="1:17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3"/>
    </row>
    <row r="3820" spans="1:17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3"/>
    </row>
    <row r="3821" spans="1:17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3"/>
    </row>
    <row r="3822" spans="1:17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3"/>
    </row>
    <row r="3823" spans="1:17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3"/>
    </row>
    <row r="3824" spans="1:17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3"/>
    </row>
    <row r="3825" spans="1:17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3"/>
    </row>
    <row r="3826" spans="1:17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3"/>
    </row>
    <row r="3827" spans="1:17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3"/>
    </row>
    <row r="3828" spans="1:17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3"/>
    </row>
    <row r="3829" spans="1:17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3"/>
    </row>
    <row r="3830" spans="1:17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3"/>
    </row>
    <row r="3831" spans="1:17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3"/>
    </row>
    <row r="3832" spans="1:17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3"/>
    </row>
    <row r="3833" spans="1:17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3"/>
    </row>
    <row r="3834" spans="1:17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3"/>
    </row>
    <row r="3835" spans="1:17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3"/>
    </row>
    <row r="3836" spans="1:17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3"/>
    </row>
    <row r="3837" spans="1:17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3"/>
    </row>
    <row r="3838" spans="1:17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3"/>
    </row>
    <row r="3839" spans="1:17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3"/>
    </row>
    <row r="3840" spans="1:17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3"/>
    </row>
    <row r="3841" spans="1:17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3"/>
    </row>
    <row r="3842" spans="1:17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3"/>
    </row>
    <row r="3843" spans="1:17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3"/>
    </row>
    <row r="3844" spans="1:17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3"/>
    </row>
    <row r="3845" spans="1:17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3"/>
    </row>
    <row r="3846" spans="1:17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3"/>
    </row>
    <row r="3847" spans="1:17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3"/>
    </row>
    <row r="3848" spans="1:17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3"/>
    </row>
    <row r="3849" spans="1:17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3"/>
    </row>
    <row r="3850" spans="1:17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3"/>
    </row>
    <row r="3851" spans="1:17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3"/>
    </row>
    <row r="3852" spans="1:17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3"/>
    </row>
    <row r="3853" spans="1:17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3"/>
    </row>
    <row r="3854" spans="1:17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3"/>
    </row>
    <row r="3855" spans="1:17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3"/>
    </row>
    <row r="3856" spans="1:17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3"/>
    </row>
    <row r="3857" spans="1:17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3"/>
    </row>
    <row r="3858" spans="1:17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3"/>
    </row>
    <row r="3859" spans="1:17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3"/>
    </row>
    <row r="3860" spans="1:17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3"/>
    </row>
    <row r="3861" spans="1:17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3"/>
    </row>
    <row r="3862" spans="1:17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3"/>
    </row>
    <row r="3863" spans="1:17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3"/>
    </row>
    <row r="3864" spans="1:17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3"/>
    </row>
    <row r="3865" spans="1:17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3"/>
    </row>
    <row r="3866" spans="1:17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3"/>
    </row>
    <row r="3867" spans="1:17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3"/>
    </row>
    <row r="3868" spans="1:17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3"/>
    </row>
    <row r="3869" spans="1:17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3"/>
    </row>
    <row r="3870" spans="1:17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3"/>
    </row>
    <row r="3871" spans="1:17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3"/>
    </row>
    <row r="3872" spans="1:17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3"/>
    </row>
    <row r="3873" spans="1:17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3"/>
    </row>
    <row r="3874" spans="1:17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3"/>
    </row>
    <row r="3875" spans="1:17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3"/>
    </row>
    <row r="3876" spans="1:17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3"/>
    </row>
    <row r="3877" spans="1:17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3"/>
    </row>
    <row r="3878" spans="1:17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3"/>
    </row>
    <row r="3879" spans="1:17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3"/>
    </row>
    <row r="3880" spans="1:17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3"/>
    </row>
    <row r="3881" spans="1:17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3"/>
    </row>
    <row r="3882" spans="1:17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3"/>
    </row>
    <row r="3883" spans="1:17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3"/>
    </row>
    <row r="3884" spans="1:17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3"/>
    </row>
    <row r="3885" spans="1:17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3"/>
    </row>
    <row r="3886" spans="1:17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3"/>
    </row>
    <row r="3887" spans="1:17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3"/>
    </row>
    <row r="3888" spans="1:17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3"/>
    </row>
    <row r="3889" spans="1:17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3"/>
    </row>
    <row r="3890" spans="1:17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3"/>
    </row>
    <row r="3891" spans="1:17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3"/>
    </row>
    <row r="3892" spans="1:17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3"/>
    </row>
    <row r="3893" spans="1:17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3"/>
    </row>
    <row r="3894" spans="1:17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3"/>
    </row>
    <row r="3895" spans="1:17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3"/>
    </row>
    <row r="3896" spans="1:17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3"/>
    </row>
    <row r="3897" spans="1:17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3"/>
    </row>
    <row r="3898" spans="1:17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3"/>
    </row>
    <row r="3899" spans="1:17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3"/>
    </row>
    <row r="3900" spans="1:17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3"/>
    </row>
    <row r="3901" spans="1:17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3"/>
    </row>
    <row r="3902" spans="1:17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3"/>
    </row>
    <row r="3903" spans="1:17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3"/>
    </row>
    <row r="3904" spans="1:17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3"/>
    </row>
    <row r="3905" spans="1:17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3"/>
    </row>
    <row r="3906" spans="1:17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3"/>
    </row>
    <row r="3907" spans="1:17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3"/>
    </row>
    <row r="3908" spans="1:17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3"/>
    </row>
    <row r="3909" spans="1:17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3"/>
    </row>
    <row r="3910" spans="1:17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3"/>
    </row>
    <row r="3911" spans="1:17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3"/>
    </row>
    <row r="3912" spans="1:17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3"/>
    </row>
    <row r="3913" spans="1:17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3"/>
    </row>
    <row r="3914" spans="1:17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3"/>
    </row>
    <row r="3915" spans="1:17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3"/>
    </row>
    <row r="3916" spans="1:17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3"/>
    </row>
    <row r="3917" spans="1:17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3"/>
    </row>
    <row r="3918" spans="1:17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3"/>
    </row>
    <row r="3919" spans="1:17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3"/>
    </row>
    <row r="3920" spans="1:17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3"/>
    </row>
    <row r="3921" spans="1:17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3"/>
    </row>
    <row r="3922" spans="1:17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3"/>
    </row>
    <row r="3923" spans="1:17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3"/>
    </row>
    <row r="3924" spans="1:17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3"/>
    </row>
    <row r="3925" spans="1:17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3"/>
    </row>
    <row r="3926" spans="1:17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3"/>
    </row>
    <row r="3927" spans="1:17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3"/>
    </row>
    <row r="3928" spans="1:17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3"/>
    </row>
    <row r="3929" spans="1:17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3"/>
    </row>
    <row r="3930" spans="1:17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3"/>
    </row>
    <row r="3931" spans="1:17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3"/>
    </row>
    <row r="3932" spans="1:17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3"/>
    </row>
    <row r="3933" spans="1:17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3"/>
    </row>
    <row r="3934" spans="1:17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3"/>
    </row>
    <row r="3935" spans="1:17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3"/>
    </row>
    <row r="3936" spans="1:17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3"/>
    </row>
    <row r="3937" spans="1:17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3"/>
    </row>
    <row r="3938" spans="1:17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3"/>
    </row>
    <row r="3939" spans="1:17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3"/>
    </row>
    <row r="3940" spans="1:17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3"/>
    </row>
    <row r="3941" spans="1:17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3"/>
    </row>
    <row r="3942" spans="1:17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3"/>
    </row>
    <row r="3943" spans="1:17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3"/>
    </row>
    <row r="3944" spans="1:17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3"/>
    </row>
    <row r="3945" spans="1:17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3"/>
    </row>
    <row r="3946" spans="1:17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3"/>
    </row>
    <row r="3947" spans="1:17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3"/>
    </row>
    <row r="3948" spans="1:17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3"/>
    </row>
    <row r="3949" spans="1:17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3"/>
    </row>
    <row r="3950" spans="1:17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3"/>
    </row>
    <row r="3951" spans="1:17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3"/>
    </row>
    <row r="3952" spans="1:17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3"/>
    </row>
    <row r="3953" spans="1:17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3"/>
    </row>
    <row r="3954" spans="1:17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3"/>
    </row>
    <row r="3955" spans="1:17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3"/>
    </row>
    <row r="3956" spans="1:17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3"/>
    </row>
    <row r="3957" spans="1:17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3"/>
    </row>
    <row r="3958" spans="1:17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3"/>
    </row>
    <row r="3959" spans="1:17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3"/>
    </row>
    <row r="3960" spans="1:17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3"/>
    </row>
    <row r="3961" spans="1:17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3"/>
    </row>
    <row r="3962" spans="1:17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3"/>
    </row>
    <row r="3963" spans="1:17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3"/>
    </row>
    <row r="3964" spans="1:17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3"/>
    </row>
    <row r="3965" spans="1:17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3"/>
    </row>
    <row r="3966" spans="1:17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3"/>
    </row>
    <row r="3967" spans="1:17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3"/>
    </row>
    <row r="3968" spans="1:17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3"/>
    </row>
    <row r="3969" spans="1:17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3"/>
    </row>
    <row r="3970" spans="1:17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3"/>
    </row>
    <row r="3971" spans="1:17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3"/>
    </row>
    <row r="3972" spans="1:17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3"/>
    </row>
    <row r="3973" spans="1:17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3"/>
    </row>
    <row r="3974" spans="1:17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3"/>
    </row>
    <row r="3975" spans="1:17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3"/>
    </row>
    <row r="3976" spans="1:17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3"/>
    </row>
    <row r="3977" spans="1:17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3"/>
    </row>
    <row r="3978" spans="1:17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3"/>
    </row>
    <row r="3979" spans="1:17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3"/>
    </row>
    <row r="3980" spans="1:17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3"/>
    </row>
    <row r="3981" spans="1:17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3"/>
    </row>
    <row r="3982" spans="1:17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3"/>
    </row>
    <row r="3983" spans="1:17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3"/>
    </row>
    <row r="3984" spans="1:17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3"/>
    </row>
    <row r="3985" spans="1:17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3"/>
    </row>
    <row r="3986" spans="1:17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3"/>
    </row>
    <row r="3987" spans="1:17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3"/>
    </row>
    <row r="3988" spans="1:17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3"/>
    </row>
    <row r="3989" spans="1:17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3"/>
    </row>
    <row r="3990" spans="1:17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3"/>
    </row>
    <row r="3991" spans="1:17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3"/>
    </row>
    <row r="3992" spans="1:17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3"/>
    </row>
    <row r="3993" spans="1:17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3"/>
    </row>
    <row r="3994" spans="1:17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3"/>
    </row>
    <row r="3995" spans="1:17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3"/>
    </row>
    <row r="3996" spans="1:17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3"/>
    </row>
    <row r="3997" spans="1:17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3"/>
    </row>
    <row r="3998" spans="1:17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3"/>
    </row>
    <row r="3999" spans="1:17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3"/>
    </row>
    <row r="4000" spans="1:17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3"/>
    </row>
    <row r="4001" spans="1:17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3"/>
    </row>
    <row r="4002" spans="1:17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3"/>
    </row>
    <row r="4003" spans="1:17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3"/>
    </row>
    <row r="4004" spans="1:17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3"/>
    </row>
    <row r="4005" spans="1:17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3"/>
    </row>
    <row r="4006" spans="1:17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3"/>
    </row>
    <row r="4007" spans="1:17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3"/>
    </row>
    <row r="4008" spans="1:17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3"/>
    </row>
    <row r="4009" spans="1:17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3"/>
    </row>
    <row r="4010" spans="1:17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3"/>
    </row>
    <row r="4011" spans="1:17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3"/>
    </row>
    <row r="4012" spans="1:17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3"/>
    </row>
    <row r="4013" spans="1:17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3"/>
    </row>
    <row r="4014" spans="1:17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3"/>
    </row>
    <row r="4015" spans="1:17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3"/>
    </row>
    <row r="4016" spans="1:17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3"/>
    </row>
    <row r="4017" spans="1:17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3"/>
    </row>
    <row r="4018" spans="1:17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3"/>
    </row>
    <row r="4019" spans="1:17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3"/>
    </row>
    <row r="4020" spans="1:17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3"/>
    </row>
    <row r="4021" spans="1:17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3"/>
    </row>
    <row r="4022" spans="1:17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3"/>
    </row>
    <row r="4023" spans="1:17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3"/>
    </row>
    <row r="4024" spans="1:17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3"/>
    </row>
    <row r="4025" spans="1:17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3"/>
    </row>
    <row r="4026" spans="1:17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3"/>
    </row>
    <row r="4027" spans="1:17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3"/>
    </row>
    <row r="4028" spans="1:17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3"/>
    </row>
    <row r="4029" spans="1:17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3"/>
    </row>
    <row r="4030" spans="1:17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3"/>
    </row>
    <row r="4031" spans="1:17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3"/>
    </row>
    <row r="4032" spans="1:17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3"/>
    </row>
    <row r="4033" spans="1:17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3"/>
    </row>
    <row r="4034" spans="1:17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3"/>
    </row>
    <row r="4035" spans="1:17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3"/>
    </row>
    <row r="4036" spans="1:17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3"/>
    </row>
    <row r="4037" spans="1:17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3"/>
    </row>
    <row r="4038" spans="1:17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3"/>
    </row>
    <row r="4039" spans="1:17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3"/>
    </row>
    <row r="4040" spans="1:17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3"/>
    </row>
    <row r="4041" spans="1:17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3"/>
    </row>
    <row r="4042" spans="1:17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3"/>
    </row>
    <row r="4043" spans="1:17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3"/>
    </row>
    <row r="4044" spans="1:17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3"/>
    </row>
    <row r="4045" spans="1:17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3"/>
    </row>
    <row r="4046" spans="1:17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3"/>
    </row>
    <row r="4047" spans="1:17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3"/>
    </row>
    <row r="4048" spans="1:17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3"/>
    </row>
    <row r="4049" spans="1:17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3"/>
    </row>
    <row r="4050" spans="1:17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3"/>
    </row>
    <row r="4051" spans="1:17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3"/>
    </row>
    <row r="4052" spans="1:17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3"/>
    </row>
    <row r="4053" spans="1:17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3"/>
    </row>
    <row r="4054" spans="1:17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3"/>
    </row>
    <row r="4055" spans="1:17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3"/>
    </row>
    <row r="4056" spans="1:17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3"/>
    </row>
    <row r="4057" spans="1:17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3"/>
    </row>
    <row r="4058" spans="1:17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3"/>
    </row>
    <row r="4059" spans="1:17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3"/>
    </row>
    <row r="4060" spans="1:17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3"/>
    </row>
    <row r="4061" spans="1:17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3"/>
    </row>
    <row r="4062" spans="1:17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3"/>
    </row>
    <row r="4063" spans="1:17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3"/>
    </row>
    <row r="4064" spans="1:17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3"/>
    </row>
    <row r="4065" spans="1:17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3"/>
    </row>
    <row r="4066" spans="1:17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3"/>
    </row>
    <row r="4067" spans="1:17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3"/>
    </row>
    <row r="4068" spans="1:17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3"/>
    </row>
    <row r="4069" spans="1:17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3"/>
    </row>
    <row r="4070" spans="1:17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3"/>
    </row>
    <row r="4071" spans="1:17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3"/>
    </row>
    <row r="4072" spans="1:17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3"/>
    </row>
    <row r="4073" spans="1:17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3"/>
    </row>
    <row r="4074" spans="1:17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3"/>
    </row>
    <row r="4075" spans="1:17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3"/>
    </row>
    <row r="4076" spans="1:17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3"/>
    </row>
    <row r="4077" spans="1:17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3"/>
    </row>
    <row r="4078" spans="1:17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3"/>
    </row>
    <row r="4079" spans="1:17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3"/>
    </row>
    <row r="4080" spans="1:17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3"/>
    </row>
    <row r="4081" spans="1:17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3"/>
    </row>
    <row r="4082" spans="1:17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3"/>
    </row>
    <row r="4083" spans="1:17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3"/>
    </row>
    <row r="4084" spans="1:17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3"/>
    </row>
    <row r="4085" spans="1:17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3"/>
    </row>
    <row r="4086" spans="1:17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3"/>
    </row>
    <row r="4087" spans="1:17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3"/>
    </row>
    <row r="4088" spans="1:17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3"/>
    </row>
    <row r="4089" spans="1:17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3"/>
    </row>
    <row r="4090" spans="1:17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3"/>
    </row>
    <row r="4091" spans="1:17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3"/>
    </row>
    <row r="4092" spans="1:17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3"/>
    </row>
    <row r="4093" spans="1:17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3"/>
    </row>
    <row r="4094" spans="1:17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3"/>
    </row>
    <row r="4095" spans="1:17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3"/>
    </row>
    <row r="4096" spans="1:17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3"/>
    </row>
    <row r="4097" spans="1:17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3"/>
    </row>
  </sheetData>
  <pageMargins left="0" right="0" top="0.7" bottom="0" header="0.25" footer="0"/>
  <pageSetup scale="71" orientation="landscape" horizontalDpi="300" r:id="rId1"/>
  <headerFooter alignWithMargins="0">
    <oddHeader>&amp;RCASE NO. 2015-00343
ATTACHMENT 2
TO STAFF DR NO. 2-27</oddHeader>
    <oddFooter>&amp;CPage &amp;P of &amp;N</oddFooter>
  </headerFooter>
  <rowBreaks count="1" manualBreakCount="1">
    <brk id="55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00FF00"/>
    <pageSetUpPr fitToPage="1"/>
  </sheetPr>
  <dimension ref="A1:Y675"/>
  <sheetViews>
    <sheetView showGridLines="0" view="pageBreakPreview" zoomScaleNormal="70" zoomScaleSheetLayoutView="100" workbookViewId="0"/>
  </sheetViews>
  <sheetFormatPr defaultColWidth="11" defaultRowHeight="15.75" x14ac:dyDescent="0.25"/>
  <cols>
    <col min="1" max="1" width="4.85546875" style="84" customWidth="1"/>
    <col min="2" max="2" width="37.5703125" style="84" customWidth="1"/>
    <col min="3" max="3" width="16.5703125" style="84" customWidth="1"/>
    <col min="4" max="4" width="15.140625" style="84" bestFit="1" customWidth="1"/>
    <col min="5" max="5" width="15.42578125" style="84" bestFit="1" customWidth="1"/>
    <col min="6" max="6" width="13.42578125" style="84" customWidth="1"/>
    <col min="7" max="7" width="16.5703125" style="84" customWidth="1"/>
    <col min="8" max="8" width="15.42578125" style="84" bestFit="1" customWidth="1"/>
    <col min="9" max="9" width="3.5703125" style="84" customWidth="1"/>
    <col min="10" max="10" width="15.42578125" style="84" customWidth="1"/>
    <col min="11" max="11" width="18.42578125" style="84" customWidth="1"/>
    <col min="12" max="12" width="3.5703125" style="84" customWidth="1"/>
    <col min="13" max="13" width="15.42578125" style="84" bestFit="1" customWidth="1"/>
    <col min="14" max="14" width="3.5703125" style="84" customWidth="1"/>
    <col min="15" max="15" width="11" style="84"/>
    <col min="16" max="16" width="19" style="84" bestFit="1" customWidth="1"/>
    <col min="17" max="17" width="14.42578125" style="84" customWidth="1"/>
    <col min="18" max="18" width="16.140625" style="84" bestFit="1" customWidth="1"/>
    <col min="19" max="19" width="17" style="84" bestFit="1" customWidth="1"/>
    <col min="20" max="25" width="14.5703125" style="84" bestFit="1" customWidth="1"/>
    <col min="26" max="16384" width="11" style="84"/>
  </cols>
  <sheetData>
    <row r="1" spans="1:25" x14ac:dyDescent="0.25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2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S2" s="284"/>
      <c r="T2" s="284"/>
    </row>
    <row r="3" spans="1:2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6" t="s">
        <v>270</v>
      </c>
    </row>
    <row r="4" spans="1:25" x14ac:dyDescent="0.25">
      <c r="A4" s="85"/>
      <c r="B4" s="85"/>
      <c r="C4" s="85"/>
      <c r="D4" s="85"/>
      <c r="E4" s="85"/>
      <c r="F4" s="85"/>
      <c r="G4" s="88" t="s">
        <v>1</v>
      </c>
      <c r="H4" s="85"/>
      <c r="I4" s="85"/>
      <c r="J4" s="85"/>
      <c r="K4" s="85"/>
      <c r="L4" s="85"/>
      <c r="M4" s="85"/>
      <c r="N4" s="85"/>
      <c r="O4" s="85"/>
      <c r="P4" s="85"/>
      <c r="T4" s="90"/>
      <c r="U4" s="90"/>
      <c r="V4" s="90"/>
      <c r="W4" s="90"/>
      <c r="X4" s="90"/>
      <c r="Y4" s="90"/>
    </row>
    <row r="5" spans="1:25" x14ac:dyDescent="0.25">
      <c r="A5" s="85"/>
      <c r="B5" s="85"/>
      <c r="C5" s="85"/>
      <c r="D5" s="85"/>
      <c r="E5" s="85"/>
      <c r="F5" s="85"/>
      <c r="G5" s="91" t="s">
        <v>271</v>
      </c>
      <c r="H5" s="85"/>
      <c r="I5" s="85"/>
      <c r="J5" s="85"/>
      <c r="K5" s="85"/>
      <c r="L5" s="85"/>
      <c r="M5" s="85"/>
      <c r="N5" s="85"/>
      <c r="O5" s="85"/>
      <c r="P5" s="86"/>
      <c r="T5" s="93"/>
      <c r="U5" s="93"/>
      <c r="V5" s="93"/>
      <c r="W5" s="93"/>
      <c r="X5" s="93"/>
      <c r="Y5" s="93"/>
    </row>
    <row r="6" spans="1:25" x14ac:dyDescent="0.25">
      <c r="A6" s="85"/>
      <c r="B6" s="85"/>
      <c r="C6" s="85"/>
      <c r="D6" s="85"/>
      <c r="E6" s="85"/>
      <c r="F6" s="85"/>
      <c r="G6" s="91" t="str">
        <f>'Test Year Revenue Present'!G6</f>
        <v>TEST YEAR ENDING MAY, 31 2017</v>
      </c>
      <c r="H6" s="85"/>
      <c r="I6" s="85"/>
      <c r="J6" s="85"/>
      <c r="K6" s="85"/>
      <c r="L6" s="85"/>
      <c r="M6" s="85"/>
      <c r="N6" s="85"/>
      <c r="O6" s="85"/>
      <c r="P6" s="85"/>
      <c r="T6" s="93"/>
      <c r="U6" s="93"/>
      <c r="V6" s="93"/>
      <c r="W6" s="93"/>
      <c r="X6" s="93"/>
      <c r="Y6" s="93"/>
    </row>
    <row r="7" spans="1:25" x14ac:dyDescent="0.25">
      <c r="A7" s="85"/>
      <c r="B7" s="85"/>
      <c r="C7" s="85"/>
      <c r="D7" s="85"/>
      <c r="E7" s="91"/>
      <c r="F7" s="91"/>
      <c r="G7" s="85"/>
      <c r="H7" s="85"/>
      <c r="I7" s="85"/>
      <c r="J7" s="85"/>
      <c r="K7" s="85"/>
      <c r="L7" s="85"/>
      <c r="M7" s="85"/>
      <c r="N7" s="85"/>
      <c r="O7" s="85"/>
      <c r="P7" s="85"/>
      <c r="T7" s="95"/>
      <c r="U7" s="95"/>
      <c r="V7" s="95"/>
      <c r="W7" s="95"/>
      <c r="X7" s="95"/>
      <c r="Y7" s="95"/>
    </row>
    <row r="8" spans="1:25" x14ac:dyDescent="0.25">
      <c r="A8" s="85"/>
      <c r="B8" s="85"/>
      <c r="C8" s="85"/>
      <c r="D8" s="85"/>
      <c r="E8" s="85"/>
      <c r="F8" s="85"/>
      <c r="G8" s="85"/>
      <c r="H8" s="85"/>
      <c r="I8" s="85"/>
      <c r="J8" s="293" t="s">
        <v>60</v>
      </c>
      <c r="K8" s="293"/>
      <c r="L8" s="85"/>
      <c r="M8" s="85"/>
      <c r="N8" s="85"/>
      <c r="O8" s="85"/>
      <c r="P8" s="85"/>
      <c r="T8" s="97"/>
      <c r="U8" s="97"/>
      <c r="V8" s="97"/>
      <c r="W8" s="97"/>
      <c r="X8" s="97"/>
      <c r="Y8" s="97"/>
    </row>
    <row r="9" spans="1:25" ht="16.5" thickBot="1" x14ac:dyDescent="0.3">
      <c r="A9" s="85"/>
      <c r="B9" s="85"/>
      <c r="C9" s="85"/>
      <c r="D9" s="98"/>
      <c r="E9" s="98"/>
      <c r="F9" s="99" t="str">
        <f>'Test Year Revenue Present'!F9</f>
        <v>Reference Period - Twelve Months Ending 08/31/2015</v>
      </c>
      <c r="G9" s="99"/>
      <c r="H9" s="98"/>
      <c r="I9" s="100"/>
      <c r="J9" s="294" t="s">
        <v>61</v>
      </c>
      <c r="K9" s="294"/>
      <c r="L9" s="100"/>
      <c r="M9" s="100"/>
      <c r="N9" s="100"/>
      <c r="O9" s="85"/>
      <c r="P9" s="85"/>
      <c r="T9" s="97"/>
      <c r="U9" s="97"/>
      <c r="V9" s="97"/>
      <c r="W9" s="97"/>
      <c r="X9" s="97"/>
      <c r="Y9" s="97"/>
    </row>
    <row r="10" spans="1:25" ht="16.5" thickTop="1" x14ac:dyDescent="0.25">
      <c r="A10" s="85"/>
      <c r="B10" s="85"/>
      <c r="C10" s="85"/>
      <c r="D10" s="85"/>
      <c r="E10" s="89"/>
      <c r="F10" s="89" t="s">
        <v>62</v>
      </c>
      <c r="G10" s="101" t="s">
        <v>63</v>
      </c>
      <c r="H10" s="89"/>
      <c r="I10" s="89"/>
      <c r="J10" s="89" t="s">
        <v>64</v>
      </c>
      <c r="K10" s="89" t="s">
        <v>65</v>
      </c>
      <c r="L10" s="89"/>
      <c r="M10" s="89" t="s">
        <v>5</v>
      </c>
      <c r="N10" s="89"/>
      <c r="O10" s="89"/>
      <c r="P10" s="85"/>
      <c r="T10" s="97"/>
      <c r="U10" s="97"/>
      <c r="V10" s="97"/>
      <c r="W10" s="97"/>
      <c r="X10" s="97"/>
      <c r="Y10" s="97"/>
    </row>
    <row r="11" spans="1:25" x14ac:dyDescent="0.25">
      <c r="A11" s="89" t="s">
        <v>3</v>
      </c>
      <c r="B11" s="85"/>
      <c r="C11" s="85"/>
      <c r="D11" s="89" t="s">
        <v>66</v>
      </c>
      <c r="E11" s="101" t="s">
        <v>67</v>
      </c>
      <c r="F11" s="89" t="s">
        <v>68</v>
      </c>
      <c r="G11" s="101" t="s">
        <v>67</v>
      </c>
      <c r="H11" s="101" t="s">
        <v>5</v>
      </c>
      <c r="I11" s="101"/>
      <c r="J11" s="101" t="s">
        <v>69</v>
      </c>
      <c r="K11" s="89" t="s">
        <v>70</v>
      </c>
      <c r="L11" s="89"/>
      <c r="M11" s="89" t="s">
        <v>71</v>
      </c>
      <c r="N11" s="101"/>
      <c r="O11" s="89" t="s">
        <v>272</v>
      </c>
      <c r="P11" s="89" t="s">
        <v>272</v>
      </c>
      <c r="Q11" s="90"/>
      <c r="T11" s="97"/>
      <c r="U11" s="97"/>
      <c r="V11" s="97"/>
      <c r="W11" s="97"/>
      <c r="X11" s="97"/>
      <c r="Y11" s="97"/>
    </row>
    <row r="12" spans="1:25" x14ac:dyDescent="0.25">
      <c r="A12" s="103" t="s">
        <v>6</v>
      </c>
      <c r="B12" s="103" t="s">
        <v>73</v>
      </c>
      <c r="C12" s="103" t="s">
        <v>74</v>
      </c>
      <c r="D12" s="103" t="s">
        <v>75</v>
      </c>
      <c r="E12" s="103" t="s">
        <v>76</v>
      </c>
      <c r="F12" s="103" t="s">
        <v>67</v>
      </c>
      <c r="G12" s="104" t="str">
        <f>'Test Year Revenue Present'!G12</f>
        <v>(NOAA 2005-2015)</v>
      </c>
      <c r="H12" s="103" t="s">
        <v>67</v>
      </c>
      <c r="I12" s="104"/>
      <c r="J12" s="103" t="s">
        <v>78</v>
      </c>
      <c r="K12" s="103" t="s">
        <v>79</v>
      </c>
      <c r="L12" s="103"/>
      <c r="M12" s="103" t="s">
        <v>67</v>
      </c>
      <c r="N12" s="104"/>
      <c r="O12" s="105" t="s">
        <v>80</v>
      </c>
      <c r="P12" s="103" t="s">
        <v>11</v>
      </c>
      <c r="T12" s="108"/>
      <c r="U12" s="108"/>
      <c r="V12" s="108"/>
      <c r="W12" s="108"/>
      <c r="X12" s="108"/>
      <c r="Y12" s="108"/>
    </row>
    <row r="13" spans="1:25" x14ac:dyDescent="0.25">
      <c r="A13" s="85"/>
      <c r="B13" s="89"/>
      <c r="C13" s="89"/>
      <c r="D13" s="89" t="s">
        <v>12</v>
      </c>
      <c r="E13" s="89" t="s">
        <v>13</v>
      </c>
      <c r="F13" s="89" t="s">
        <v>14</v>
      </c>
      <c r="G13" s="89" t="s">
        <v>15</v>
      </c>
      <c r="H13" s="89" t="s">
        <v>16</v>
      </c>
      <c r="I13" s="89"/>
      <c r="J13" s="89" t="s">
        <v>17</v>
      </c>
      <c r="K13" s="89" t="s">
        <v>18</v>
      </c>
      <c r="L13" s="89"/>
      <c r="M13" s="109" t="s">
        <v>20</v>
      </c>
      <c r="N13" s="85"/>
      <c r="O13" s="109" t="s">
        <v>21</v>
      </c>
      <c r="P13" s="109" t="s">
        <v>22</v>
      </c>
      <c r="Q13" s="95"/>
      <c r="S13" s="285"/>
      <c r="T13" s="93"/>
      <c r="U13" s="93"/>
      <c r="V13" s="93"/>
      <c r="W13" s="93"/>
      <c r="X13" s="93"/>
      <c r="Y13" s="93"/>
    </row>
    <row r="14" spans="1:25" x14ac:dyDescent="0.25">
      <c r="A14" s="89">
        <v>1</v>
      </c>
      <c r="B14" s="112" t="s">
        <v>81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95"/>
      <c r="R14" s="108"/>
      <c r="T14" s="93"/>
      <c r="U14" s="93"/>
      <c r="V14" s="93"/>
      <c r="W14" s="93"/>
      <c r="X14" s="93"/>
      <c r="Y14" s="93"/>
    </row>
    <row r="15" spans="1:25" x14ac:dyDescent="0.25">
      <c r="A15" s="89">
        <v>2</v>
      </c>
      <c r="B15" s="85" t="s">
        <v>82</v>
      </c>
      <c r="C15" s="89" t="s">
        <v>83</v>
      </c>
      <c r="D15" s="113">
        <f>'Test Year Revenue Present'!D15</f>
        <v>1865637</v>
      </c>
      <c r="E15" s="113"/>
      <c r="F15" s="113"/>
      <c r="G15" s="113"/>
      <c r="H15" s="113"/>
      <c r="I15" s="113"/>
      <c r="J15" s="113">
        <f>'Test Year Revenue Present'!J15</f>
        <v>8400</v>
      </c>
      <c r="K15" s="113"/>
      <c r="L15" s="113"/>
      <c r="M15" s="113"/>
      <c r="N15" s="113"/>
      <c r="O15" s="114">
        <v>18.25</v>
      </c>
      <c r="P15" s="115">
        <f>ROUND(+O15*(D15+F15+J15),0)</f>
        <v>34201175</v>
      </c>
      <c r="Q15" s="116">
        <f>D15+F15+J15</f>
        <v>1874037</v>
      </c>
      <c r="R15" s="124"/>
      <c r="T15" s="95"/>
      <c r="U15" s="95"/>
      <c r="V15" s="95"/>
      <c r="W15" s="95"/>
      <c r="X15" s="95"/>
      <c r="Y15" s="95"/>
    </row>
    <row r="16" spans="1:25" x14ac:dyDescent="0.25">
      <c r="A16" s="89">
        <v>3</v>
      </c>
      <c r="B16" s="85"/>
      <c r="C16" s="89" t="s">
        <v>83</v>
      </c>
      <c r="D16" s="113">
        <f>'Test Year Revenue Present'!D16</f>
        <v>228871</v>
      </c>
      <c r="E16" s="113"/>
      <c r="F16" s="113">
        <f>'Test Year Revenue Present'!F16</f>
        <v>-2</v>
      </c>
      <c r="G16" s="85"/>
      <c r="H16" s="85"/>
      <c r="I16" s="85"/>
      <c r="J16" s="94"/>
      <c r="K16" s="94"/>
      <c r="L16" s="85"/>
      <c r="M16" s="85"/>
      <c r="N16" s="85"/>
      <c r="O16" s="119">
        <v>45</v>
      </c>
      <c r="P16" s="120">
        <f>ROUND(+O16*(D16+F16+J16),0)</f>
        <v>10299105</v>
      </c>
      <c r="Q16" s="116">
        <f>D16+F16+J16</f>
        <v>228869</v>
      </c>
      <c r="R16" s="124"/>
      <c r="T16" s="97"/>
      <c r="U16" s="97"/>
      <c r="V16" s="97"/>
      <c r="W16" s="97"/>
      <c r="X16" s="97"/>
      <c r="Y16" s="97"/>
    </row>
    <row r="17" spans="1:25" x14ac:dyDescent="0.25">
      <c r="A17" s="89">
        <v>4</v>
      </c>
      <c r="B17" s="85"/>
      <c r="C17" s="89" t="s">
        <v>84</v>
      </c>
      <c r="D17" s="94"/>
      <c r="E17" s="113">
        <f>'Test Year Revenue Present'!E17</f>
        <v>16904415.608727276</v>
      </c>
      <c r="F17" s="113">
        <f>'Test Year Revenue Present'!F17</f>
        <v>2142.8409090909095</v>
      </c>
      <c r="G17" s="113">
        <f>'Test Year Revenue Present'!G17</f>
        <v>-1063395.529099606</v>
      </c>
      <c r="H17" s="113">
        <f>SUM(E17:G17)</f>
        <v>15843162.92053676</v>
      </c>
      <c r="I17" s="113"/>
      <c r="J17" s="113">
        <f>'Test Year Revenue Present'!J17</f>
        <v>51511.76412785612</v>
      </c>
      <c r="K17" s="113">
        <f>'Test Year Revenue Present'!K17</f>
        <v>0</v>
      </c>
      <c r="L17" s="113"/>
      <c r="M17" s="113">
        <f>H17+J17+K17</f>
        <v>15894674.684664616</v>
      </c>
      <c r="N17" s="113"/>
      <c r="O17" s="121">
        <v>1.58</v>
      </c>
      <c r="P17" s="113">
        <f>ROUND((+M17)*O17,0)</f>
        <v>25113586</v>
      </c>
      <c r="Q17" s="116"/>
      <c r="R17" s="286"/>
      <c r="S17" s="287"/>
      <c r="T17" s="118"/>
      <c r="U17" s="123"/>
      <c r="V17" s="123"/>
      <c r="W17" s="123"/>
      <c r="X17" s="123"/>
      <c r="Y17" s="123"/>
    </row>
    <row r="18" spans="1:25" x14ac:dyDescent="0.25">
      <c r="A18" s="89">
        <v>5</v>
      </c>
      <c r="B18" s="94"/>
      <c r="C18" s="89" t="s">
        <v>85</v>
      </c>
      <c r="D18" s="94"/>
      <c r="E18" s="113">
        <f>'Test Year Revenue Present'!E18</f>
        <v>1298067.3522727273</v>
      </c>
      <c r="F18" s="113">
        <f>'Test Year Revenue Present'!F18</f>
        <v>-3224.9409090909094</v>
      </c>
      <c r="G18" s="113">
        <f>'Test Year Revenue Present'!G18</f>
        <v>-67181.470900394066</v>
      </c>
      <c r="H18" s="113">
        <f>SUM(E18:G18)</f>
        <v>1227660.9404632424</v>
      </c>
      <c r="I18" s="113"/>
      <c r="J18" s="113"/>
      <c r="K18" s="113">
        <f>'Test Year Revenue Present'!K18</f>
        <v>0</v>
      </c>
      <c r="L18" s="113"/>
      <c r="M18" s="113">
        <f>H18+J18+K18</f>
        <v>1227660.9404632424</v>
      </c>
      <c r="N18" s="113"/>
      <c r="O18" s="121">
        <v>1.01</v>
      </c>
      <c r="P18" s="113">
        <f>ROUND((+M18)*O18,0)</f>
        <v>1239938</v>
      </c>
      <c r="Q18" s="116"/>
      <c r="R18" s="286"/>
      <c r="T18" s="118"/>
    </row>
    <row r="19" spans="1:25" x14ac:dyDescent="0.25">
      <c r="A19" s="89">
        <v>6</v>
      </c>
      <c r="B19" s="125"/>
      <c r="C19" s="89" t="s">
        <v>86</v>
      </c>
      <c r="D19" s="94"/>
      <c r="E19" s="113">
        <f>'Test Year Revenue Present'!E19</f>
        <v>0</v>
      </c>
      <c r="F19" s="113">
        <f>'Test Year Revenue Present'!F19</f>
        <v>0</v>
      </c>
      <c r="G19" s="113">
        <f>'Test Year Revenue Present'!G19</f>
        <v>0</v>
      </c>
      <c r="H19" s="113">
        <f>SUM(E19:G19)</f>
        <v>0</v>
      </c>
      <c r="I19" s="113"/>
      <c r="J19" s="113"/>
      <c r="K19" s="113">
        <f>'Test Year Revenue Present'!K19</f>
        <v>0</v>
      </c>
      <c r="L19" s="113"/>
      <c r="M19" s="113">
        <f>H19+J19+K19</f>
        <v>0</v>
      </c>
      <c r="N19" s="113"/>
      <c r="O19" s="121">
        <v>0.7228</v>
      </c>
      <c r="P19" s="113">
        <f>ROUND((+M19)*O19,0)</f>
        <v>0</v>
      </c>
      <c r="Q19" s="116"/>
      <c r="R19" s="286"/>
    </row>
    <row r="20" spans="1:25" x14ac:dyDescent="0.25">
      <c r="A20" s="89">
        <v>7</v>
      </c>
      <c r="B20" s="85" t="s">
        <v>87</v>
      </c>
      <c r="C20" s="89" t="s">
        <v>83</v>
      </c>
      <c r="D20" s="113">
        <f>'Test Year Revenue Present'!D20</f>
        <v>125</v>
      </c>
      <c r="E20" s="113"/>
      <c r="F20" s="113">
        <f>'Test Year Revenue Present'!F20</f>
        <v>12</v>
      </c>
      <c r="G20" s="113"/>
      <c r="H20" s="113"/>
      <c r="I20" s="113"/>
      <c r="J20" s="113"/>
      <c r="K20" s="113"/>
      <c r="L20" s="113"/>
      <c r="M20" s="113"/>
      <c r="N20" s="113"/>
      <c r="O20" s="119">
        <v>375</v>
      </c>
      <c r="P20" s="120">
        <f>ROUND(+O20*(D20+F20+J20),0)</f>
        <v>51375</v>
      </c>
      <c r="Q20" s="116">
        <f>D20+F20+J20</f>
        <v>137</v>
      </c>
      <c r="R20" s="124"/>
    </row>
    <row r="21" spans="1:25" x14ac:dyDescent="0.25">
      <c r="A21" s="89">
        <v>8</v>
      </c>
      <c r="B21" s="130"/>
      <c r="C21" s="89" t="s">
        <v>91</v>
      </c>
      <c r="D21" s="113"/>
      <c r="E21" s="113">
        <f>'Test Year Revenue Present'!E21</f>
        <v>316552.01799999998</v>
      </c>
      <c r="F21" s="113">
        <f>'Test Year Revenue Present'!F21</f>
        <v>-11394</v>
      </c>
      <c r="G21" s="113"/>
      <c r="H21" s="113">
        <f>SUM(E21:G21)</f>
        <v>305158.01799999998</v>
      </c>
      <c r="I21" s="113"/>
      <c r="J21" s="113"/>
      <c r="K21" s="113"/>
      <c r="L21" s="113"/>
      <c r="M21" s="113">
        <f>H21+J21+K21</f>
        <v>305158.01799999998</v>
      </c>
      <c r="N21" s="113"/>
      <c r="O21" s="121">
        <v>0.89</v>
      </c>
      <c r="P21" s="113">
        <f>ROUND((+M21)*O21,0)</f>
        <v>271591</v>
      </c>
      <c r="Q21" s="116"/>
      <c r="R21" s="124"/>
    </row>
    <row r="22" spans="1:25" x14ac:dyDescent="0.25">
      <c r="A22" s="89">
        <v>9</v>
      </c>
      <c r="B22" s="85"/>
      <c r="C22" s="89" t="s">
        <v>86</v>
      </c>
      <c r="D22" s="113"/>
      <c r="E22" s="113">
        <f>'Test Year Revenue Present'!E22</f>
        <v>156226</v>
      </c>
      <c r="F22" s="113">
        <f>'Test Year Revenue Present'!F22</f>
        <v>-132606</v>
      </c>
      <c r="G22" s="113"/>
      <c r="H22" s="113">
        <f>SUM(E22:G22)</f>
        <v>23620</v>
      </c>
      <c r="I22" s="113"/>
      <c r="J22" s="113"/>
      <c r="K22" s="113"/>
      <c r="L22" s="113"/>
      <c r="M22" s="113">
        <f>H22+J22+K22</f>
        <v>23620</v>
      </c>
      <c r="N22" s="113"/>
      <c r="O22" s="121">
        <v>0.6</v>
      </c>
      <c r="P22" s="113">
        <f>ROUND((+M22)*O22,0)</f>
        <v>14172</v>
      </c>
      <c r="Q22" s="116"/>
      <c r="R22" s="124"/>
    </row>
    <row r="23" spans="1:25" x14ac:dyDescent="0.25">
      <c r="A23" s="89">
        <v>10</v>
      </c>
      <c r="B23" s="131"/>
      <c r="C23" s="132"/>
      <c r="D23" s="133"/>
      <c r="E23" s="133"/>
      <c r="F23" s="133"/>
      <c r="G23" s="131"/>
      <c r="H23" s="133"/>
      <c r="I23" s="133"/>
      <c r="J23" s="133"/>
      <c r="K23" s="133"/>
      <c r="L23" s="133"/>
      <c r="M23" s="133"/>
      <c r="N23" s="133"/>
      <c r="O23" s="135"/>
      <c r="P23" s="133"/>
      <c r="Q23" s="288"/>
      <c r="R23" s="289"/>
    </row>
    <row r="24" spans="1:25" x14ac:dyDescent="0.25">
      <c r="A24" s="89">
        <v>11</v>
      </c>
      <c r="B24" s="112" t="s">
        <v>95</v>
      </c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113"/>
      <c r="Q24" s="116"/>
    </row>
    <row r="25" spans="1:25" x14ac:dyDescent="0.25">
      <c r="A25" s="89">
        <v>12</v>
      </c>
      <c r="B25" s="85" t="s">
        <v>97</v>
      </c>
      <c r="C25" s="89" t="s">
        <v>83</v>
      </c>
      <c r="D25" s="113">
        <f>'Test Year Revenue Present'!D25</f>
        <v>1451</v>
      </c>
      <c r="E25" s="85"/>
      <c r="F25" s="113">
        <f>'Test Year Revenue Present'!F25</f>
        <v>25</v>
      </c>
      <c r="G25" s="85"/>
      <c r="H25" s="113"/>
      <c r="I25" s="113"/>
      <c r="J25" s="113"/>
      <c r="K25" s="113"/>
      <c r="L25" s="113"/>
      <c r="M25" s="113"/>
      <c r="N25" s="113"/>
      <c r="O25" s="119">
        <v>375</v>
      </c>
      <c r="P25" s="113">
        <f>ROUND(+O25*(D25+F25),0)</f>
        <v>553500</v>
      </c>
      <c r="Q25" s="116">
        <f>D25+F25+J25</f>
        <v>1476</v>
      </c>
      <c r="R25" s="124"/>
    </row>
    <row r="26" spans="1:25" x14ac:dyDescent="0.25">
      <c r="A26" s="89">
        <v>13</v>
      </c>
      <c r="B26" s="85" t="s">
        <v>98</v>
      </c>
      <c r="C26" s="89" t="s">
        <v>83</v>
      </c>
      <c r="D26" s="113">
        <f>'Test Year Revenue Present'!D26</f>
        <v>833</v>
      </c>
      <c r="E26" s="85"/>
      <c r="F26" s="113">
        <f>'Test Year Revenue Present'!F26</f>
        <v>19</v>
      </c>
      <c r="G26" s="85"/>
      <c r="H26" s="113"/>
      <c r="I26" s="113"/>
      <c r="J26" s="113"/>
      <c r="K26" s="113"/>
      <c r="L26" s="113"/>
      <c r="M26" s="113"/>
      <c r="N26" s="113"/>
      <c r="O26" s="119">
        <v>375</v>
      </c>
      <c r="P26" s="113">
        <f>ROUND(+O26*(D26+F26),0)</f>
        <v>319500</v>
      </c>
      <c r="Q26" s="116">
        <f>D26+F26+J26</f>
        <v>852</v>
      </c>
      <c r="R26" s="124"/>
    </row>
    <row r="27" spans="1:25" x14ac:dyDescent="0.25">
      <c r="A27" s="89">
        <v>14</v>
      </c>
      <c r="B27" s="85" t="s">
        <v>99</v>
      </c>
      <c r="C27" s="89" t="s">
        <v>83</v>
      </c>
      <c r="D27" s="113">
        <f>'Test Year Revenue Present'!D27</f>
        <v>204</v>
      </c>
      <c r="E27" s="85"/>
      <c r="F27" s="113">
        <f>'Test Year Revenue Present'!F27</f>
        <v>-24</v>
      </c>
      <c r="G27" s="85"/>
      <c r="H27" s="85"/>
      <c r="I27" s="85"/>
      <c r="J27" s="85"/>
      <c r="K27" s="85"/>
      <c r="L27" s="85"/>
      <c r="M27" s="85"/>
      <c r="N27" s="85"/>
      <c r="O27" s="119">
        <v>350</v>
      </c>
      <c r="P27" s="113">
        <f>ROUND(+O27*(D27+F27),0)</f>
        <v>63000</v>
      </c>
      <c r="Q27" s="116">
        <f>D27+F27+J27</f>
        <v>180</v>
      </c>
    </row>
    <row r="28" spans="1:25" x14ac:dyDescent="0.25">
      <c r="A28" s="89">
        <v>15</v>
      </c>
      <c r="B28" s="85" t="s">
        <v>101</v>
      </c>
      <c r="C28" s="89" t="s">
        <v>83</v>
      </c>
      <c r="D28" s="113">
        <f>'Test Year Revenue Present'!D28</f>
        <v>2464</v>
      </c>
      <c r="E28" s="85"/>
      <c r="F28" s="113">
        <f>'Test Year Revenue Present'!F28</f>
        <v>20</v>
      </c>
      <c r="G28" s="85"/>
      <c r="H28" s="113"/>
      <c r="I28" s="113"/>
      <c r="J28" s="113"/>
      <c r="K28" s="113"/>
      <c r="L28" s="113"/>
      <c r="M28" s="113"/>
      <c r="N28" s="113"/>
      <c r="O28" s="119">
        <v>50</v>
      </c>
      <c r="P28" s="113">
        <f>ROUND(+O28*(D28+F28),0)</f>
        <v>124200</v>
      </c>
      <c r="Q28" s="116"/>
      <c r="R28" s="124"/>
      <c r="S28" s="108">
        <f>J15*O15+J17*O17</f>
        <v>234688.58732201267</v>
      </c>
    </row>
    <row r="29" spans="1:25" x14ac:dyDescent="0.25">
      <c r="A29" s="89">
        <v>16</v>
      </c>
      <c r="B29" s="85" t="s">
        <v>102</v>
      </c>
      <c r="C29" s="85"/>
      <c r="D29" s="85"/>
      <c r="E29" s="113">
        <f>'Test Year Revenue Present'!E29</f>
        <v>963990.99999999988</v>
      </c>
      <c r="F29" s="113">
        <f>'Test Year Revenue Present'!F29</f>
        <v>0</v>
      </c>
      <c r="G29" s="85"/>
      <c r="H29" s="85"/>
      <c r="I29" s="85"/>
      <c r="J29" s="85"/>
      <c r="K29" s="85"/>
      <c r="L29" s="85"/>
      <c r="M29" s="85"/>
      <c r="N29" s="85"/>
      <c r="O29" s="119">
        <v>0.1</v>
      </c>
      <c r="P29" s="113">
        <f>ROUND((+E29+G29+F29)*O29,0)</f>
        <v>96399</v>
      </c>
      <c r="Q29" s="116"/>
      <c r="R29" s="124"/>
    </row>
    <row r="30" spans="1:25" x14ac:dyDescent="0.25">
      <c r="A30" s="89">
        <v>17</v>
      </c>
      <c r="B30" s="85" t="s">
        <v>103</v>
      </c>
      <c r="C30" s="85"/>
      <c r="D30" s="85"/>
      <c r="E30" s="85"/>
      <c r="F30" s="137"/>
      <c r="G30" s="85"/>
      <c r="H30" s="85"/>
      <c r="I30" s="85"/>
      <c r="J30" s="85"/>
      <c r="K30" s="85"/>
      <c r="L30" s="85"/>
      <c r="M30" s="85"/>
      <c r="N30" s="85"/>
      <c r="O30" s="86" t="s">
        <v>56</v>
      </c>
      <c r="P30" s="94">
        <f>'Test Year Monthly - (Pres)'!P67+'Test Year Monthly - (Pres)'!P83+'Test Year Monthly - (Pres)'!P92</f>
        <v>122200</v>
      </c>
      <c r="Q30" s="116"/>
      <c r="R30" s="124"/>
    </row>
    <row r="31" spans="1:25" x14ac:dyDescent="0.25">
      <c r="A31" s="89">
        <v>18</v>
      </c>
      <c r="B31" s="85" t="s">
        <v>104</v>
      </c>
      <c r="C31" s="89" t="s">
        <v>84</v>
      </c>
      <c r="D31" s="113"/>
      <c r="E31" s="113">
        <f>'Test Year Revenue Present'!E31</f>
        <v>420823</v>
      </c>
      <c r="F31" s="113">
        <f>'Test Year Revenue Present'!F31</f>
        <v>7787</v>
      </c>
      <c r="G31" s="113"/>
      <c r="H31" s="113">
        <f t="shared" ref="H31:H38" si="0">SUM(E31:G31)</f>
        <v>428610</v>
      </c>
      <c r="I31" s="113"/>
      <c r="J31" s="113"/>
      <c r="K31" s="113"/>
      <c r="L31" s="113"/>
      <c r="M31" s="113">
        <f t="shared" ref="M31:M38" si="1">H31+J31+K31</f>
        <v>428610</v>
      </c>
      <c r="N31" s="113"/>
      <c r="O31" s="121">
        <v>1.58</v>
      </c>
      <c r="P31" s="113">
        <f t="shared" ref="P31:P37" si="2">ROUND((+M31)*O31,0)</f>
        <v>677204</v>
      </c>
      <c r="Q31" s="116"/>
      <c r="R31" s="124"/>
    </row>
    <row r="32" spans="1:25" x14ac:dyDescent="0.25">
      <c r="A32" s="89">
        <v>19</v>
      </c>
      <c r="B32" s="85"/>
      <c r="C32" s="89" t="s">
        <v>85</v>
      </c>
      <c r="D32" s="113"/>
      <c r="E32" s="113">
        <f>'Test Year Revenue Present'!E32</f>
        <v>5646929</v>
      </c>
      <c r="F32" s="113">
        <f>'Test Year Revenue Present'!F32</f>
        <v>154293.1</v>
      </c>
      <c r="G32" s="113"/>
      <c r="H32" s="113">
        <f t="shared" si="0"/>
        <v>5801222.0999999996</v>
      </c>
      <c r="I32" s="113"/>
      <c r="J32" s="113"/>
      <c r="K32" s="113"/>
      <c r="L32" s="113"/>
      <c r="M32" s="113">
        <f t="shared" si="1"/>
        <v>5801222.0999999996</v>
      </c>
      <c r="N32" s="113"/>
      <c r="O32" s="121">
        <v>1.01</v>
      </c>
      <c r="P32" s="113">
        <f t="shared" si="2"/>
        <v>5859234</v>
      </c>
      <c r="Q32" s="116"/>
      <c r="R32" s="124"/>
    </row>
    <row r="33" spans="1:18" x14ac:dyDescent="0.25">
      <c r="A33" s="89">
        <v>20</v>
      </c>
      <c r="B33" s="85"/>
      <c r="C33" s="89" t="s">
        <v>86</v>
      </c>
      <c r="D33" s="113"/>
      <c r="E33" s="113">
        <f>'Test Year Revenue Present'!E33</f>
        <v>1191778</v>
      </c>
      <c r="F33" s="113">
        <f>'Test Year Revenue Present'!F33</f>
        <v>-49741</v>
      </c>
      <c r="G33" s="113"/>
      <c r="H33" s="113">
        <f t="shared" si="0"/>
        <v>1142037</v>
      </c>
      <c r="I33" s="113"/>
      <c r="J33" s="113"/>
      <c r="K33" s="113"/>
      <c r="L33" s="113"/>
      <c r="M33" s="113">
        <f t="shared" si="1"/>
        <v>1142037</v>
      </c>
      <c r="N33" s="113"/>
      <c r="O33" s="121">
        <v>0.7228</v>
      </c>
      <c r="P33" s="113">
        <f t="shared" si="2"/>
        <v>825464</v>
      </c>
      <c r="Q33" s="116"/>
      <c r="R33" s="124"/>
    </row>
    <row r="34" spans="1:18" x14ac:dyDescent="0.25">
      <c r="A34" s="89">
        <v>21</v>
      </c>
      <c r="B34" s="85" t="s">
        <v>105</v>
      </c>
      <c r="C34" s="89" t="s">
        <v>85</v>
      </c>
      <c r="D34" s="113"/>
      <c r="E34" s="94">
        <f>'Bill Frequency'!P64</f>
        <v>0</v>
      </c>
      <c r="F34" s="94">
        <f>'Contract &amp; Vol Adj'!P64</f>
        <v>13254</v>
      </c>
      <c r="G34" s="113"/>
      <c r="H34" s="113">
        <f t="shared" si="0"/>
        <v>13254</v>
      </c>
      <c r="I34" s="113"/>
      <c r="J34" s="113"/>
      <c r="K34" s="113"/>
      <c r="L34" s="113"/>
      <c r="M34" s="113">
        <f t="shared" si="1"/>
        <v>13254</v>
      </c>
      <c r="N34" s="113"/>
      <c r="O34" s="121">
        <f>ROUND((O32*0.75),4)</f>
        <v>0.75749999999999995</v>
      </c>
      <c r="P34" s="113">
        <f t="shared" si="2"/>
        <v>10040</v>
      </c>
      <c r="Q34" s="116"/>
      <c r="R34" s="124"/>
    </row>
    <row r="35" spans="1:18" x14ac:dyDescent="0.25">
      <c r="A35" s="89">
        <v>22</v>
      </c>
      <c r="B35" s="85"/>
      <c r="C35" s="89" t="s">
        <v>86</v>
      </c>
      <c r="D35" s="113"/>
      <c r="E35" s="94">
        <f>'Bill Frequency'!P65</f>
        <v>92773</v>
      </c>
      <c r="F35" s="94">
        <f>'Contract &amp; Vol Adj'!P65</f>
        <v>97741</v>
      </c>
      <c r="G35" s="113"/>
      <c r="H35" s="113">
        <f t="shared" si="0"/>
        <v>190514</v>
      </c>
      <c r="I35" s="113"/>
      <c r="J35" s="113"/>
      <c r="K35" s="113"/>
      <c r="L35" s="113"/>
      <c r="M35" s="113">
        <f t="shared" si="1"/>
        <v>190514</v>
      </c>
      <c r="N35" s="113"/>
      <c r="O35" s="121">
        <f>ROUND((O33*0.75),4)</f>
        <v>0.54210000000000003</v>
      </c>
      <c r="P35" s="113">
        <f t="shared" si="2"/>
        <v>103278</v>
      </c>
      <c r="Q35" s="116"/>
      <c r="R35" s="124"/>
    </row>
    <row r="36" spans="1:18" x14ac:dyDescent="0.25">
      <c r="A36" s="89">
        <v>23</v>
      </c>
      <c r="B36" s="85" t="s">
        <v>106</v>
      </c>
      <c r="C36" s="89" t="s">
        <v>91</v>
      </c>
      <c r="D36" s="113"/>
      <c r="E36" s="113">
        <f>'Test Year Revenue Present'!E36</f>
        <v>5094467</v>
      </c>
      <c r="F36" s="113">
        <f>'Test Year Revenue Present'!F36</f>
        <v>287624</v>
      </c>
      <c r="G36" s="113"/>
      <c r="H36" s="113">
        <f t="shared" si="0"/>
        <v>5382091</v>
      </c>
      <c r="I36" s="113"/>
      <c r="J36" s="113"/>
      <c r="K36" s="113"/>
      <c r="L36" s="113"/>
      <c r="M36" s="113">
        <f t="shared" si="1"/>
        <v>5382091</v>
      </c>
      <c r="N36" s="113"/>
      <c r="O36" s="121">
        <v>0.89</v>
      </c>
      <c r="P36" s="113">
        <f t="shared" si="2"/>
        <v>4790061</v>
      </c>
      <c r="Q36" s="116"/>
      <c r="R36" s="124"/>
    </row>
    <row r="37" spans="1:18" x14ac:dyDescent="0.25">
      <c r="A37" s="89">
        <v>24</v>
      </c>
      <c r="B37" s="85"/>
      <c r="C37" s="89" t="s">
        <v>86</v>
      </c>
      <c r="D37" s="113"/>
      <c r="E37" s="113">
        <f>'Test Year Revenue Present'!E37</f>
        <v>2598494</v>
      </c>
      <c r="F37" s="113">
        <f>'Test Year Revenue Present'!F37</f>
        <v>64284</v>
      </c>
      <c r="G37" s="113"/>
      <c r="H37" s="113">
        <f t="shared" si="0"/>
        <v>2662778</v>
      </c>
      <c r="I37" s="113"/>
      <c r="J37" s="113"/>
      <c r="K37" s="113"/>
      <c r="L37" s="113"/>
      <c r="M37" s="113">
        <f t="shared" si="1"/>
        <v>2662778</v>
      </c>
      <c r="N37" s="113"/>
      <c r="O37" s="121">
        <v>0.6</v>
      </c>
      <c r="P37" s="113">
        <f t="shared" si="2"/>
        <v>1597667</v>
      </c>
      <c r="Q37" s="116"/>
      <c r="R37" s="124"/>
    </row>
    <row r="38" spans="1:18" x14ac:dyDescent="0.25">
      <c r="A38" s="89">
        <v>25</v>
      </c>
      <c r="B38" s="85" t="s">
        <v>108</v>
      </c>
      <c r="C38" s="85"/>
      <c r="D38" s="143"/>
      <c r="E38" s="144">
        <f>'Test Year Revenue Present'!E38</f>
        <v>15377684</v>
      </c>
      <c r="F38" s="144">
        <f>'Test Year Revenue Present'!F38</f>
        <v>-996628</v>
      </c>
      <c r="G38" s="100"/>
      <c r="H38" s="144">
        <f t="shared" si="0"/>
        <v>14381056</v>
      </c>
      <c r="I38" s="144"/>
      <c r="J38" s="144"/>
      <c r="K38" s="144"/>
      <c r="L38" s="144"/>
      <c r="M38" s="144">
        <f t="shared" si="1"/>
        <v>14381056</v>
      </c>
      <c r="N38" s="144"/>
      <c r="O38" s="145" t="s">
        <v>56</v>
      </c>
      <c r="P38" s="143">
        <f>'Test Year Monthly - (Pres)'!P95-P39</f>
        <v>1456879.5</v>
      </c>
      <c r="Q38" s="116"/>
      <c r="R38" s="124"/>
    </row>
    <row r="39" spans="1:18" x14ac:dyDescent="0.25">
      <c r="A39" s="89">
        <v>26</v>
      </c>
      <c r="B39" s="85" t="s">
        <v>109</v>
      </c>
      <c r="C39" s="85"/>
      <c r="D39" s="147"/>
      <c r="E39" s="149"/>
      <c r="F39" s="149"/>
      <c r="G39" s="148"/>
      <c r="H39" s="149"/>
      <c r="I39" s="144"/>
      <c r="J39" s="149"/>
      <c r="K39" s="149"/>
      <c r="L39" s="149"/>
      <c r="M39" s="149"/>
      <c r="N39" s="144"/>
      <c r="O39" s="86"/>
      <c r="P39" s="147">
        <f>'Test Year Revenue Present'!P39</f>
        <v>989645.95750000002</v>
      </c>
      <c r="Q39" s="116"/>
      <c r="R39" s="124"/>
    </row>
    <row r="40" spans="1:18" ht="16.5" thickBot="1" x14ac:dyDescent="0.3">
      <c r="A40" s="89">
        <v>27</v>
      </c>
      <c r="B40" s="85" t="s">
        <v>110</v>
      </c>
      <c r="C40" s="85"/>
      <c r="D40" s="150">
        <f>SUM(D15:D38)-D28</f>
        <v>2097121</v>
      </c>
      <c r="E40" s="150">
        <f>SUM((E17:E23),(E31:E38))</f>
        <v>49098208.979000002</v>
      </c>
      <c r="F40" s="150">
        <f>F17+F18+F19+F21+F22+F23+SUM(F31:F38)</f>
        <v>-566468</v>
      </c>
      <c r="G40" s="150">
        <f>SUM(G14:G38)</f>
        <v>-1130577</v>
      </c>
      <c r="H40" s="150">
        <f>SUM(H14:H38)</f>
        <v>47401163.979000002</v>
      </c>
      <c r="I40" s="151"/>
      <c r="J40" s="152">
        <f>SUM(J15:J38)</f>
        <v>59911.76412785612</v>
      </c>
      <c r="K40" s="152">
        <f>SUM(K17:K38)</f>
        <v>0</v>
      </c>
      <c r="L40" s="150"/>
      <c r="M40" s="150">
        <f>SUM(M14:M38)</f>
        <v>47452675.74312786</v>
      </c>
      <c r="N40" s="151"/>
      <c r="O40" s="85"/>
      <c r="P40" s="117">
        <f>SUM(P14:P39)</f>
        <v>88779214.457499996</v>
      </c>
      <c r="Q40" s="116">
        <f>SUM(Q15:Q39)</f>
        <v>2105551</v>
      </c>
      <c r="R40" s="118"/>
    </row>
    <row r="41" spans="1:18" ht="16.5" thickTop="1" x14ac:dyDescent="0.25">
      <c r="A41" s="89">
        <v>28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122"/>
      <c r="N41" s="85"/>
      <c r="O41" s="85"/>
      <c r="P41" s="85"/>
      <c r="Q41" s="95">
        <f>Q40/12</f>
        <v>175462.58333333334</v>
      </c>
      <c r="R41" s="118"/>
    </row>
    <row r="42" spans="1:18" x14ac:dyDescent="0.25">
      <c r="A42" s="89">
        <v>29</v>
      </c>
      <c r="B42" s="85" t="s">
        <v>111</v>
      </c>
      <c r="C42" s="85"/>
      <c r="D42" s="85"/>
      <c r="E42" s="153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151">
        <f>'Test Year Monthly - (Pres)'!P99</f>
        <v>795825</v>
      </c>
      <c r="Q42" s="116"/>
      <c r="R42" s="95"/>
    </row>
    <row r="43" spans="1:18" x14ac:dyDescent="0.25">
      <c r="A43" s="89">
        <v>30</v>
      </c>
      <c r="B43" s="85" t="s">
        <v>112</v>
      </c>
      <c r="C43" s="85"/>
      <c r="D43" s="85"/>
      <c r="E43" s="122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136">
        <f>'Test Year Monthly - (Prop)'!P100</f>
        <v>1162258.9068140581</v>
      </c>
    </row>
    <row r="44" spans="1:18" x14ac:dyDescent="0.25">
      <c r="A44" s="89">
        <v>31</v>
      </c>
      <c r="B44" s="85" t="s">
        <v>113</v>
      </c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117">
        <f>P40+P42+P43</f>
        <v>90737298.364314049</v>
      </c>
      <c r="Q44" s="116"/>
      <c r="R44" s="124"/>
    </row>
    <row r="45" spans="1:18" x14ac:dyDescent="0.25">
      <c r="A45" s="89">
        <v>32</v>
      </c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R45" s="118"/>
    </row>
    <row r="46" spans="1:18" x14ac:dyDescent="0.25">
      <c r="A46" s="89">
        <v>33</v>
      </c>
      <c r="B46" s="85" t="s">
        <v>114</v>
      </c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156">
        <f>'Test Year Monthly - (Pres)'!P103</f>
        <v>79377461.221627131</v>
      </c>
      <c r="R46" s="157"/>
    </row>
    <row r="47" spans="1:18" x14ac:dyDescent="0.25">
      <c r="A47" s="89">
        <v>34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</row>
    <row r="48" spans="1:18" ht="16.5" thickBot="1" x14ac:dyDescent="0.3">
      <c r="A48" s="89">
        <v>35</v>
      </c>
      <c r="B48" s="85" t="s">
        <v>115</v>
      </c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158">
        <f>P40+P42+P46+P43</f>
        <v>170114759.5859412</v>
      </c>
      <c r="R48" s="118"/>
    </row>
    <row r="49" spans="1:24" ht="16.5" thickTop="1" x14ac:dyDescent="0.25">
      <c r="A49" s="89">
        <v>36</v>
      </c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R49" s="290"/>
    </row>
    <row r="50" spans="1:24" x14ac:dyDescent="0.25">
      <c r="A50" s="89">
        <v>37</v>
      </c>
      <c r="B50" s="161" t="s">
        <v>116</v>
      </c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122"/>
      <c r="R50" s="118"/>
      <c r="T50" s="141"/>
    </row>
    <row r="51" spans="1:24" x14ac:dyDescent="0.25">
      <c r="A51" s="89">
        <v>38</v>
      </c>
      <c r="B51" s="161" t="s">
        <v>117</v>
      </c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122"/>
      <c r="N51" s="85"/>
      <c r="O51" s="85"/>
      <c r="P51" s="85"/>
      <c r="T51" s="124"/>
    </row>
    <row r="52" spans="1:24" x14ac:dyDescent="0.25">
      <c r="A52" s="90"/>
    </row>
    <row r="53" spans="1:24" x14ac:dyDescent="0.25">
      <c r="A53" s="90"/>
    </row>
    <row r="54" spans="1:24" x14ac:dyDescent="0.25">
      <c r="A54" s="90"/>
      <c r="P54" s="118"/>
    </row>
    <row r="55" spans="1:24" x14ac:dyDescent="0.25">
      <c r="A55" s="90"/>
    </row>
    <row r="56" spans="1:24" x14ac:dyDescent="0.25">
      <c r="A56" s="90"/>
      <c r="P56" s="123"/>
    </row>
    <row r="57" spans="1:24" x14ac:dyDescent="0.25">
      <c r="A57" s="90"/>
    </row>
    <row r="58" spans="1:24" x14ac:dyDescent="0.25">
      <c r="A58" s="90"/>
    </row>
    <row r="59" spans="1:24" x14ac:dyDescent="0.25">
      <c r="A59" s="90"/>
    </row>
    <row r="60" spans="1:24" x14ac:dyDescent="0.25">
      <c r="A60" s="90"/>
    </row>
    <row r="61" spans="1:24" x14ac:dyDescent="0.25">
      <c r="A61" s="90"/>
    </row>
    <row r="64" spans="1:24" x14ac:dyDescent="0.25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</row>
    <row r="65" spans="1:24" x14ac:dyDescent="0.25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</row>
    <row r="66" spans="1:24" x14ac:dyDescent="0.25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</row>
    <row r="67" spans="1:24" x14ac:dyDescent="0.25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</row>
    <row r="68" spans="1:24" x14ac:dyDescent="0.25">
      <c r="A68" s="165"/>
      <c r="B68" s="165"/>
      <c r="C68" s="165"/>
      <c r="D68" s="165"/>
      <c r="E68" s="166"/>
      <c r="F68" s="166"/>
      <c r="G68" s="165"/>
      <c r="H68" s="165"/>
      <c r="I68" s="165"/>
      <c r="J68" s="165"/>
      <c r="K68" s="165"/>
      <c r="L68" s="165"/>
      <c r="M68" s="165"/>
      <c r="N68" s="165"/>
      <c r="O68" s="165"/>
      <c r="P68" s="167"/>
      <c r="Q68" s="165"/>
      <c r="R68" s="165"/>
      <c r="S68" s="165"/>
      <c r="T68" s="165"/>
      <c r="U68" s="165"/>
      <c r="V68" s="165"/>
      <c r="W68" s="165"/>
      <c r="X68" s="165"/>
    </row>
    <row r="69" spans="1:24" x14ac:dyDescent="0.25">
      <c r="A69" s="165"/>
      <c r="B69" s="165"/>
      <c r="C69" s="165"/>
      <c r="D69" s="165"/>
      <c r="E69" s="166"/>
      <c r="F69" s="166"/>
      <c r="G69" s="165"/>
      <c r="H69" s="165"/>
      <c r="I69" s="165"/>
      <c r="J69" s="165"/>
      <c r="K69" s="165"/>
      <c r="L69" s="165"/>
      <c r="M69" s="165"/>
      <c r="N69" s="165"/>
      <c r="O69" s="165"/>
      <c r="P69" s="167"/>
      <c r="Q69" s="165"/>
      <c r="R69" s="165"/>
      <c r="S69" s="165"/>
      <c r="T69" s="165"/>
      <c r="U69" s="165"/>
      <c r="V69" s="165"/>
      <c r="W69" s="165"/>
      <c r="X69" s="165"/>
    </row>
    <row r="70" spans="1:24" x14ac:dyDescent="0.25">
      <c r="A70" s="165"/>
      <c r="B70" s="165"/>
      <c r="C70" s="165"/>
      <c r="D70" s="165"/>
      <c r="E70" s="166"/>
      <c r="F70" s="166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</row>
    <row r="71" spans="1:24" x14ac:dyDescent="0.25">
      <c r="A71" s="165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</row>
    <row r="72" spans="1:24" x14ac:dyDescent="0.25">
      <c r="A72" s="165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06"/>
      <c r="P72" s="165"/>
      <c r="Q72" s="165"/>
      <c r="R72" s="165"/>
      <c r="S72" s="165"/>
      <c r="T72" s="165"/>
      <c r="U72" s="165"/>
      <c r="V72" s="165"/>
      <c r="W72" s="165"/>
      <c r="X72" s="165"/>
    </row>
    <row r="73" spans="1:24" x14ac:dyDescent="0.25">
      <c r="A73" s="106"/>
      <c r="B73" s="165"/>
      <c r="C73" s="165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65"/>
      <c r="R73" s="165"/>
      <c r="S73" s="165"/>
      <c r="T73" s="165"/>
      <c r="U73" s="165"/>
      <c r="V73" s="165"/>
      <c r="W73" s="165"/>
      <c r="X73" s="165"/>
    </row>
    <row r="74" spans="1:24" x14ac:dyDescent="0.25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65"/>
      <c r="R74" s="165"/>
      <c r="S74" s="165"/>
      <c r="T74" s="165"/>
      <c r="U74" s="165"/>
      <c r="V74" s="165"/>
      <c r="W74" s="165"/>
      <c r="X74" s="165"/>
    </row>
    <row r="75" spans="1:24" x14ac:dyDescent="0.25">
      <c r="A75" s="165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65"/>
      <c r="R75" s="165"/>
      <c r="S75" s="165"/>
      <c r="T75" s="165"/>
      <c r="U75" s="165"/>
      <c r="V75" s="165"/>
      <c r="W75" s="165"/>
      <c r="X75" s="165"/>
    </row>
    <row r="76" spans="1:24" x14ac:dyDescent="0.25">
      <c r="A76" s="165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</row>
    <row r="77" spans="1:24" x14ac:dyDescent="0.25">
      <c r="A77" s="165"/>
      <c r="B77" s="168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9"/>
      <c r="R77" s="165"/>
      <c r="S77" s="165"/>
      <c r="T77" s="165"/>
      <c r="U77" s="165"/>
      <c r="V77" s="165"/>
      <c r="W77" s="165"/>
      <c r="X77" s="165"/>
    </row>
    <row r="78" spans="1:24" x14ac:dyDescent="0.25">
      <c r="A78" s="165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9"/>
      <c r="R78" s="165"/>
      <c r="S78" s="165"/>
      <c r="T78" s="165"/>
      <c r="U78" s="165"/>
      <c r="V78" s="165"/>
      <c r="W78" s="165"/>
      <c r="X78" s="165"/>
    </row>
    <row r="79" spans="1:24" x14ac:dyDescent="0.25">
      <c r="A79" s="165"/>
      <c r="B79" s="165"/>
      <c r="C79" s="106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70"/>
      <c r="P79" s="171"/>
      <c r="Q79" s="169"/>
      <c r="R79" s="165"/>
      <c r="S79" s="165"/>
      <c r="T79" s="165"/>
      <c r="U79" s="165"/>
      <c r="V79" s="165"/>
      <c r="W79" s="165"/>
      <c r="X79" s="165"/>
    </row>
    <row r="80" spans="1:24" x14ac:dyDescent="0.25">
      <c r="A80" s="165"/>
      <c r="B80" s="165"/>
      <c r="C80" s="106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9"/>
      <c r="Q80" s="169"/>
      <c r="R80" s="165"/>
      <c r="S80" s="165"/>
      <c r="T80" s="165"/>
      <c r="U80" s="165"/>
      <c r="V80" s="165"/>
      <c r="W80" s="165"/>
      <c r="X80" s="165"/>
    </row>
    <row r="81" spans="1:24" x14ac:dyDescent="0.25">
      <c r="A81" s="165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</row>
    <row r="82" spans="1:24" x14ac:dyDescent="0.25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</row>
    <row r="83" spans="1:24" x14ac:dyDescent="0.25">
      <c r="A83" s="165"/>
      <c r="B83" s="165"/>
      <c r="C83" s="106"/>
      <c r="D83" s="165"/>
      <c r="E83" s="165"/>
      <c r="F83" s="165"/>
      <c r="G83" s="165"/>
      <c r="H83" s="169"/>
      <c r="I83" s="169"/>
      <c r="J83" s="169"/>
      <c r="K83" s="169"/>
      <c r="L83" s="169"/>
      <c r="M83" s="169"/>
      <c r="N83" s="169"/>
      <c r="O83" s="172"/>
      <c r="P83" s="169"/>
      <c r="Q83" s="169"/>
      <c r="R83" s="165"/>
      <c r="S83" s="165"/>
      <c r="T83" s="165"/>
      <c r="U83" s="165"/>
      <c r="V83" s="165"/>
      <c r="W83" s="165"/>
      <c r="X83" s="165"/>
    </row>
    <row r="84" spans="1:24" x14ac:dyDescent="0.25">
      <c r="A84" s="165"/>
      <c r="B84" s="165"/>
      <c r="C84" s="106"/>
      <c r="D84" s="165"/>
      <c r="E84" s="165"/>
      <c r="F84" s="165"/>
      <c r="G84" s="165"/>
      <c r="H84" s="169"/>
      <c r="I84" s="169"/>
      <c r="J84" s="169"/>
      <c r="K84" s="169"/>
      <c r="L84" s="169"/>
      <c r="M84" s="169"/>
      <c r="N84" s="169"/>
      <c r="O84" s="172"/>
      <c r="P84" s="169"/>
      <c r="Q84" s="169"/>
      <c r="R84" s="165"/>
      <c r="S84" s="165"/>
      <c r="T84" s="165"/>
      <c r="U84" s="165"/>
      <c r="V84" s="165"/>
      <c r="W84" s="165"/>
      <c r="X84" s="165"/>
    </row>
    <row r="85" spans="1:24" x14ac:dyDescent="0.25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</row>
    <row r="86" spans="1:24" x14ac:dyDescent="0.25">
      <c r="A86" s="165"/>
      <c r="B86" s="165"/>
      <c r="C86" s="106"/>
      <c r="D86" s="165"/>
      <c r="E86" s="165"/>
      <c r="F86" s="165"/>
      <c r="G86" s="165"/>
      <c r="H86" s="169"/>
      <c r="I86" s="169"/>
      <c r="J86" s="169"/>
      <c r="K86" s="169"/>
      <c r="L86" s="169"/>
      <c r="M86" s="169"/>
      <c r="N86" s="169"/>
      <c r="O86" s="172"/>
      <c r="P86" s="169"/>
      <c r="Q86" s="169"/>
      <c r="R86" s="165"/>
      <c r="S86" s="165"/>
      <c r="T86" s="165"/>
      <c r="U86" s="165"/>
      <c r="V86" s="165"/>
      <c r="W86" s="165"/>
      <c r="X86" s="165"/>
    </row>
    <row r="87" spans="1:24" x14ac:dyDescent="0.25">
      <c r="A87" s="165"/>
      <c r="B87" s="165"/>
      <c r="C87" s="106"/>
      <c r="D87" s="165"/>
      <c r="E87" s="165"/>
      <c r="F87" s="165"/>
      <c r="G87" s="165"/>
      <c r="H87" s="169"/>
      <c r="I87" s="169"/>
      <c r="J87" s="169"/>
      <c r="K87" s="169"/>
      <c r="L87" s="169"/>
      <c r="M87" s="169"/>
      <c r="N87" s="169"/>
      <c r="O87" s="172"/>
      <c r="P87" s="169"/>
      <c r="Q87" s="169"/>
      <c r="R87" s="165"/>
      <c r="S87" s="165"/>
      <c r="T87" s="165"/>
      <c r="U87" s="165"/>
      <c r="V87" s="165"/>
      <c r="W87" s="165"/>
      <c r="X87" s="165"/>
    </row>
    <row r="88" spans="1:24" x14ac:dyDescent="0.25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</row>
    <row r="89" spans="1:24" x14ac:dyDescent="0.25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</row>
    <row r="90" spans="1:24" x14ac:dyDescent="0.25">
      <c r="A90" s="165"/>
      <c r="B90" s="165"/>
      <c r="C90" s="106"/>
      <c r="D90" s="165"/>
      <c r="E90" s="165"/>
      <c r="F90" s="165"/>
      <c r="G90" s="165"/>
      <c r="H90" s="169"/>
      <c r="I90" s="169"/>
      <c r="J90" s="169"/>
      <c r="K90" s="169"/>
      <c r="L90" s="169"/>
      <c r="M90" s="169"/>
      <c r="N90" s="169"/>
      <c r="O90" s="172"/>
      <c r="P90" s="169"/>
      <c r="Q90" s="169"/>
      <c r="R90" s="165"/>
      <c r="S90" s="165"/>
      <c r="T90" s="165"/>
      <c r="U90" s="165"/>
      <c r="V90" s="165"/>
      <c r="W90" s="165"/>
      <c r="X90" s="165"/>
    </row>
    <row r="91" spans="1:24" x14ac:dyDescent="0.25">
      <c r="A91" s="165"/>
      <c r="B91" s="165"/>
      <c r="C91" s="106"/>
      <c r="D91" s="165"/>
      <c r="E91" s="165"/>
      <c r="F91" s="165"/>
      <c r="G91" s="165"/>
      <c r="H91" s="169"/>
      <c r="I91" s="169"/>
      <c r="J91" s="169"/>
      <c r="K91" s="169"/>
      <c r="L91" s="169"/>
      <c r="M91" s="169"/>
      <c r="N91" s="169"/>
      <c r="O91" s="172"/>
      <c r="P91" s="169"/>
      <c r="Q91" s="169"/>
      <c r="R91" s="165"/>
      <c r="S91" s="165"/>
      <c r="T91" s="165"/>
      <c r="U91" s="165"/>
      <c r="V91" s="165"/>
      <c r="W91" s="165"/>
      <c r="X91" s="165"/>
    </row>
    <row r="92" spans="1:24" x14ac:dyDescent="0.25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</row>
    <row r="93" spans="1:24" x14ac:dyDescent="0.25">
      <c r="A93" s="165"/>
      <c r="B93" s="165"/>
      <c r="C93" s="106"/>
      <c r="D93" s="165"/>
      <c r="E93" s="165"/>
      <c r="F93" s="165"/>
      <c r="G93" s="165"/>
      <c r="H93" s="169"/>
      <c r="I93" s="169"/>
      <c r="J93" s="169"/>
      <c r="K93" s="169"/>
      <c r="L93" s="169"/>
      <c r="M93" s="169"/>
      <c r="N93" s="169"/>
      <c r="O93" s="172"/>
      <c r="P93" s="169"/>
      <c r="Q93" s="169"/>
      <c r="R93" s="165"/>
      <c r="S93" s="165"/>
      <c r="T93" s="165"/>
      <c r="U93" s="165"/>
      <c r="V93" s="165"/>
      <c r="W93" s="165"/>
      <c r="X93" s="165"/>
    </row>
    <row r="94" spans="1:24" x14ac:dyDescent="0.25">
      <c r="A94" s="165"/>
      <c r="B94" s="165"/>
      <c r="C94" s="106"/>
      <c r="D94" s="165"/>
      <c r="E94" s="165"/>
      <c r="F94" s="165"/>
      <c r="G94" s="165"/>
      <c r="H94" s="169"/>
      <c r="I94" s="169"/>
      <c r="J94" s="169"/>
      <c r="K94" s="169"/>
      <c r="L94" s="169"/>
      <c r="M94" s="169"/>
      <c r="N94" s="169"/>
      <c r="O94" s="172"/>
      <c r="P94" s="169"/>
      <c r="Q94" s="169"/>
      <c r="R94" s="165"/>
      <c r="S94" s="165"/>
      <c r="T94" s="165"/>
      <c r="U94" s="165"/>
      <c r="V94" s="165"/>
      <c r="W94" s="165"/>
      <c r="X94" s="165"/>
    </row>
    <row r="95" spans="1:24" x14ac:dyDescent="0.25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</row>
    <row r="96" spans="1:24" x14ac:dyDescent="0.25">
      <c r="A96" s="165"/>
      <c r="B96" s="165"/>
      <c r="C96" s="106"/>
      <c r="D96" s="165"/>
      <c r="E96" s="165"/>
      <c r="F96" s="165"/>
      <c r="G96" s="165"/>
      <c r="H96" s="169"/>
      <c r="I96" s="169"/>
      <c r="J96" s="169"/>
      <c r="K96" s="169"/>
      <c r="L96" s="169"/>
      <c r="M96" s="169"/>
      <c r="N96" s="169"/>
      <c r="O96" s="172"/>
      <c r="P96" s="169"/>
      <c r="Q96" s="169"/>
      <c r="R96" s="165"/>
      <c r="S96" s="165"/>
      <c r="T96" s="165"/>
      <c r="U96" s="165"/>
      <c r="V96" s="165"/>
      <c r="W96" s="165"/>
      <c r="X96" s="165"/>
    </row>
    <row r="97" spans="1:24" x14ac:dyDescent="0.25">
      <c r="A97" s="165"/>
      <c r="B97" s="165"/>
      <c r="C97" s="106"/>
      <c r="D97" s="165"/>
      <c r="E97" s="165"/>
      <c r="F97" s="165"/>
      <c r="G97" s="165"/>
      <c r="H97" s="169"/>
      <c r="I97" s="169"/>
      <c r="J97" s="169"/>
      <c r="K97" s="169"/>
      <c r="L97" s="169"/>
      <c r="M97" s="169"/>
      <c r="N97" s="169"/>
      <c r="O97" s="172"/>
      <c r="P97" s="169"/>
      <c r="Q97" s="169"/>
      <c r="R97" s="165"/>
      <c r="S97" s="165"/>
      <c r="T97" s="165"/>
      <c r="U97" s="165"/>
      <c r="V97" s="165"/>
      <c r="W97" s="165"/>
      <c r="X97" s="165"/>
    </row>
    <row r="98" spans="1:24" x14ac:dyDescent="0.25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</row>
    <row r="99" spans="1:24" x14ac:dyDescent="0.25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</row>
    <row r="100" spans="1:24" x14ac:dyDescent="0.25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</row>
    <row r="101" spans="1:24" x14ac:dyDescent="0.25">
      <c r="A101" s="165"/>
      <c r="B101" s="165"/>
      <c r="C101" s="106"/>
      <c r="D101" s="165"/>
      <c r="E101" s="165"/>
      <c r="F101" s="165"/>
      <c r="G101" s="165"/>
      <c r="H101" s="169"/>
      <c r="I101" s="169"/>
      <c r="J101" s="169"/>
      <c r="K101" s="169"/>
      <c r="L101" s="169"/>
      <c r="M101" s="169"/>
      <c r="N101" s="169"/>
      <c r="O101" s="172"/>
      <c r="P101" s="169"/>
      <c r="Q101" s="169"/>
      <c r="R101" s="165"/>
      <c r="S101" s="165"/>
      <c r="T101" s="165"/>
      <c r="U101" s="165"/>
      <c r="V101" s="165"/>
      <c r="W101" s="165"/>
      <c r="X101" s="165"/>
    </row>
    <row r="102" spans="1:24" x14ac:dyDescent="0.25">
      <c r="A102" s="165"/>
      <c r="B102" s="165"/>
      <c r="C102" s="106"/>
      <c r="D102" s="165"/>
      <c r="E102" s="165"/>
      <c r="F102" s="165"/>
      <c r="G102" s="165"/>
      <c r="H102" s="169"/>
      <c r="I102" s="169"/>
      <c r="J102" s="169"/>
      <c r="K102" s="169"/>
      <c r="L102" s="169"/>
      <c r="M102" s="169"/>
      <c r="N102" s="169"/>
      <c r="O102" s="172"/>
      <c r="P102" s="169"/>
      <c r="Q102" s="169"/>
      <c r="R102" s="165"/>
      <c r="S102" s="165"/>
      <c r="T102" s="165"/>
      <c r="U102" s="165"/>
      <c r="V102" s="165"/>
      <c r="W102" s="165"/>
      <c r="X102" s="165"/>
    </row>
    <row r="103" spans="1:24" x14ac:dyDescent="0.25">
      <c r="A103" s="165"/>
      <c r="B103" s="165"/>
      <c r="C103" s="106"/>
      <c r="D103" s="165"/>
      <c r="E103" s="165"/>
      <c r="F103" s="165"/>
      <c r="G103" s="165"/>
      <c r="H103" s="169"/>
      <c r="I103" s="169"/>
      <c r="J103" s="169"/>
      <c r="K103" s="169"/>
      <c r="L103" s="169"/>
      <c r="M103" s="169"/>
      <c r="N103" s="169"/>
      <c r="O103" s="172"/>
      <c r="P103" s="169"/>
      <c r="Q103" s="169"/>
      <c r="R103" s="165"/>
      <c r="S103" s="165"/>
      <c r="T103" s="165"/>
      <c r="U103" s="165"/>
      <c r="V103" s="165"/>
      <c r="W103" s="165"/>
      <c r="X103" s="165"/>
    </row>
    <row r="104" spans="1:24" x14ac:dyDescent="0.25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</row>
    <row r="105" spans="1:24" x14ac:dyDescent="0.25">
      <c r="A105" s="165"/>
      <c r="B105" s="165"/>
      <c r="C105" s="106"/>
      <c r="D105" s="165"/>
      <c r="E105" s="165"/>
      <c r="F105" s="165"/>
      <c r="G105" s="165"/>
      <c r="H105" s="169"/>
      <c r="I105" s="169"/>
      <c r="J105" s="169"/>
      <c r="K105" s="169"/>
      <c r="L105" s="169"/>
      <c r="M105" s="169"/>
      <c r="N105" s="169"/>
      <c r="O105" s="172"/>
      <c r="P105" s="169"/>
      <c r="Q105" s="169"/>
      <c r="R105" s="165"/>
      <c r="S105" s="165"/>
      <c r="T105" s="165"/>
      <c r="U105" s="165"/>
      <c r="V105" s="165"/>
      <c r="W105" s="165"/>
      <c r="X105" s="165"/>
    </row>
    <row r="106" spans="1:24" x14ac:dyDescent="0.25">
      <c r="A106" s="165"/>
      <c r="B106" s="165"/>
      <c r="C106" s="106"/>
      <c r="D106" s="165"/>
      <c r="E106" s="165"/>
      <c r="F106" s="165"/>
      <c r="G106" s="165"/>
      <c r="H106" s="169"/>
      <c r="I106" s="169"/>
      <c r="J106" s="169"/>
      <c r="K106" s="169"/>
      <c r="L106" s="169"/>
      <c r="M106" s="169"/>
      <c r="N106" s="169"/>
      <c r="O106" s="172"/>
      <c r="P106" s="169"/>
      <c r="Q106" s="169"/>
      <c r="R106" s="165"/>
      <c r="S106" s="165"/>
      <c r="T106" s="165"/>
      <c r="U106" s="165"/>
      <c r="V106" s="165"/>
      <c r="W106" s="165"/>
      <c r="X106" s="165"/>
    </row>
    <row r="107" spans="1:24" x14ac:dyDescent="0.25">
      <c r="A107" s="165"/>
      <c r="B107" s="165"/>
      <c r="C107" s="106"/>
      <c r="D107" s="165"/>
      <c r="E107" s="165"/>
      <c r="F107" s="165"/>
      <c r="G107" s="165"/>
      <c r="H107" s="169"/>
      <c r="I107" s="169"/>
      <c r="J107" s="169"/>
      <c r="K107" s="169"/>
      <c r="L107" s="169"/>
      <c r="M107" s="169"/>
      <c r="N107" s="169"/>
      <c r="O107" s="172"/>
      <c r="P107" s="169"/>
      <c r="Q107" s="169"/>
      <c r="R107" s="165"/>
      <c r="S107" s="165"/>
      <c r="T107" s="165"/>
      <c r="U107" s="165"/>
      <c r="V107" s="165"/>
      <c r="W107" s="165"/>
      <c r="X107" s="165"/>
    </row>
    <row r="108" spans="1:24" x14ac:dyDescent="0.25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9"/>
      <c r="Q108" s="169"/>
      <c r="R108" s="165"/>
      <c r="S108" s="165"/>
      <c r="T108" s="165"/>
      <c r="U108" s="165"/>
      <c r="V108" s="165"/>
      <c r="W108" s="165"/>
      <c r="X108" s="165"/>
    </row>
    <row r="109" spans="1:24" x14ac:dyDescent="0.25">
      <c r="A109" s="165"/>
      <c r="B109" s="165"/>
      <c r="C109" s="106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9"/>
      <c r="Q109" s="169"/>
      <c r="R109" s="165"/>
      <c r="S109" s="165"/>
      <c r="T109" s="165"/>
      <c r="U109" s="165"/>
      <c r="V109" s="165"/>
      <c r="W109" s="165"/>
      <c r="X109" s="165"/>
    </row>
    <row r="110" spans="1:24" x14ac:dyDescent="0.25">
      <c r="A110" s="165"/>
      <c r="B110" s="165"/>
      <c r="C110" s="106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73"/>
      <c r="P110" s="169"/>
      <c r="Q110" s="169"/>
      <c r="R110" s="165"/>
      <c r="S110" s="165"/>
      <c r="T110" s="165"/>
      <c r="U110" s="165"/>
      <c r="V110" s="165"/>
      <c r="W110" s="165"/>
      <c r="X110" s="165"/>
    </row>
    <row r="111" spans="1:24" x14ac:dyDescent="0.25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</row>
    <row r="112" spans="1:24" x14ac:dyDescent="0.25">
      <c r="A112" s="165"/>
      <c r="B112" s="165"/>
      <c r="C112" s="106"/>
      <c r="D112" s="165"/>
      <c r="E112" s="165"/>
      <c r="F112" s="165"/>
      <c r="G112" s="165"/>
      <c r="H112" s="169"/>
      <c r="I112" s="169"/>
      <c r="J112" s="169"/>
      <c r="K112" s="169"/>
      <c r="L112" s="169"/>
      <c r="M112" s="169"/>
      <c r="N112" s="169"/>
      <c r="O112" s="172"/>
      <c r="P112" s="169"/>
      <c r="Q112" s="169"/>
      <c r="R112" s="165"/>
      <c r="S112" s="165"/>
      <c r="T112" s="165"/>
      <c r="U112" s="165"/>
      <c r="V112" s="165"/>
      <c r="W112" s="165"/>
      <c r="X112" s="165"/>
    </row>
    <row r="113" spans="1:24" x14ac:dyDescent="0.25">
      <c r="A113" s="165"/>
      <c r="B113" s="165"/>
      <c r="C113" s="106"/>
      <c r="D113" s="165"/>
      <c r="E113" s="165"/>
      <c r="F113" s="165"/>
      <c r="G113" s="165"/>
      <c r="H113" s="169"/>
      <c r="I113" s="169"/>
      <c r="J113" s="169"/>
      <c r="K113" s="169"/>
      <c r="L113" s="169"/>
      <c r="M113" s="169"/>
      <c r="N113" s="169"/>
      <c r="O113" s="172"/>
      <c r="P113" s="169"/>
      <c r="Q113" s="169"/>
      <c r="R113" s="165"/>
      <c r="S113" s="165"/>
      <c r="T113" s="165"/>
      <c r="U113" s="165"/>
      <c r="V113" s="165"/>
      <c r="W113" s="165"/>
      <c r="X113" s="165"/>
    </row>
    <row r="114" spans="1:24" x14ac:dyDescent="0.25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</row>
    <row r="115" spans="1:24" x14ac:dyDescent="0.25">
      <c r="A115" s="165"/>
      <c r="B115" s="165"/>
      <c r="C115" s="106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72"/>
      <c r="P115" s="169"/>
      <c r="Q115" s="169"/>
      <c r="R115" s="165"/>
      <c r="S115" s="165"/>
      <c r="T115" s="165"/>
      <c r="U115" s="165"/>
      <c r="V115" s="165"/>
      <c r="W115" s="165"/>
      <c r="X115" s="165"/>
    </row>
    <row r="116" spans="1:24" x14ac:dyDescent="0.25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9"/>
      <c r="Q116" s="169"/>
      <c r="R116" s="165"/>
      <c r="S116" s="165"/>
      <c r="T116" s="165"/>
      <c r="U116" s="165"/>
      <c r="V116" s="165"/>
      <c r="W116" s="165"/>
      <c r="X116" s="165"/>
    </row>
    <row r="117" spans="1:24" x14ac:dyDescent="0.25">
      <c r="A117" s="165"/>
      <c r="B117" s="165"/>
      <c r="C117" s="106"/>
      <c r="D117" s="165"/>
      <c r="E117" s="165"/>
      <c r="F117" s="165"/>
      <c r="G117" s="165"/>
      <c r="H117" s="169"/>
      <c r="I117" s="169"/>
      <c r="J117" s="169"/>
      <c r="K117" s="169"/>
      <c r="L117" s="169"/>
      <c r="M117" s="169"/>
      <c r="N117" s="169"/>
      <c r="O117" s="172"/>
      <c r="P117" s="169"/>
      <c r="Q117" s="169"/>
      <c r="R117" s="165"/>
      <c r="S117" s="165"/>
      <c r="T117" s="165"/>
      <c r="U117" s="165"/>
      <c r="V117" s="165"/>
      <c r="W117" s="165"/>
      <c r="X117" s="165"/>
    </row>
    <row r="118" spans="1:24" x14ac:dyDescent="0.25">
      <c r="A118" s="165"/>
      <c r="B118" s="165"/>
      <c r="C118" s="106"/>
      <c r="D118" s="165"/>
      <c r="E118" s="165"/>
      <c r="F118" s="165"/>
      <c r="G118" s="165"/>
      <c r="H118" s="169"/>
      <c r="I118" s="169"/>
      <c r="J118" s="169"/>
      <c r="K118" s="169"/>
      <c r="L118" s="169"/>
      <c r="M118" s="169"/>
      <c r="N118" s="169"/>
      <c r="O118" s="172"/>
      <c r="P118" s="169"/>
      <c r="Q118" s="169"/>
      <c r="R118" s="165"/>
      <c r="S118" s="165"/>
      <c r="T118" s="165"/>
      <c r="U118" s="165"/>
      <c r="V118" s="165"/>
      <c r="W118" s="165"/>
      <c r="X118" s="165"/>
    </row>
    <row r="119" spans="1:24" x14ac:dyDescent="0.25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74"/>
      <c r="P119" s="169"/>
      <c r="Q119" s="169"/>
      <c r="R119" s="165"/>
      <c r="S119" s="165"/>
      <c r="T119" s="165"/>
      <c r="U119" s="165"/>
      <c r="V119" s="165"/>
      <c r="W119" s="165"/>
      <c r="X119" s="165"/>
    </row>
    <row r="120" spans="1:24" x14ac:dyDescent="0.25">
      <c r="A120" s="165"/>
      <c r="B120" s="165"/>
      <c r="C120" s="106"/>
      <c r="D120" s="165"/>
      <c r="E120" s="165"/>
      <c r="F120" s="165"/>
      <c r="G120" s="165"/>
      <c r="H120" s="169"/>
      <c r="I120" s="169"/>
      <c r="J120" s="169"/>
      <c r="K120" s="169"/>
      <c r="L120" s="169"/>
      <c r="M120" s="169"/>
      <c r="N120" s="169"/>
      <c r="O120" s="172"/>
      <c r="P120" s="169"/>
      <c r="Q120" s="169"/>
      <c r="R120" s="165"/>
      <c r="S120" s="165"/>
      <c r="T120" s="165"/>
      <c r="U120" s="165"/>
      <c r="V120" s="165"/>
      <c r="W120" s="165"/>
      <c r="X120" s="165"/>
    </row>
    <row r="121" spans="1:24" x14ac:dyDescent="0.25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72"/>
      <c r="P121" s="169"/>
      <c r="Q121" s="169"/>
      <c r="R121" s="165"/>
      <c r="S121" s="165"/>
      <c r="T121" s="165"/>
      <c r="U121" s="165"/>
      <c r="V121" s="165"/>
      <c r="W121" s="165"/>
      <c r="X121" s="165"/>
    </row>
    <row r="122" spans="1:24" x14ac:dyDescent="0.25">
      <c r="A122" s="165"/>
      <c r="B122" s="165"/>
      <c r="C122" s="106"/>
      <c r="D122" s="165"/>
      <c r="E122" s="165"/>
      <c r="F122" s="165"/>
      <c r="G122" s="165"/>
      <c r="H122" s="169"/>
      <c r="I122" s="169"/>
      <c r="J122" s="169"/>
      <c r="K122" s="169"/>
      <c r="L122" s="169"/>
      <c r="M122" s="169"/>
      <c r="N122" s="169"/>
      <c r="O122" s="172"/>
      <c r="P122" s="169"/>
      <c r="Q122" s="169"/>
      <c r="R122" s="165"/>
      <c r="S122" s="165"/>
      <c r="T122" s="165"/>
      <c r="U122" s="165"/>
      <c r="V122" s="165"/>
      <c r="W122" s="165"/>
      <c r="X122" s="165"/>
    </row>
    <row r="123" spans="1:24" x14ac:dyDescent="0.25">
      <c r="A123" s="165"/>
      <c r="B123" s="165"/>
      <c r="C123" s="106"/>
      <c r="D123" s="165"/>
      <c r="E123" s="165"/>
      <c r="F123" s="165"/>
      <c r="G123" s="165"/>
      <c r="H123" s="169"/>
      <c r="I123" s="169"/>
      <c r="J123" s="169"/>
      <c r="K123" s="169"/>
      <c r="L123" s="169"/>
      <c r="M123" s="169"/>
      <c r="N123" s="169"/>
      <c r="O123" s="172"/>
      <c r="P123" s="169"/>
      <c r="Q123" s="169"/>
      <c r="R123" s="165"/>
      <c r="S123" s="165"/>
      <c r="T123" s="165"/>
      <c r="U123" s="165"/>
      <c r="V123" s="165"/>
      <c r="W123" s="165"/>
      <c r="X123" s="165"/>
    </row>
    <row r="124" spans="1:24" x14ac:dyDescent="0.25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</row>
    <row r="125" spans="1:24" x14ac:dyDescent="0.25">
      <c r="A125" s="165"/>
      <c r="B125" s="165"/>
      <c r="C125" s="165"/>
      <c r="D125" s="165"/>
      <c r="E125" s="169"/>
      <c r="F125" s="169"/>
      <c r="G125" s="165"/>
      <c r="H125" s="169"/>
      <c r="I125" s="169"/>
      <c r="J125" s="169"/>
      <c r="K125" s="169"/>
      <c r="L125" s="169"/>
      <c r="M125" s="169"/>
      <c r="N125" s="169"/>
      <c r="O125" s="172"/>
      <c r="P125" s="169"/>
      <c r="Q125" s="169"/>
      <c r="R125" s="165"/>
      <c r="S125" s="165"/>
      <c r="T125" s="165"/>
      <c r="U125" s="165"/>
      <c r="V125" s="165"/>
      <c r="W125" s="165"/>
      <c r="X125" s="165"/>
    </row>
    <row r="126" spans="1:24" x14ac:dyDescent="0.25">
      <c r="A126" s="165"/>
      <c r="B126" s="165"/>
      <c r="C126" s="175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76"/>
      <c r="P126" s="171"/>
      <c r="Q126" s="169"/>
      <c r="R126" s="165"/>
      <c r="S126" s="165"/>
      <c r="T126" s="165"/>
      <c r="U126" s="165"/>
      <c r="V126" s="165"/>
      <c r="W126" s="165"/>
      <c r="X126" s="165"/>
    </row>
    <row r="127" spans="1:24" x14ac:dyDescent="0.25">
      <c r="A127" s="165"/>
      <c r="B127" s="165"/>
      <c r="C127" s="165"/>
      <c r="D127" s="165"/>
      <c r="E127" s="169"/>
      <c r="F127" s="169"/>
      <c r="G127" s="165"/>
      <c r="H127" s="176"/>
      <c r="I127" s="176"/>
      <c r="J127" s="176"/>
      <c r="K127" s="176"/>
      <c r="L127" s="176"/>
      <c r="M127" s="176"/>
      <c r="N127" s="176"/>
      <c r="O127" s="165"/>
      <c r="P127" s="169"/>
      <c r="Q127" s="169"/>
      <c r="R127" s="165"/>
      <c r="S127" s="165"/>
      <c r="T127" s="165"/>
      <c r="U127" s="165"/>
      <c r="V127" s="165"/>
      <c r="W127" s="165"/>
      <c r="X127" s="165"/>
    </row>
    <row r="128" spans="1:24" x14ac:dyDescent="0.25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9"/>
      <c r="R128" s="165"/>
      <c r="S128" s="165"/>
      <c r="T128" s="165"/>
      <c r="U128" s="165"/>
      <c r="V128" s="165"/>
      <c r="W128" s="165"/>
      <c r="X128" s="165"/>
    </row>
    <row r="129" spans="1:24" x14ac:dyDescent="0.25">
      <c r="A129" s="165"/>
      <c r="B129" s="175"/>
      <c r="C129" s="165"/>
      <c r="D129" s="165"/>
      <c r="E129" s="165"/>
      <c r="F129" s="165"/>
      <c r="G129" s="165"/>
      <c r="H129" s="169"/>
      <c r="I129" s="169"/>
      <c r="J129" s="169"/>
      <c r="K129" s="169"/>
      <c r="L129" s="169"/>
      <c r="M129" s="169"/>
      <c r="N129" s="169"/>
      <c r="O129" s="165"/>
      <c r="P129" s="177"/>
      <c r="Q129" s="169"/>
      <c r="R129" s="165"/>
      <c r="S129" s="165"/>
      <c r="T129" s="165"/>
      <c r="U129" s="165"/>
      <c r="V129" s="165"/>
      <c r="W129" s="165"/>
      <c r="X129" s="165"/>
    </row>
    <row r="130" spans="1:24" x14ac:dyDescent="0.25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</row>
    <row r="131" spans="1:24" x14ac:dyDescent="0.25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</row>
    <row r="132" spans="1:24" x14ac:dyDescent="0.25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</row>
    <row r="133" spans="1:24" x14ac:dyDescent="0.25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</row>
    <row r="134" spans="1:24" x14ac:dyDescent="0.25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</row>
    <row r="135" spans="1:24" x14ac:dyDescent="0.25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</row>
    <row r="136" spans="1:24" x14ac:dyDescent="0.25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</row>
    <row r="137" spans="1:24" x14ac:dyDescent="0.25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</row>
    <row r="138" spans="1:24" x14ac:dyDescent="0.25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</row>
    <row r="139" spans="1:24" x14ac:dyDescent="0.25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</row>
    <row r="140" spans="1:24" x14ac:dyDescent="0.25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</row>
    <row r="141" spans="1:24" x14ac:dyDescent="0.25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</row>
    <row r="142" spans="1:24" x14ac:dyDescent="0.25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</row>
    <row r="143" spans="1:24" x14ac:dyDescent="0.25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</row>
    <row r="144" spans="1:24" x14ac:dyDescent="0.25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</row>
    <row r="145" spans="1:24" x14ac:dyDescent="0.25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</row>
    <row r="146" spans="1:24" x14ac:dyDescent="0.25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</row>
    <row r="147" spans="1:24" x14ac:dyDescent="0.25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</row>
    <row r="148" spans="1:24" x14ac:dyDescent="0.25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</row>
    <row r="149" spans="1:24" x14ac:dyDescent="0.25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</row>
    <row r="150" spans="1:24" x14ac:dyDescent="0.25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</row>
    <row r="151" spans="1:24" x14ac:dyDescent="0.25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</row>
    <row r="152" spans="1:24" x14ac:dyDescent="0.25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</row>
    <row r="153" spans="1:24" x14ac:dyDescent="0.25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</row>
    <row r="154" spans="1:24" x14ac:dyDescent="0.25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</row>
    <row r="155" spans="1:24" x14ac:dyDescent="0.25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</row>
    <row r="156" spans="1:24" x14ac:dyDescent="0.25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</row>
    <row r="157" spans="1:24" x14ac:dyDescent="0.25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</row>
    <row r="158" spans="1:24" x14ac:dyDescent="0.25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</row>
    <row r="159" spans="1:24" x14ac:dyDescent="0.25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</row>
    <row r="160" spans="1:24" x14ac:dyDescent="0.25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</row>
    <row r="161" spans="1:24" x14ac:dyDescent="0.25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</row>
    <row r="162" spans="1:24" x14ac:dyDescent="0.25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</row>
    <row r="163" spans="1:24" x14ac:dyDescent="0.25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</row>
    <row r="164" spans="1:24" x14ac:dyDescent="0.25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</row>
    <row r="165" spans="1:24" x14ac:dyDescent="0.25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</row>
    <row r="166" spans="1:24" x14ac:dyDescent="0.25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</row>
    <row r="167" spans="1:24" x14ac:dyDescent="0.25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</row>
    <row r="168" spans="1:24" x14ac:dyDescent="0.25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</row>
    <row r="169" spans="1:24" x14ac:dyDescent="0.25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</row>
    <row r="170" spans="1:24" x14ac:dyDescent="0.25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</row>
    <row r="171" spans="1:24" x14ac:dyDescent="0.25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</row>
    <row r="172" spans="1:24" x14ac:dyDescent="0.25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</row>
    <row r="173" spans="1:24" x14ac:dyDescent="0.25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</row>
    <row r="174" spans="1:24" x14ac:dyDescent="0.25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</row>
    <row r="175" spans="1:24" x14ac:dyDescent="0.25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</row>
    <row r="176" spans="1:24" x14ac:dyDescent="0.25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</row>
    <row r="177" spans="1:24" x14ac:dyDescent="0.25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</row>
    <row r="178" spans="1:24" x14ac:dyDescent="0.25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</row>
    <row r="179" spans="1:24" x14ac:dyDescent="0.25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</row>
    <row r="180" spans="1:24" x14ac:dyDescent="0.25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</row>
    <row r="181" spans="1:24" x14ac:dyDescent="0.25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</row>
    <row r="182" spans="1:24" x14ac:dyDescent="0.25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</row>
    <row r="183" spans="1:24" x14ac:dyDescent="0.25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</row>
    <row r="184" spans="1:24" x14ac:dyDescent="0.25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</row>
    <row r="185" spans="1:24" x14ac:dyDescent="0.25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</row>
    <row r="186" spans="1:24" x14ac:dyDescent="0.25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</row>
    <row r="187" spans="1:24" x14ac:dyDescent="0.25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</row>
    <row r="188" spans="1:24" x14ac:dyDescent="0.25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</row>
    <row r="189" spans="1:24" x14ac:dyDescent="0.25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</row>
    <row r="190" spans="1:24" x14ac:dyDescent="0.25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</row>
    <row r="191" spans="1:24" x14ac:dyDescent="0.25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</row>
    <row r="192" spans="1:24" x14ac:dyDescent="0.25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</row>
    <row r="193" spans="1:24" x14ac:dyDescent="0.25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</row>
    <row r="194" spans="1:24" x14ac:dyDescent="0.25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</row>
    <row r="195" spans="1:24" x14ac:dyDescent="0.25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</row>
    <row r="196" spans="1:24" x14ac:dyDescent="0.25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</row>
    <row r="197" spans="1:24" x14ac:dyDescent="0.25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</row>
    <row r="198" spans="1:24" x14ac:dyDescent="0.25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</row>
    <row r="199" spans="1:24" x14ac:dyDescent="0.25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</row>
    <row r="200" spans="1:24" x14ac:dyDescent="0.25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</row>
    <row r="201" spans="1:24" x14ac:dyDescent="0.25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</row>
    <row r="202" spans="1:24" x14ac:dyDescent="0.25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</row>
    <row r="203" spans="1:24" x14ac:dyDescent="0.25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</row>
    <row r="204" spans="1:24" x14ac:dyDescent="0.25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</row>
    <row r="205" spans="1:24" x14ac:dyDescent="0.25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</row>
    <row r="206" spans="1:24" x14ac:dyDescent="0.25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</row>
    <row r="207" spans="1:24" x14ac:dyDescent="0.25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</row>
    <row r="208" spans="1:24" x14ac:dyDescent="0.25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</row>
    <row r="209" spans="1:24" x14ac:dyDescent="0.25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</row>
    <row r="210" spans="1:24" x14ac:dyDescent="0.25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</row>
    <row r="211" spans="1:24" x14ac:dyDescent="0.25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</row>
    <row r="212" spans="1:24" x14ac:dyDescent="0.25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</row>
    <row r="213" spans="1:24" x14ac:dyDescent="0.25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</row>
    <row r="214" spans="1:24" x14ac:dyDescent="0.25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</row>
    <row r="215" spans="1:24" x14ac:dyDescent="0.25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</row>
    <row r="216" spans="1:24" x14ac:dyDescent="0.25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</row>
    <row r="217" spans="1:24" x14ac:dyDescent="0.25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</row>
    <row r="218" spans="1:24" x14ac:dyDescent="0.2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</row>
    <row r="219" spans="1:24" x14ac:dyDescent="0.25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</row>
    <row r="220" spans="1:24" x14ac:dyDescent="0.25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</row>
    <row r="221" spans="1:24" x14ac:dyDescent="0.25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</row>
    <row r="222" spans="1:24" x14ac:dyDescent="0.25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</row>
    <row r="223" spans="1:24" x14ac:dyDescent="0.25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</row>
    <row r="224" spans="1:24" x14ac:dyDescent="0.25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</row>
    <row r="225" spans="1:24" x14ac:dyDescent="0.25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</row>
    <row r="226" spans="1:24" x14ac:dyDescent="0.25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</row>
    <row r="227" spans="1:24" x14ac:dyDescent="0.25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</row>
    <row r="228" spans="1:24" x14ac:dyDescent="0.25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</row>
    <row r="229" spans="1:24" x14ac:dyDescent="0.25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</row>
    <row r="230" spans="1:24" x14ac:dyDescent="0.25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</row>
    <row r="231" spans="1:24" x14ac:dyDescent="0.25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</row>
    <row r="232" spans="1:24" x14ac:dyDescent="0.25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</row>
    <row r="233" spans="1:24" x14ac:dyDescent="0.25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</row>
    <row r="234" spans="1:24" x14ac:dyDescent="0.25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</row>
    <row r="235" spans="1:24" x14ac:dyDescent="0.25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</row>
    <row r="236" spans="1:24" x14ac:dyDescent="0.25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</row>
    <row r="237" spans="1:24" x14ac:dyDescent="0.25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</row>
    <row r="238" spans="1:24" x14ac:dyDescent="0.25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</row>
    <row r="239" spans="1:24" x14ac:dyDescent="0.25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</row>
    <row r="240" spans="1:24" x14ac:dyDescent="0.25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</row>
    <row r="241" spans="1:24" x14ac:dyDescent="0.25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</row>
    <row r="242" spans="1:24" x14ac:dyDescent="0.25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</row>
    <row r="243" spans="1:24" x14ac:dyDescent="0.25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</row>
    <row r="244" spans="1:24" x14ac:dyDescent="0.25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</row>
    <row r="245" spans="1:24" x14ac:dyDescent="0.25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</row>
    <row r="246" spans="1:24" x14ac:dyDescent="0.25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</row>
    <row r="247" spans="1:24" x14ac:dyDescent="0.25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</row>
    <row r="248" spans="1:24" x14ac:dyDescent="0.25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</row>
    <row r="249" spans="1:24" x14ac:dyDescent="0.2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</row>
    <row r="250" spans="1:24" x14ac:dyDescent="0.25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</row>
    <row r="251" spans="1:24" x14ac:dyDescent="0.25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</row>
    <row r="252" spans="1:24" x14ac:dyDescent="0.25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</row>
    <row r="253" spans="1:24" x14ac:dyDescent="0.25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</row>
    <row r="254" spans="1:24" x14ac:dyDescent="0.25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</row>
    <row r="255" spans="1:24" x14ac:dyDescent="0.25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</row>
    <row r="256" spans="1:24" x14ac:dyDescent="0.25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</row>
    <row r="257" spans="1:24" x14ac:dyDescent="0.25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</row>
    <row r="258" spans="1:24" x14ac:dyDescent="0.25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</row>
    <row r="259" spans="1:24" x14ac:dyDescent="0.25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</row>
    <row r="260" spans="1:24" x14ac:dyDescent="0.25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</row>
    <row r="261" spans="1:24" x14ac:dyDescent="0.25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</row>
    <row r="262" spans="1:24" x14ac:dyDescent="0.25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</row>
    <row r="263" spans="1:24" x14ac:dyDescent="0.25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</row>
    <row r="264" spans="1:24" x14ac:dyDescent="0.25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</row>
    <row r="265" spans="1:24" x14ac:dyDescent="0.25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</row>
    <row r="266" spans="1:24" x14ac:dyDescent="0.25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</row>
    <row r="267" spans="1:24" x14ac:dyDescent="0.25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</row>
    <row r="268" spans="1:24" x14ac:dyDescent="0.25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</row>
    <row r="269" spans="1:24" x14ac:dyDescent="0.25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</row>
    <row r="270" spans="1:24" x14ac:dyDescent="0.25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</row>
    <row r="271" spans="1:24" x14ac:dyDescent="0.25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</row>
    <row r="272" spans="1:24" x14ac:dyDescent="0.25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</row>
    <row r="273" spans="1:24" x14ac:dyDescent="0.25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</row>
    <row r="274" spans="1:24" x14ac:dyDescent="0.25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</row>
    <row r="275" spans="1:24" x14ac:dyDescent="0.25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</row>
    <row r="276" spans="1:24" x14ac:dyDescent="0.25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</row>
    <row r="277" spans="1:24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</row>
    <row r="278" spans="1:24" x14ac:dyDescent="0.25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</row>
    <row r="279" spans="1:24" x14ac:dyDescent="0.25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</row>
    <row r="280" spans="1:24" x14ac:dyDescent="0.25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</row>
    <row r="281" spans="1:24" x14ac:dyDescent="0.25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</row>
    <row r="282" spans="1:24" x14ac:dyDescent="0.25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</row>
    <row r="283" spans="1:24" x14ac:dyDescent="0.25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</row>
    <row r="284" spans="1:24" x14ac:dyDescent="0.25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</row>
    <row r="285" spans="1:24" x14ac:dyDescent="0.25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</row>
    <row r="286" spans="1:24" x14ac:dyDescent="0.25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</row>
    <row r="287" spans="1:24" x14ac:dyDescent="0.25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</row>
    <row r="288" spans="1:24" x14ac:dyDescent="0.25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</row>
    <row r="289" spans="1:24" x14ac:dyDescent="0.25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</row>
    <row r="290" spans="1:24" x14ac:dyDescent="0.25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</row>
    <row r="291" spans="1:24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</row>
    <row r="292" spans="1:24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</row>
    <row r="293" spans="1:24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</row>
    <row r="294" spans="1:24" x14ac:dyDescent="0.25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</row>
    <row r="295" spans="1:24" x14ac:dyDescent="0.25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</row>
    <row r="296" spans="1:24" x14ac:dyDescent="0.25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</row>
    <row r="297" spans="1:24" x14ac:dyDescent="0.25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</row>
    <row r="298" spans="1:24" x14ac:dyDescent="0.25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</row>
    <row r="299" spans="1:24" x14ac:dyDescent="0.25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</row>
    <row r="300" spans="1:24" x14ac:dyDescent="0.25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</row>
    <row r="301" spans="1:24" x14ac:dyDescent="0.25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</row>
    <row r="302" spans="1:24" x14ac:dyDescent="0.25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</row>
    <row r="303" spans="1:24" x14ac:dyDescent="0.25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</row>
    <row r="304" spans="1:24" x14ac:dyDescent="0.25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</row>
    <row r="305" spans="1:24" x14ac:dyDescent="0.25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</row>
    <row r="306" spans="1:24" x14ac:dyDescent="0.25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</row>
    <row r="307" spans="1:24" x14ac:dyDescent="0.25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</row>
    <row r="308" spans="1:24" x14ac:dyDescent="0.25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</row>
    <row r="309" spans="1:24" x14ac:dyDescent="0.25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</row>
    <row r="310" spans="1:24" x14ac:dyDescent="0.25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</row>
    <row r="311" spans="1:24" x14ac:dyDescent="0.25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</row>
    <row r="312" spans="1:24" x14ac:dyDescent="0.25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</row>
    <row r="313" spans="1:24" x14ac:dyDescent="0.25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</row>
    <row r="314" spans="1:24" x14ac:dyDescent="0.25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</row>
    <row r="315" spans="1:24" x14ac:dyDescent="0.25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</row>
    <row r="316" spans="1:24" x14ac:dyDescent="0.25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</row>
    <row r="317" spans="1:24" x14ac:dyDescent="0.25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</row>
    <row r="318" spans="1:24" x14ac:dyDescent="0.25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</row>
    <row r="319" spans="1:24" x14ac:dyDescent="0.25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</row>
    <row r="320" spans="1:24" x14ac:dyDescent="0.25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</row>
    <row r="321" spans="1:24" x14ac:dyDescent="0.25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</row>
    <row r="322" spans="1:24" x14ac:dyDescent="0.25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</row>
    <row r="323" spans="1:24" x14ac:dyDescent="0.25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</row>
    <row r="324" spans="1:24" x14ac:dyDescent="0.25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</row>
    <row r="325" spans="1:24" x14ac:dyDescent="0.25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</row>
    <row r="326" spans="1:24" x14ac:dyDescent="0.25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</row>
    <row r="327" spans="1:24" x14ac:dyDescent="0.25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</row>
    <row r="328" spans="1:24" x14ac:dyDescent="0.25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</row>
    <row r="329" spans="1:24" x14ac:dyDescent="0.25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</row>
    <row r="330" spans="1:24" x14ac:dyDescent="0.25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</row>
    <row r="331" spans="1:24" x14ac:dyDescent="0.25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</row>
    <row r="332" spans="1:24" x14ac:dyDescent="0.25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</row>
    <row r="333" spans="1:24" x14ac:dyDescent="0.25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</row>
    <row r="334" spans="1:24" x14ac:dyDescent="0.25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</row>
    <row r="335" spans="1:24" x14ac:dyDescent="0.25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</row>
    <row r="336" spans="1:24" x14ac:dyDescent="0.25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</row>
    <row r="337" spans="1:24" x14ac:dyDescent="0.25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</row>
    <row r="338" spans="1:24" x14ac:dyDescent="0.25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</row>
    <row r="339" spans="1:24" x14ac:dyDescent="0.25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</row>
    <row r="340" spans="1:24" x14ac:dyDescent="0.25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</row>
    <row r="341" spans="1:24" x14ac:dyDescent="0.25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</row>
    <row r="342" spans="1:24" x14ac:dyDescent="0.25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</row>
    <row r="343" spans="1:24" x14ac:dyDescent="0.25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</row>
    <row r="344" spans="1:24" x14ac:dyDescent="0.25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</row>
    <row r="345" spans="1:24" x14ac:dyDescent="0.25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</row>
    <row r="346" spans="1:24" x14ac:dyDescent="0.25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</row>
    <row r="347" spans="1:24" x14ac:dyDescent="0.25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</row>
    <row r="348" spans="1:24" x14ac:dyDescent="0.25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</row>
    <row r="349" spans="1:24" x14ac:dyDescent="0.25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</row>
    <row r="350" spans="1:24" x14ac:dyDescent="0.25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</row>
    <row r="351" spans="1:24" x14ac:dyDescent="0.25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</row>
    <row r="352" spans="1:24" x14ac:dyDescent="0.25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</row>
    <row r="353" spans="1:24" x14ac:dyDescent="0.25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</row>
    <row r="354" spans="1:24" x14ac:dyDescent="0.25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</row>
    <row r="355" spans="1:24" x14ac:dyDescent="0.25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</row>
    <row r="356" spans="1:24" x14ac:dyDescent="0.25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</row>
    <row r="357" spans="1:24" x14ac:dyDescent="0.25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</row>
    <row r="358" spans="1:24" x14ac:dyDescent="0.25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</row>
    <row r="359" spans="1:24" x14ac:dyDescent="0.25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</row>
    <row r="360" spans="1:24" x14ac:dyDescent="0.25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</row>
    <row r="361" spans="1:24" x14ac:dyDescent="0.25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</row>
    <row r="362" spans="1:24" x14ac:dyDescent="0.25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</row>
    <row r="363" spans="1:24" x14ac:dyDescent="0.25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</row>
    <row r="364" spans="1:24" x14ac:dyDescent="0.25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</row>
    <row r="365" spans="1:24" x14ac:dyDescent="0.25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</row>
    <row r="366" spans="1:24" x14ac:dyDescent="0.25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</row>
    <row r="367" spans="1:24" x14ac:dyDescent="0.25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</row>
    <row r="368" spans="1:24" x14ac:dyDescent="0.25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</row>
    <row r="369" spans="1:24" x14ac:dyDescent="0.25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</row>
    <row r="370" spans="1:24" x14ac:dyDescent="0.25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</row>
    <row r="371" spans="1:24" x14ac:dyDescent="0.25">
      <c r="A371" s="165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</row>
    <row r="372" spans="1:24" x14ac:dyDescent="0.25">
      <c r="A372" s="165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</row>
    <row r="373" spans="1:24" x14ac:dyDescent="0.25">
      <c r="A373" s="165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</row>
    <row r="374" spans="1:24" x14ac:dyDescent="0.25">
      <c r="A374" s="165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</row>
    <row r="375" spans="1:24" x14ac:dyDescent="0.25">
      <c r="A375" s="165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</row>
    <row r="376" spans="1:24" x14ac:dyDescent="0.25">
      <c r="A376" s="165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</row>
    <row r="377" spans="1:24" x14ac:dyDescent="0.25">
      <c r="A377" s="165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</row>
    <row r="378" spans="1:24" x14ac:dyDescent="0.25">
      <c r="A378" s="165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</row>
    <row r="379" spans="1:24" x14ac:dyDescent="0.25">
      <c r="A379" s="165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</row>
    <row r="380" spans="1:24" x14ac:dyDescent="0.25">
      <c r="A380" s="165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</row>
    <row r="381" spans="1:24" x14ac:dyDescent="0.25">
      <c r="A381" s="165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</row>
    <row r="382" spans="1:24" x14ac:dyDescent="0.25">
      <c r="A382" s="165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</row>
    <row r="383" spans="1:24" x14ac:dyDescent="0.25">
      <c r="A383" s="165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</row>
    <row r="384" spans="1:24" x14ac:dyDescent="0.25">
      <c r="A384" s="165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</row>
    <row r="385" spans="1:24" x14ac:dyDescent="0.25">
      <c r="A385" s="165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</row>
    <row r="386" spans="1:24" x14ac:dyDescent="0.25">
      <c r="A386" s="165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</row>
    <row r="387" spans="1:24" x14ac:dyDescent="0.25">
      <c r="A387" s="165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</row>
    <row r="388" spans="1:24" x14ac:dyDescent="0.25">
      <c r="A388" s="165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</row>
    <row r="389" spans="1:24" x14ac:dyDescent="0.25">
      <c r="A389" s="165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</row>
    <row r="390" spans="1:24" x14ac:dyDescent="0.25">
      <c r="A390" s="165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</row>
    <row r="391" spans="1:24" x14ac:dyDescent="0.25">
      <c r="A391" s="165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</row>
    <row r="392" spans="1:24" x14ac:dyDescent="0.25">
      <c r="A392" s="165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</row>
    <row r="393" spans="1:24" x14ac:dyDescent="0.25">
      <c r="A393" s="165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</row>
    <row r="394" spans="1:24" x14ac:dyDescent="0.25">
      <c r="A394" s="165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</row>
    <row r="395" spans="1:24" x14ac:dyDescent="0.25">
      <c r="A395" s="165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</row>
    <row r="396" spans="1:24" x14ac:dyDescent="0.25">
      <c r="A396" s="165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</row>
    <row r="397" spans="1:24" x14ac:dyDescent="0.25">
      <c r="A397" s="165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</row>
    <row r="398" spans="1:24" x14ac:dyDescent="0.25">
      <c r="A398" s="165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</row>
    <row r="399" spans="1:24" x14ac:dyDescent="0.25">
      <c r="A399" s="165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</row>
    <row r="400" spans="1:24" x14ac:dyDescent="0.25">
      <c r="A400" s="165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</row>
    <row r="401" spans="1:24" x14ac:dyDescent="0.25">
      <c r="A401" s="165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</row>
    <row r="402" spans="1:24" x14ac:dyDescent="0.25">
      <c r="A402" s="165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</row>
    <row r="403" spans="1:24" x14ac:dyDescent="0.25">
      <c r="A403" s="165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</row>
    <row r="404" spans="1:24" x14ac:dyDescent="0.25">
      <c r="A404" s="165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</row>
    <row r="405" spans="1:24" x14ac:dyDescent="0.25">
      <c r="A405" s="165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</row>
    <row r="406" spans="1:24" x14ac:dyDescent="0.25">
      <c r="A406" s="165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</row>
    <row r="407" spans="1:24" x14ac:dyDescent="0.25">
      <c r="A407" s="165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</row>
    <row r="408" spans="1:24" x14ac:dyDescent="0.25">
      <c r="A408" s="165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</row>
    <row r="409" spans="1:24" x14ac:dyDescent="0.25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</row>
    <row r="410" spans="1:24" x14ac:dyDescent="0.25">
      <c r="A410" s="165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</row>
    <row r="411" spans="1:24" x14ac:dyDescent="0.25">
      <c r="A411" s="165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</row>
    <row r="412" spans="1:24" x14ac:dyDescent="0.25">
      <c r="A412" s="165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</row>
    <row r="413" spans="1:24" x14ac:dyDescent="0.25">
      <c r="A413" s="165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</row>
    <row r="414" spans="1:24" x14ac:dyDescent="0.25">
      <c r="A414" s="165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</row>
    <row r="415" spans="1:24" x14ac:dyDescent="0.25">
      <c r="A415" s="165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</row>
    <row r="416" spans="1:24" x14ac:dyDescent="0.25">
      <c r="A416" s="165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</row>
    <row r="417" spans="1:24" x14ac:dyDescent="0.25">
      <c r="A417" s="165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</row>
    <row r="418" spans="1:24" x14ac:dyDescent="0.25">
      <c r="A418" s="165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</row>
    <row r="419" spans="1:24" x14ac:dyDescent="0.25">
      <c r="A419" s="165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</row>
    <row r="420" spans="1:24" x14ac:dyDescent="0.25">
      <c r="A420" s="165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</row>
    <row r="421" spans="1:24" x14ac:dyDescent="0.25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</row>
    <row r="422" spans="1:24" x14ac:dyDescent="0.25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</row>
    <row r="423" spans="1:24" x14ac:dyDescent="0.25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</row>
    <row r="424" spans="1:24" x14ac:dyDescent="0.25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</row>
    <row r="425" spans="1:24" x14ac:dyDescent="0.25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</row>
    <row r="426" spans="1:24" x14ac:dyDescent="0.25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</row>
    <row r="427" spans="1:24" x14ac:dyDescent="0.25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</row>
    <row r="428" spans="1:24" x14ac:dyDescent="0.25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</row>
    <row r="429" spans="1:24" x14ac:dyDescent="0.25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</row>
    <row r="430" spans="1:24" x14ac:dyDescent="0.25">
      <c r="A430" s="165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</row>
    <row r="431" spans="1:24" x14ac:dyDescent="0.25">
      <c r="A431" s="165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</row>
    <row r="432" spans="1:24" x14ac:dyDescent="0.25">
      <c r="A432" s="165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</row>
    <row r="433" spans="1:24" x14ac:dyDescent="0.25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</row>
    <row r="434" spans="1:24" x14ac:dyDescent="0.25">
      <c r="A434" s="165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</row>
    <row r="435" spans="1:24" x14ac:dyDescent="0.25">
      <c r="A435" s="165"/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</row>
    <row r="436" spans="1:24" x14ac:dyDescent="0.25">
      <c r="A436" s="165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</row>
    <row r="437" spans="1:24" x14ac:dyDescent="0.25">
      <c r="A437" s="165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</row>
    <row r="438" spans="1:24" x14ac:dyDescent="0.25">
      <c r="A438" s="165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</row>
    <row r="439" spans="1:24" x14ac:dyDescent="0.25">
      <c r="A439" s="165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</row>
    <row r="440" spans="1:24" x14ac:dyDescent="0.25">
      <c r="A440" s="165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</row>
    <row r="441" spans="1:24" x14ac:dyDescent="0.25">
      <c r="A441" s="165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</row>
    <row r="442" spans="1:24" x14ac:dyDescent="0.25">
      <c r="A442" s="165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</row>
    <row r="443" spans="1:24" x14ac:dyDescent="0.25">
      <c r="A443" s="165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</row>
    <row r="444" spans="1:24" x14ac:dyDescent="0.25">
      <c r="A444" s="165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</row>
    <row r="445" spans="1:24" x14ac:dyDescent="0.25">
      <c r="A445" s="165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</row>
    <row r="446" spans="1:24" x14ac:dyDescent="0.25">
      <c r="A446" s="165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</row>
    <row r="447" spans="1:24" x14ac:dyDescent="0.25">
      <c r="A447" s="165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</row>
    <row r="448" spans="1:24" x14ac:dyDescent="0.25">
      <c r="A448" s="165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</row>
    <row r="449" spans="1:24" x14ac:dyDescent="0.25">
      <c r="A449" s="165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</row>
    <row r="450" spans="1:24" x14ac:dyDescent="0.25">
      <c r="A450" s="165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</row>
    <row r="451" spans="1:24" x14ac:dyDescent="0.25">
      <c r="A451" s="165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</row>
    <row r="452" spans="1:24" x14ac:dyDescent="0.25">
      <c r="A452" s="165"/>
      <c r="B452" s="165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</row>
    <row r="453" spans="1:24" x14ac:dyDescent="0.25">
      <c r="A453" s="165"/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</row>
    <row r="454" spans="1:24" x14ac:dyDescent="0.25">
      <c r="A454" s="165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</row>
    <row r="455" spans="1:24" x14ac:dyDescent="0.25">
      <c r="A455" s="165"/>
      <c r="B455" s="165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</row>
    <row r="456" spans="1:24" x14ac:dyDescent="0.25">
      <c r="A456" s="165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</row>
    <row r="457" spans="1:24" x14ac:dyDescent="0.25">
      <c r="A457" s="165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</row>
    <row r="458" spans="1:24" x14ac:dyDescent="0.25">
      <c r="A458" s="165"/>
      <c r="B458" s="165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</row>
    <row r="459" spans="1:24" x14ac:dyDescent="0.25">
      <c r="A459" s="165"/>
      <c r="B459" s="165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</row>
    <row r="460" spans="1:24" x14ac:dyDescent="0.25">
      <c r="A460" s="165"/>
      <c r="B460" s="165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</row>
    <row r="461" spans="1:24" x14ac:dyDescent="0.25">
      <c r="A461" s="165"/>
      <c r="B461" s="165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</row>
    <row r="462" spans="1:24" x14ac:dyDescent="0.25">
      <c r="A462" s="165"/>
      <c r="B462" s="165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</row>
    <row r="463" spans="1:24" x14ac:dyDescent="0.25">
      <c r="A463" s="165"/>
      <c r="B463" s="165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</row>
    <row r="464" spans="1:24" x14ac:dyDescent="0.25">
      <c r="A464" s="165"/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</row>
    <row r="465" spans="1:24" x14ac:dyDescent="0.25">
      <c r="A465" s="165"/>
      <c r="B465" s="165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</row>
    <row r="466" spans="1:24" x14ac:dyDescent="0.25">
      <c r="A466" s="165"/>
      <c r="B466" s="165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</row>
    <row r="467" spans="1:24" x14ac:dyDescent="0.25">
      <c r="A467" s="165"/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</row>
    <row r="468" spans="1:24" x14ac:dyDescent="0.25">
      <c r="A468" s="165"/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</row>
    <row r="469" spans="1:24" x14ac:dyDescent="0.25">
      <c r="A469" s="165"/>
      <c r="B469" s="165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</row>
    <row r="470" spans="1:24" x14ac:dyDescent="0.25">
      <c r="A470" s="165"/>
      <c r="B470" s="165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</row>
    <row r="471" spans="1:24" x14ac:dyDescent="0.25">
      <c r="A471" s="165"/>
      <c r="B471" s="165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</row>
    <row r="472" spans="1:24" x14ac:dyDescent="0.25">
      <c r="A472" s="165"/>
      <c r="B472" s="165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</row>
    <row r="473" spans="1:24" x14ac:dyDescent="0.25">
      <c r="A473" s="165"/>
      <c r="B473" s="165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</row>
    <row r="474" spans="1:24" x14ac:dyDescent="0.25">
      <c r="A474" s="165"/>
      <c r="B474" s="165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</row>
    <row r="475" spans="1:24" x14ac:dyDescent="0.25">
      <c r="A475" s="165"/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</row>
    <row r="476" spans="1:24" x14ac:dyDescent="0.25">
      <c r="A476" s="165"/>
      <c r="B476" s="165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</row>
    <row r="477" spans="1:24" x14ac:dyDescent="0.25">
      <c r="A477" s="165"/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</row>
    <row r="478" spans="1:24" x14ac:dyDescent="0.25">
      <c r="A478" s="165"/>
      <c r="B478" s="165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</row>
    <row r="479" spans="1:24" x14ac:dyDescent="0.25">
      <c r="A479" s="165"/>
      <c r="B479" s="165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</row>
    <row r="480" spans="1:24" x14ac:dyDescent="0.25">
      <c r="A480" s="165"/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</row>
    <row r="481" spans="1:24" x14ac:dyDescent="0.25">
      <c r="A481" s="165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</row>
    <row r="482" spans="1:24" x14ac:dyDescent="0.25">
      <c r="A482" s="165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</row>
    <row r="483" spans="1:24" x14ac:dyDescent="0.25">
      <c r="A483" s="165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</row>
    <row r="484" spans="1:24" x14ac:dyDescent="0.25">
      <c r="A484" s="165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</row>
    <row r="485" spans="1:24" x14ac:dyDescent="0.25">
      <c r="A485" s="165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</row>
    <row r="486" spans="1:24" x14ac:dyDescent="0.25">
      <c r="A486" s="165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</row>
    <row r="487" spans="1:24" x14ac:dyDescent="0.25">
      <c r="A487" s="165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</row>
    <row r="488" spans="1:24" x14ac:dyDescent="0.25">
      <c r="A488" s="165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</row>
    <row r="489" spans="1:24" x14ac:dyDescent="0.25">
      <c r="A489" s="165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</row>
    <row r="490" spans="1:24" x14ac:dyDescent="0.25">
      <c r="A490" s="165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</row>
    <row r="491" spans="1:24" x14ac:dyDescent="0.25">
      <c r="A491" s="165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</row>
    <row r="492" spans="1:24" x14ac:dyDescent="0.25">
      <c r="A492" s="165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</row>
    <row r="493" spans="1:24" x14ac:dyDescent="0.25">
      <c r="A493" s="165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</row>
    <row r="494" spans="1:24" x14ac:dyDescent="0.25">
      <c r="A494" s="165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</row>
    <row r="495" spans="1:24" x14ac:dyDescent="0.25">
      <c r="A495" s="165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</row>
    <row r="496" spans="1:24" x14ac:dyDescent="0.25">
      <c r="A496" s="165"/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</row>
    <row r="497" spans="1:24" x14ac:dyDescent="0.25">
      <c r="A497" s="165"/>
      <c r="B497" s="165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</row>
    <row r="498" spans="1:24" x14ac:dyDescent="0.25">
      <c r="A498" s="165"/>
      <c r="B498" s="165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</row>
    <row r="499" spans="1:24" x14ac:dyDescent="0.25">
      <c r="A499" s="165"/>
      <c r="B499" s="165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</row>
    <row r="500" spans="1:24" x14ac:dyDescent="0.25">
      <c r="A500" s="165"/>
      <c r="B500" s="165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</row>
    <row r="501" spans="1:24" x14ac:dyDescent="0.25">
      <c r="A501" s="165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</row>
    <row r="502" spans="1:24" x14ac:dyDescent="0.25">
      <c r="A502" s="165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</row>
    <row r="503" spans="1:24" x14ac:dyDescent="0.25">
      <c r="A503" s="165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</row>
    <row r="504" spans="1:24" x14ac:dyDescent="0.25">
      <c r="A504" s="165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</row>
    <row r="505" spans="1:24" x14ac:dyDescent="0.25">
      <c r="A505" s="165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</row>
    <row r="506" spans="1:24" x14ac:dyDescent="0.25">
      <c r="A506" s="165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</row>
    <row r="507" spans="1:24" x14ac:dyDescent="0.25">
      <c r="A507" s="165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</row>
    <row r="508" spans="1:24" x14ac:dyDescent="0.25">
      <c r="A508" s="165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</row>
    <row r="509" spans="1:24" x14ac:dyDescent="0.25">
      <c r="A509" s="165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</row>
    <row r="510" spans="1:24" x14ac:dyDescent="0.25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</row>
    <row r="511" spans="1:24" x14ac:dyDescent="0.25">
      <c r="A511" s="165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</row>
    <row r="512" spans="1:24" x14ac:dyDescent="0.25">
      <c r="A512" s="165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</row>
    <row r="513" spans="1:24" x14ac:dyDescent="0.25">
      <c r="A513" s="165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</row>
    <row r="514" spans="1:24" x14ac:dyDescent="0.25">
      <c r="A514" s="165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</row>
    <row r="515" spans="1:24" x14ac:dyDescent="0.25">
      <c r="A515" s="165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</row>
    <row r="516" spans="1:24" x14ac:dyDescent="0.25">
      <c r="A516" s="165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</row>
    <row r="517" spans="1:24" x14ac:dyDescent="0.25">
      <c r="A517" s="165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</row>
    <row r="518" spans="1:24" x14ac:dyDescent="0.25">
      <c r="A518" s="165"/>
      <c r="B518" s="165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</row>
    <row r="519" spans="1:24" x14ac:dyDescent="0.25">
      <c r="A519" s="165"/>
      <c r="B519" s="165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</row>
    <row r="520" spans="1:24" x14ac:dyDescent="0.25">
      <c r="A520" s="165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</row>
    <row r="521" spans="1:24" x14ac:dyDescent="0.25">
      <c r="A521" s="165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</row>
    <row r="522" spans="1:24" x14ac:dyDescent="0.25">
      <c r="A522" s="165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</row>
    <row r="523" spans="1:24" x14ac:dyDescent="0.25">
      <c r="A523" s="165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</row>
    <row r="524" spans="1:24" x14ac:dyDescent="0.25">
      <c r="A524" s="165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</row>
    <row r="525" spans="1:24" x14ac:dyDescent="0.25">
      <c r="A525" s="165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</row>
    <row r="526" spans="1:24" x14ac:dyDescent="0.25">
      <c r="A526" s="165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</row>
    <row r="527" spans="1:24" x14ac:dyDescent="0.25">
      <c r="A527" s="165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</row>
    <row r="528" spans="1:24" x14ac:dyDescent="0.25">
      <c r="A528" s="165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</row>
    <row r="529" spans="1:24" x14ac:dyDescent="0.25">
      <c r="A529" s="165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</row>
    <row r="530" spans="1:24" x14ac:dyDescent="0.25">
      <c r="A530" s="165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</row>
    <row r="531" spans="1:24" x14ac:dyDescent="0.25">
      <c r="A531" s="165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</row>
    <row r="532" spans="1:24" x14ac:dyDescent="0.25">
      <c r="A532" s="165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</row>
    <row r="533" spans="1:24" x14ac:dyDescent="0.25">
      <c r="A533" s="165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</row>
    <row r="534" spans="1:24" x14ac:dyDescent="0.25">
      <c r="A534" s="165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</row>
    <row r="535" spans="1:24" x14ac:dyDescent="0.25">
      <c r="A535" s="165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</row>
    <row r="536" spans="1:24" x14ac:dyDescent="0.25">
      <c r="A536" s="165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</row>
    <row r="537" spans="1:24" x14ac:dyDescent="0.25">
      <c r="A537" s="165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</row>
    <row r="538" spans="1:24" x14ac:dyDescent="0.25">
      <c r="A538" s="165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</row>
    <row r="539" spans="1:24" x14ac:dyDescent="0.25">
      <c r="A539" s="165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</row>
    <row r="540" spans="1:24" x14ac:dyDescent="0.25">
      <c r="A540" s="165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</row>
    <row r="541" spans="1:24" x14ac:dyDescent="0.25">
      <c r="A541" s="165"/>
      <c r="B541" s="165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</row>
    <row r="542" spans="1:24" x14ac:dyDescent="0.25">
      <c r="A542" s="165"/>
      <c r="B542" s="165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</row>
    <row r="543" spans="1:24" x14ac:dyDescent="0.25">
      <c r="A543" s="165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</row>
    <row r="544" spans="1:24" x14ac:dyDescent="0.25">
      <c r="A544" s="165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</row>
    <row r="545" spans="1:24" x14ac:dyDescent="0.25">
      <c r="A545" s="165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</row>
    <row r="546" spans="1:24" x14ac:dyDescent="0.25">
      <c r="A546" s="165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</row>
    <row r="547" spans="1:24" x14ac:dyDescent="0.25">
      <c r="A547" s="165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</row>
    <row r="548" spans="1:24" x14ac:dyDescent="0.25">
      <c r="A548" s="165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</row>
    <row r="549" spans="1:24" x14ac:dyDescent="0.25">
      <c r="A549" s="165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</row>
    <row r="550" spans="1:24" x14ac:dyDescent="0.25">
      <c r="A550" s="165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</row>
    <row r="551" spans="1:24" x14ac:dyDescent="0.25">
      <c r="A551" s="165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</row>
    <row r="552" spans="1:24" x14ac:dyDescent="0.25">
      <c r="A552" s="165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</row>
    <row r="553" spans="1:24" x14ac:dyDescent="0.25">
      <c r="A553" s="165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</row>
    <row r="554" spans="1:24" x14ac:dyDescent="0.25">
      <c r="A554" s="165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</row>
    <row r="555" spans="1:24" x14ac:dyDescent="0.25">
      <c r="A555" s="165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</row>
    <row r="556" spans="1:24" x14ac:dyDescent="0.25">
      <c r="A556" s="165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</row>
    <row r="557" spans="1:24" x14ac:dyDescent="0.25">
      <c r="A557" s="165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</row>
    <row r="558" spans="1:24" x14ac:dyDescent="0.25">
      <c r="A558" s="165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</row>
    <row r="559" spans="1:24" x14ac:dyDescent="0.25">
      <c r="A559" s="165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</row>
    <row r="560" spans="1:24" x14ac:dyDescent="0.25">
      <c r="A560" s="165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</row>
    <row r="561" spans="1:24" x14ac:dyDescent="0.25">
      <c r="A561" s="165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</row>
    <row r="562" spans="1:24" x14ac:dyDescent="0.25">
      <c r="A562" s="165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</row>
    <row r="563" spans="1:24" x14ac:dyDescent="0.25">
      <c r="A563" s="165"/>
      <c r="B563" s="165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</row>
    <row r="564" spans="1:24" x14ac:dyDescent="0.25">
      <c r="A564" s="165"/>
      <c r="B564" s="165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</row>
    <row r="565" spans="1:24" x14ac:dyDescent="0.25">
      <c r="A565" s="165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</row>
    <row r="566" spans="1:24" x14ac:dyDescent="0.25">
      <c r="A566" s="165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</row>
    <row r="567" spans="1:24" x14ac:dyDescent="0.25">
      <c r="A567" s="165"/>
      <c r="B567" s="165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</row>
    <row r="568" spans="1:24" x14ac:dyDescent="0.25">
      <c r="A568" s="165"/>
      <c r="B568" s="165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</row>
    <row r="569" spans="1:24" x14ac:dyDescent="0.25">
      <c r="A569" s="165"/>
      <c r="B569" s="165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</row>
    <row r="570" spans="1:24" x14ac:dyDescent="0.25">
      <c r="A570" s="165"/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</row>
    <row r="571" spans="1:24" x14ac:dyDescent="0.25">
      <c r="A571" s="165"/>
      <c r="B571" s="165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</row>
    <row r="572" spans="1:24" x14ac:dyDescent="0.25">
      <c r="A572" s="165"/>
      <c r="B572" s="165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</row>
    <row r="573" spans="1:24" x14ac:dyDescent="0.25">
      <c r="A573" s="165"/>
      <c r="B573" s="165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</row>
    <row r="574" spans="1:24" x14ac:dyDescent="0.25">
      <c r="A574" s="165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</row>
    <row r="575" spans="1:24" x14ac:dyDescent="0.25">
      <c r="A575" s="165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</row>
    <row r="576" spans="1:24" x14ac:dyDescent="0.25">
      <c r="A576" s="165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</row>
    <row r="577" spans="1:24" x14ac:dyDescent="0.25">
      <c r="A577" s="165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</row>
    <row r="578" spans="1:24" x14ac:dyDescent="0.25">
      <c r="A578" s="165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</row>
    <row r="579" spans="1:24" x14ac:dyDescent="0.25">
      <c r="A579" s="165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</row>
    <row r="580" spans="1:24" x14ac:dyDescent="0.25">
      <c r="A580" s="165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</row>
    <row r="581" spans="1:24" x14ac:dyDescent="0.25">
      <c r="A581" s="165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</row>
    <row r="582" spans="1:24" x14ac:dyDescent="0.25">
      <c r="A582" s="165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</row>
    <row r="583" spans="1:24" x14ac:dyDescent="0.25">
      <c r="A583" s="165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</row>
    <row r="584" spans="1:24" x14ac:dyDescent="0.25">
      <c r="A584" s="165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</row>
    <row r="585" spans="1:24" x14ac:dyDescent="0.25">
      <c r="A585" s="165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</row>
    <row r="586" spans="1:24" x14ac:dyDescent="0.25">
      <c r="A586" s="165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</row>
    <row r="587" spans="1:24" x14ac:dyDescent="0.25">
      <c r="A587" s="165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</row>
    <row r="588" spans="1:24" x14ac:dyDescent="0.25">
      <c r="A588" s="165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</row>
    <row r="589" spans="1:24" x14ac:dyDescent="0.25">
      <c r="A589" s="165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</row>
    <row r="590" spans="1:24" x14ac:dyDescent="0.25">
      <c r="A590" s="165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</row>
    <row r="591" spans="1:24" x14ac:dyDescent="0.25">
      <c r="A591" s="165"/>
      <c r="B591" s="165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</row>
    <row r="592" spans="1:24" x14ac:dyDescent="0.25">
      <c r="A592" s="165"/>
      <c r="B592" s="165"/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</row>
    <row r="593" spans="1:24" x14ac:dyDescent="0.25">
      <c r="A593" s="165"/>
      <c r="B593" s="165"/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</row>
    <row r="594" spans="1:24" x14ac:dyDescent="0.25">
      <c r="A594" s="165"/>
      <c r="B594" s="165"/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</row>
    <row r="595" spans="1:24" x14ac:dyDescent="0.25">
      <c r="A595" s="165"/>
      <c r="B595" s="165"/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</row>
    <row r="596" spans="1:24" x14ac:dyDescent="0.25">
      <c r="A596" s="165"/>
      <c r="B596" s="165"/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</row>
    <row r="597" spans="1:24" x14ac:dyDescent="0.25">
      <c r="A597" s="165"/>
      <c r="B597" s="165"/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</row>
    <row r="598" spans="1:24" x14ac:dyDescent="0.25">
      <c r="A598" s="165"/>
      <c r="B598" s="165"/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</row>
    <row r="599" spans="1:24" x14ac:dyDescent="0.25">
      <c r="A599" s="165"/>
      <c r="B599" s="165"/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</row>
    <row r="600" spans="1:24" x14ac:dyDescent="0.25">
      <c r="A600" s="165"/>
      <c r="B600" s="165"/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</row>
    <row r="601" spans="1:24" x14ac:dyDescent="0.25">
      <c r="A601" s="165"/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</row>
    <row r="602" spans="1:24" x14ac:dyDescent="0.25">
      <c r="A602" s="165"/>
      <c r="B602" s="165"/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</row>
    <row r="603" spans="1:24" x14ac:dyDescent="0.25">
      <c r="A603" s="165"/>
      <c r="B603" s="165"/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</row>
    <row r="604" spans="1:24" x14ac:dyDescent="0.25">
      <c r="A604" s="165"/>
      <c r="B604" s="165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</row>
    <row r="605" spans="1:24" x14ac:dyDescent="0.25">
      <c r="A605" s="165"/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</row>
    <row r="606" spans="1:24" x14ac:dyDescent="0.25">
      <c r="A606" s="165"/>
      <c r="B606" s="165"/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</row>
    <row r="607" spans="1:24" x14ac:dyDescent="0.25">
      <c r="A607" s="165"/>
      <c r="B607" s="165"/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</row>
    <row r="608" spans="1:24" x14ac:dyDescent="0.25">
      <c r="A608" s="165"/>
      <c r="B608" s="165"/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</row>
    <row r="609" spans="1:24" x14ac:dyDescent="0.25">
      <c r="A609" s="165"/>
      <c r="B609" s="165"/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</row>
    <row r="610" spans="1:24" x14ac:dyDescent="0.25">
      <c r="A610" s="165"/>
      <c r="B610" s="165"/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</row>
    <row r="611" spans="1:24" x14ac:dyDescent="0.25">
      <c r="A611" s="165"/>
      <c r="B611" s="165"/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</row>
    <row r="612" spans="1:24" x14ac:dyDescent="0.25">
      <c r="A612" s="165"/>
      <c r="B612" s="165"/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</row>
    <row r="613" spans="1:24" x14ac:dyDescent="0.25">
      <c r="A613" s="165"/>
      <c r="B613" s="165"/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</row>
    <row r="614" spans="1:24" x14ac:dyDescent="0.25">
      <c r="A614" s="165"/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</row>
    <row r="615" spans="1:24" x14ac:dyDescent="0.25">
      <c r="A615" s="165"/>
      <c r="B615" s="165"/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</row>
    <row r="616" spans="1:24" x14ac:dyDescent="0.25">
      <c r="A616" s="165"/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</row>
    <row r="617" spans="1:24" x14ac:dyDescent="0.25">
      <c r="A617" s="165"/>
      <c r="B617" s="165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</row>
    <row r="618" spans="1:24" x14ac:dyDescent="0.25">
      <c r="A618" s="165"/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</row>
    <row r="619" spans="1:24" x14ac:dyDescent="0.25">
      <c r="A619" s="165"/>
      <c r="B619" s="165"/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</row>
    <row r="620" spans="1:24" x14ac:dyDescent="0.25">
      <c r="A620" s="165"/>
      <c r="B620" s="165"/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</row>
    <row r="621" spans="1:24" x14ac:dyDescent="0.25">
      <c r="A621" s="165"/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</row>
    <row r="622" spans="1:24" x14ac:dyDescent="0.25">
      <c r="A622" s="165"/>
      <c r="B622" s="165"/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</row>
    <row r="623" spans="1:24" x14ac:dyDescent="0.25">
      <c r="A623" s="165"/>
      <c r="B623" s="165"/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</row>
    <row r="624" spans="1:24" x14ac:dyDescent="0.25">
      <c r="A624" s="165"/>
      <c r="B624" s="165"/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</row>
    <row r="625" spans="1:24" x14ac:dyDescent="0.25">
      <c r="A625" s="165"/>
      <c r="B625" s="165"/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</row>
    <row r="626" spans="1:24" x14ac:dyDescent="0.25">
      <c r="A626" s="165"/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</row>
    <row r="627" spans="1:24" x14ac:dyDescent="0.25">
      <c r="A627" s="165"/>
      <c r="B627" s="165"/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</row>
    <row r="628" spans="1:24" x14ac:dyDescent="0.25">
      <c r="A628" s="165"/>
      <c r="B628" s="165"/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</row>
    <row r="629" spans="1:24" x14ac:dyDescent="0.25">
      <c r="A629" s="165"/>
      <c r="B629" s="165"/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</row>
    <row r="630" spans="1:24" x14ac:dyDescent="0.25">
      <c r="A630" s="165"/>
      <c r="B630" s="165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</row>
    <row r="631" spans="1:24" x14ac:dyDescent="0.25">
      <c r="A631" s="165"/>
      <c r="B631" s="165"/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</row>
    <row r="632" spans="1:24" x14ac:dyDescent="0.25">
      <c r="A632" s="165"/>
      <c r="B632" s="165"/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</row>
    <row r="633" spans="1:24" x14ac:dyDescent="0.25">
      <c r="A633" s="165"/>
      <c r="B633" s="165"/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</row>
    <row r="634" spans="1:24" x14ac:dyDescent="0.25">
      <c r="A634" s="165"/>
      <c r="B634" s="165"/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</row>
    <row r="635" spans="1:24" x14ac:dyDescent="0.25">
      <c r="A635" s="165"/>
      <c r="B635" s="165"/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</row>
    <row r="636" spans="1:24" x14ac:dyDescent="0.25">
      <c r="A636" s="165"/>
      <c r="B636" s="165"/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</row>
    <row r="637" spans="1:24" x14ac:dyDescent="0.25">
      <c r="A637" s="165"/>
      <c r="B637" s="165"/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</row>
    <row r="638" spans="1:24" x14ac:dyDescent="0.25">
      <c r="A638" s="165"/>
      <c r="B638" s="165"/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</row>
    <row r="639" spans="1:24" x14ac:dyDescent="0.25">
      <c r="A639" s="165"/>
      <c r="B639" s="165"/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</row>
    <row r="640" spans="1:24" x14ac:dyDescent="0.25">
      <c r="A640" s="165"/>
      <c r="B640" s="165"/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</row>
    <row r="641" spans="1:24" x14ac:dyDescent="0.25">
      <c r="A641" s="165"/>
      <c r="B641" s="165"/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</row>
    <row r="642" spans="1:24" x14ac:dyDescent="0.25">
      <c r="A642" s="165"/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</row>
    <row r="643" spans="1:24" x14ac:dyDescent="0.25">
      <c r="A643" s="165"/>
      <c r="B643" s="165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</row>
    <row r="644" spans="1:24" x14ac:dyDescent="0.25">
      <c r="A644" s="165"/>
      <c r="B644" s="165"/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</row>
    <row r="645" spans="1:24" x14ac:dyDescent="0.25">
      <c r="A645" s="165"/>
      <c r="B645" s="165"/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</row>
    <row r="646" spans="1:24" x14ac:dyDescent="0.25">
      <c r="A646" s="165"/>
      <c r="B646" s="165"/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</row>
    <row r="647" spans="1:24" x14ac:dyDescent="0.25">
      <c r="A647" s="165"/>
      <c r="B647" s="165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</row>
    <row r="648" spans="1:24" x14ac:dyDescent="0.25">
      <c r="A648" s="165"/>
      <c r="B648" s="165"/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</row>
    <row r="649" spans="1:24" x14ac:dyDescent="0.25">
      <c r="A649" s="165"/>
      <c r="B649" s="165"/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</row>
    <row r="650" spans="1:24" x14ac:dyDescent="0.25">
      <c r="A650" s="165"/>
      <c r="B650" s="165"/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</row>
    <row r="651" spans="1:24" x14ac:dyDescent="0.25">
      <c r="A651" s="165"/>
      <c r="B651" s="165"/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</row>
    <row r="652" spans="1:24" x14ac:dyDescent="0.25">
      <c r="A652" s="165"/>
      <c r="B652" s="165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</row>
    <row r="653" spans="1:24" x14ac:dyDescent="0.25">
      <c r="A653" s="165"/>
      <c r="B653" s="165"/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</row>
    <row r="654" spans="1:24" x14ac:dyDescent="0.25">
      <c r="A654" s="165"/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</row>
    <row r="655" spans="1:24" x14ac:dyDescent="0.25">
      <c r="A655" s="165"/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</row>
    <row r="656" spans="1:24" x14ac:dyDescent="0.25">
      <c r="A656" s="165"/>
      <c r="B656" s="165"/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</row>
    <row r="657" spans="1:24" x14ac:dyDescent="0.25">
      <c r="A657" s="165"/>
      <c r="B657" s="165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</row>
    <row r="658" spans="1:24" x14ac:dyDescent="0.25">
      <c r="A658" s="165"/>
      <c r="B658" s="165"/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</row>
    <row r="659" spans="1:24" x14ac:dyDescent="0.25">
      <c r="A659" s="165"/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</row>
    <row r="660" spans="1:24" x14ac:dyDescent="0.25">
      <c r="A660" s="165"/>
      <c r="B660" s="165"/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</row>
    <row r="661" spans="1:24" x14ac:dyDescent="0.25">
      <c r="A661" s="165"/>
      <c r="B661" s="165"/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</row>
    <row r="662" spans="1:24" x14ac:dyDescent="0.25">
      <c r="A662" s="165"/>
      <c r="B662" s="165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</row>
    <row r="663" spans="1:24" x14ac:dyDescent="0.25">
      <c r="A663" s="165"/>
      <c r="B663" s="165"/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</row>
    <row r="664" spans="1:24" x14ac:dyDescent="0.25">
      <c r="A664" s="165"/>
      <c r="B664" s="165"/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</row>
    <row r="665" spans="1:24" x14ac:dyDescent="0.25">
      <c r="A665" s="165"/>
      <c r="B665" s="165"/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</row>
    <row r="666" spans="1:24" x14ac:dyDescent="0.25">
      <c r="A666" s="165"/>
      <c r="B666" s="165"/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</row>
    <row r="667" spans="1:24" x14ac:dyDescent="0.25">
      <c r="A667" s="165"/>
      <c r="B667" s="165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</row>
    <row r="668" spans="1:24" x14ac:dyDescent="0.25">
      <c r="A668" s="165"/>
      <c r="B668" s="165"/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</row>
    <row r="669" spans="1:24" x14ac:dyDescent="0.25">
      <c r="A669" s="165"/>
      <c r="B669" s="165"/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</row>
    <row r="670" spans="1:24" x14ac:dyDescent="0.25">
      <c r="A670" s="165"/>
      <c r="B670" s="165"/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</row>
    <row r="671" spans="1:24" x14ac:dyDescent="0.25">
      <c r="A671" s="165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</row>
    <row r="672" spans="1:24" x14ac:dyDescent="0.25">
      <c r="A672" s="165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</row>
    <row r="673" spans="1:24" x14ac:dyDescent="0.25">
      <c r="A673" s="165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</row>
    <row r="674" spans="1:24" x14ac:dyDescent="0.25">
      <c r="A674" s="165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</row>
    <row r="675" spans="1:24" x14ac:dyDescent="0.25">
      <c r="A675" s="165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</row>
  </sheetData>
  <mergeCells count="2">
    <mergeCell ref="J8:K8"/>
    <mergeCell ref="J9:K9"/>
  </mergeCells>
  <pageMargins left="0.75" right="0.5" top="0.5" bottom="0.5" header="0.25" footer="0.5"/>
  <pageSetup scale="56" orientation="landscape" horizontalDpi="300" verticalDpi="300" r:id="rId1"/>
  <headerFooter alignWithMargins="0">
    <oddHeader>&amp;RCASE NO. 2015-00343
ATTACHMENT 2
TO STAFF DR NO. 2-27</oddHeader>
    <oddFooter>&amp;CPage &amp;P of &amp;N</oddFooter>
  </headerFooter>
  <rowBreaks count="1" manualBreakCount="1">
    <brk id="6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00FF00"/>
  </sheetPr>
  <dimension ref="A1:CM4097"/>
  <sheetViews>
    <sheetView showGridLines="0" view="pageBreakPreview" zoomScale="110" zoomScaleNormal="100" zoomScaleSheetLayoutView="110" workbookViewId="0">
      <pane xSplit="3" ySplit="10" topLeftCell="D11" activePane="bottomRight" state="frozen"/>
      <selection activeCell="K35" activeCellId="1" sqref="A22 K35"/>
      <selection pane="topRight" activeCell="K35" activeCellId="1" sqref="A22 K35"/>
      <selection pane="bottomLeft" activeCell="K35" activeCellId="1" sqref="A22 K35"/>
      <selection pane="bottomRight" activeCell="D11" sqref="D11"/>
    </sheetView>
  </sheetViews>
  <sheetFormatPr defaultColWidth="12.5703125" defaultRowHeight="12.75" x14ac:dyDescent="0.2"/>
  <cols>
    <col min="1" max="1" width="5.5703125" style="5" bestFit="1" customWidth="1"/>
    <col min="2" max="2" width="29.5703125" style="5" customWidth="1"/>
    <col min="3" max="3" width="8.5703125" style="5" customWidth="1"/>
    <col min="4" max="15" width="10.5703125" style="5" customWidth="1"/>
    <col min="16" max="16" width="11.42578125" style="5" bestFit="1" customWidth="1"/>
    <col min="17" max="17" width="10.5703125" style="1" customWidth="1"/>
    <col min="18" max="29" width="10.5703125" style="160" customWidth="1"/>
    <col min="30" max="50" width="10.5703125" style="4" customWidth="1"/>
    <col min="51" max="63" width="10.5703125" style="5" customWidth="1"/>
    <col min="64" max="67" width="9.5703125" style="5" customWidth="1"/>
    <col min="68" max="16384" width="12.5703125" style="5"/>
  </cols>
  <sheetData>
    <row r="1" spans="1:9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2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260"/>
      <c r="BC1" s="260"/>
      <c r="BD1" s="260"/>
      <c r="BE1" s="260"/>
      <c r="BF1" s="260"/>
      <c r="BG1" s="260"/>
      <c r="BH1" s="260"/>
      <c r="BI1" s="260"/>
      <c r="BJ1" s="260"/>
      <c r="BK1" s="260"/>
      <c r="BL1" s="260"/>
      <c r="BM1" s="260"/>
      <c r="BN1" s="260"/>
      <c r="BO1" s="260"/>
      <c r="BP1" s="260"/>
      <c r="BQ1" s="260"/>
      <c r="BR1" s="260"/>
      <c r="BS1" s="260"/>
      <c r="BT1" s="260"/>
      <c r="BU1" s="260"/>
      <c r="BV1" s="260"/>
      <c r="BW1" s="260"/>
      <c r="BX1" s="260"/>
      <c r="BY1" s="260"/>
      <c r="BZ1" s="260"/>
      <c r="CA1" s="260"/>
      <c r="CB1" s="260"/>
      <c r="CC1" s="260"/>
      <c r="CD1" s="260"/>
      <c r="CE1" s="260"/>
      <c r="CF1" s="260"/>
      <c r="CG1" s="260"/>
      <c r="CH1" s="260"/>
      <c r="CI1" s="260"/>
      <c r="CJ1" s="260"/>
      <c r="CK1" s="260"/>
      <c r="CL1" s="260"/>
      <c r="CM1" s="260"/>
    </row>
    <row r="2" spans="1:9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"/>
      <c r="Q2" s="2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</row>
    <row r="3" spans="1:9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1" t="s">
        <v>273</v>
      </c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</row>
    <row r="4" spans="1:91" x14ac:dyDescent="0.2">
      <c r="A4" s="8"/>
      <c r="B4" s="1"/>
      <c r="C4" s="12"/>
      <c r="D4" s="9"/>
      <c r="E4" s="9"/>
      <c r="F4" s="9"/>
      <c r="G4" s="9"/>
      <c r="H4" s="9"/>
      <c r="I4" s="9"/>
      <c r="J4" s="10" t="s">
        <v>1</v>
      </c>
      <c r="K4" s="9"/>
      <c r="L4" s="9"/>
      <c r="M4" s="9"/>
      <c r="N4" s="9"/>
      <c r="O4" s="9"/>
      <c r="P4" s="11"/>
      <c r="Q4" s="11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</row>
    <row r="5" spans="1:91" x14ac:dyDescent="0.2">
      <c r="A5" s="8"/>
      <c r="B5" s="9"/>
      <c r="C5" s="12"/>
      <c r="D5" s="9"/>
      <c r="E5" s="9"/>
      <c r="F5" s="9"/>
      <c r="G5" s="9"/>
      <c r="H5" s="9"/>
      <c r="I5" s="9"/>
      <c r="J5" s="10" t="s">
        <v>259</v>
      </c>
      <c r="K5" s="9"/>
      <c r="L5" s="9"/>
      <c r="M5" s="9"/>
      <c r="N5" s="9"/>
      <c r="O5" s="9"/>
      <c r="P5" s="9"/>
      <c r="Q5" s="9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</row>
    <row r="6" spans="1:91" x14ac:dyDescent="0.2">
      <c r="A6" s="8"/>
      <c r="B6" s="9"/>
      <c r="C6" s="14"/>
      <c r="D6" s="9"/>
      <c r="E6" s="9"/>
      <c r="F6" s="9"/>
      <c r="G6" s="9"/>
      <c r="H6" s="9"/>
      <c r="I6" s="9"/>
      <c r="J6" s="10" t="str">
        <f>'Test Year Revenue Present'!G6</f>
        <v>TEST YEAR ENDING MAY, 31 2017</v>
      </c>
      <c r="K6" s="9"/>
      <c r="L6" s="9"/>
      <c r="M6" s="9"/>
      <c r="N6" s="9"/>
      <c r="O6" s="9"/>
      <c r="P6" s="9"/>
      <c r="Q6" s="9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60"/>
      <c r="BK6" s="260"/>
      <c r="BL6" s="260"/>
      <c r="BM6" s="260"/>
      <c r="BN6" s="260"/>
      <c r="BO6" s="260"/>
      <c r="BP6" s="260"/>
      <c r="BQ6" s="260"/>
      <c r="BR6" s="260"/>
      <c r="BS6" s="260"/>
      <c r="BT6" s="260"/>
      <c r="BU6" s="260"/>
      <c r="BV6" s="260"/>
      <c r="BW6" s="260"/>
      <c r="BX6" s="260"/>
      <c r="BY6" s="260"/>
      <c r="BZ6" s="260"/>
      <c r="CA6" s="260"/>
      <c r="CB6" s="260"/>
      <c r="CC6" s="260"/>
      <c r="CD6" s="260"/>
      <c r="CE6" s="260"/>
      <c r="CF6" s="260"/>
      <c r="CG6" s="260"/>
      <c r="CH6" s="260"/>
      <c r="CI6" s="260"/>
      <c r="CJ6" s="260"/>
      <c r="CK6" s="260"/>
      <c r="CL6" s="260"/>
      <c r="CM6" s="260"/>
    </row>
    <row r="7" spans="1:91" x14ac:dyDescent="0.2">
      <c r="A7" s="1"/>
      <c r="B7" s="1"/>
      <c r="C7" s="1"/>
      <c r="D7" s="1"/>
      <c r="E7" s="1"/>
      <c r="F7" s="1"/>
      <c r="G7" s="1"/>
      <c r="H7" s="1"/>
      <c r="I7" s="1"/>
      <c r="J7" s="261" t="s">
        <v>274</v>
      </c>
      <c r="K7" s="1"/>
      <c r="L7" s="1"/>
      <c r="M7" s="1"/>
      <c r="N7" s="1"/>
      <c r="O7" s="1"/>
      <c r="P7" s="1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  <c r="BG7" s="260"/>
      <c r="BH7" s="260"/>
      <c r="BI7" s="260"/>
      <c r="BJ7" s="260"/>
      <c r="BK7" s="260"/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60"/>
      <c r="BW7" s="260"/>
      <c r="BX7" s="260"/>
      <c r="BY7" s="260"/>
      <c r="BZ7" s="260"/>
      <c r="CA7" s="260"/>
      <c r="CB7" s="260"/>
      <c r="CC7" s="260"/>
      <c r="CD7" s="260"/>
      <c r="CE7" s="260"/>
      <c r="CF7" s="260"/>
      <c r="CG7" s="260"/>
      <c r="CH7" s="260"/>
      <c r="CI7" s="260"/>
      <c r="CJ7" s="260"/>
      <c r="CK7" s="260"/>
      <c r="CL7" s="260"/>
      <c r="CM7" s="260"/>
    </row>
    <row r="8" spans="1:91" x14ac:dyDescent="0.2">
      <c r="A8" s="8" t="s">
        <v>3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0" t="s">
        <v>5</v>
      </c>
      <c r="Q8" s="10" t="s">
        <v>5</v>
      </c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  <c r="BN8" s="260"/>
      <c r="BO8" s="260"/>
      <c r="BP8" s="260"/>
      <c r="BQ8" s="260"/>
      <c r="BR8" s="260"/>
      <c r="BS8" s="260"/>
      <c r="BT8" s="260"/>
      <c r="BU8" s="260"/>
      <c r="BV8" s="260"/>
      <c r="BW8" s="260"/>
      <c r="BX8" s="260"/>
      <c r="BY8" s="260"/>
      <c r="BZ8" s="260"/>
      <c r="CA8" s="260"/>
      <c r="CB8" s="260"/>
      <c r="CC8" s="260"/>
      <c r="CD8" s="260"/>
      <c r="CE8" s="260"/>
      <c r="CF8" s="260"/>
      <c r="CG8" s="260"/>
      <c r="CH8" s="260"/>
      <c r="CI8" s="260"/>
      <c r="CJ8" s="260"/>
      <c r="CK8" s="260"/>
      <c r="CL8" s="260"/>
      <c r="CM8" s="260"/>
    </row>
    <row r="9" spans="1:91" x14ac:dyDescent="0.2">
      <c r="A9" s="17" t="s">
        <v>6</v>
      </c>
      <c r="B9" s="18" t="s">
        <v>7</v>
      </c>
      <c r="C9" s="20" t="s">
        <v>10</v>
      </c>
      <c r="D9" s="19">
        <v>42551</v>
      </c>
      <c r="E9" s="19">
        <v>42582</v>
      </c>
      <c r="F9" s="19">
        <v>42613</v>
      </c>
      <c r="G9" s="19">
        <v>42643</v>
      </c>
      <c r="H9" s="19">
        <v>42674</v>
      </c>
      <c r="I9" s="19">
        <v>42704</v>
      </c>
      <c r="J9" s="19">
        <v>42735</v>
      </c>
      <c r="K9" s="19">
        <v>42766</v>
      </c>
      <c r="L9" s="19">
        <v>42794</v>
      </c>
      <c r="M9" s="19">
        <v>42825</v>
      </c>
      <c r="N9" s="19">
        <v>42855</v>
      </c>
      <c r="O9" s="19">
        <v>42886</v>
      </c>
      <c r="P9" s="19" t="s">
        <v>261</v>
      </c>
      <c r="Q9" s="19" t="s">
        <v>11</v>
      </c>
      <c r="AD9" s="262"/>
      <c r="AE9" s="262"/>
      <c r="AF9" s="262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62"/>
      <c r="BH9" s="262"/>
      <c r="BI9" s="262"/>
      <c r="BJ9" s="262"/>
      <c r="BK9" s="262"/>
      <c r="BL9" s="262"/>
      <c r="BM9" s="262"/>
      <c r="BN9" s="262"/>
      <c r="BO9" s="262"/>
      <c r="BP9" s="260"/>
      <c r="BQ9" s="260"/>
      <c r="BR9" s="260"/>
      <c r="BS9" s="260"/>
      <c r="BT9" s="260"/>
      <c r="BU9" s="260"/>
      <c r="BV9" s="260"/>
      <c r="BW9" s="260"/>
      <c r="BX9" s="260"/>
      <c r="BY9" s="260"/>
      <c r="BZ9" s="260"/>
      <c r="CA9" s="260"/>
      <c r="CB9" s="260"/>
      <c r="CC9" s="260"/>
      <c r="CD9" s="260"/>
      <c r="CE9" s="260"/>
      <c r="CF9" s="260"/>
      <c r="CG9" s="260"/>
      <c r="CH9" s="260"/>
      <c r="CI9" s="260"/>
      <c r="CJ9" s="260"/>
      <c r="CK9" s="260"/>
      <c r="CL9" s="260"/>
      <c r="CM9" s="260"/>
    </row>
    <row r="10" spans="1:91" x14ac:dyDescent="0.2">
      <c r="A10" s="1"/>
      <c r="B10" s="22"/>
      <c r="C10" s="22"/>
      <c r="D10" s="22" t="s">
        <v>12</v>
      </c>
      <c r="E10" s="22" t="s">
        <v>13</v>
      </c>
      <c r="F10" s="10" t="s">
        <v>14</v>
      </c>
      <c r="G10" s="23" t="s">
        <v>15</v>
      </c>
      <c r="H10" s="24" t="s">
        <v>16</v>
      </c>
      <c r="I10" s="24" t="s">
        <v>17</v>
      </c>
      <c r="J10" s="24" t="s">
        <v>18</v>
      </c>
      <c r="K10" s="24" t="s">
        <v>19</v>
      </c>
      <c r="L10" s="24" t="s">
        <v>20</v>
      </c>
      <c r="M10" s="24" t="s">
        <v>21</v>
      </c>
      <c r="N10" s="24" t="s">
        <v>22</v>
      </c>
      <c r="O10" s="24" t="s">
        <v>23</v>
      </c>
      <c r="P10" s="24" t="s">
        <v>24</v>
      </c>
      <c r="Q10" s="24" t="s">
        <v>25</v>
      </c>
      <c r="AD10" s="263"/>
      <c r="AE10" s="263"/>
      <c r="AF10" s="263"/>
      <c r="AG10" s="263"/>
      <c r="AH10" s="263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  <c r="AW10" s="263"/>
      <c r="AX10" s="263"/>
      <c r="AY10" s="263"/>
      <c r="AZ10" s="263"/>
      <c r="BA10" s="263"/>
      <c r="BB10" s="263"/>
      <c r="BC10" s="263"/>
      <c r="BD10" s="263"/>
      <c r="BE10" s="263"/>
      <c r="BF10" s="263"/>
      <c r="BG10" s="263"/>
      <c r="BH10" s="263"/>
      <c r="BI10" s="263"/>
      <c r="BJ10" s="263"/>
      <c r="BK10" s="263"/>
      <c r="BL10" s="260"/>
      <c r="BM10" s="260"/>
      <c r="BN10" s="260"/>
      <c r="BO10" s="260"/>
      <c r="BP10" s="260"/>
      <c r="BQ10" s="260"/>
      <c r="BR10" s="260"/>
      <c r="BS10" s="260"/>
      <c r="BT10" s="260"/>
      <c r="BU10" s="260"/>
      <c r="BV10" s="260"/>
      <c r="BW10" s="260"/>
      <c r="BX10" s="260"/>
      <c r="BY10" s="260"/>
      <c r="BZ10" s="260"/>
      <c r="CA10" s="260"/>
      <c r="CB10" s="260"/>
      <c r="CC10" s="260"/>
      <c r="CD10" s="260"/>
      <c r="CE10" s="260"/>
      <c r="CF10" s="260"/>
      <c r="CG10" s="260"/>
      <c r="CH10" s="260"/>
      <c r="CI10" s="260"/>
      <c r="CJ10" s="260"/>
      <c r="CK10" s="260"/>
      <c r="CL10" s="260"/>
      <c r="CM10" s="260"/>
    </row>
    <row r="11" spans="1:91" x14ac:dyDescent="0.2">
      <c r="A11" s="1"/>
      <c r="B11" s="1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32"/>
      <c r="Q11" s="43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0"/>
      <c r="BL11" s="260"/>
      <c r="BM11" s="260"/>
      <c r="BN11" s="260"/>
      <c r="BO11" s="260"/>
      <c r="BP11" s="260"/>
      <c r="BQ11" s="260"/>
      <c r="BR11" s="260"/>
      <c r="BS11" s="260"/>
      <c r="BT11" s="260"/>
      <c r="BU11" s="260"/>
      <c r="BV11" s="260"/>
      <c r="BW11" s="260"/>
      <c r="BX11" s="260"/>
      <c r="BY11" s="260"/>
      <c r="BZ11" s="260"/>
      <c r="CA11" s="260"/>
      <c r="CB11" s="260"/>
      <c r="CC11" s="260"/>
      <c r="CD11" s="260"/>
      <c r="CE11" s="260"/>
      <c r="CF11" s="260"/>
      <c r="CG11" s="260"/>
      <c r="CH11" s="260"/>
      <c r="CI11" s="260"/>
      <c r="CJ11" s="260"/>
      <c r="CK11" s="260"/>
      <c r="CL11" s="260"/>
      <c r="CM11" s="260"/>
    </row>
    <row r="12" spans="1:91" x14ac:dyDescent="0.2">
      <c r="A12" s="10">
        <v>1</v>
      </c>
      <c r="B12" s="26" t="s">
        <v>28</v>
      </c>
      <c r="C12" s="16"/>
      <c r="D12" s="265">
        <f t="shared" ref="D12:O12" si="0">D13*$C$13+D14*$C$14+D15*$C$15+D16*$C$16</f>
        <v>3208854.3064149367</v>
      </c>
      <c r="E12" s="265">
        <f t="shared" si="0"/>
        <v>3089146.5995157785</v>
      </c>
      <c r="F12" s="265">
        <f t="shared" si="0"/>
        <v>3040061.4932626849</v>
      </c>
      <c r="G12" s="265">
        <f t="shared" si="0"/>
        <v>3040897.078364295</v>
      </c>
      <c r="H12" s="265">
        <f t="shared" si="0"/>
        <v>3361436.9903959725</v>
      </c>
      <c r="I12" s="265">
        <f t="shared" si="0"/>
        <v>4250928.3143430259</v>
      </c>
      <c r="J12" s="265">
        <f t="shared" si="0"/>
        <v>5361009.0346647156</v>
      </c>
      <c r="K12" s="265">
        <f t="shared" si="0"/>
        <v>6002450.5350557826</v>
      </c>
      <c r="L12" s="265">
        <f t="shared" si="0"/>
        <v>5463521.5390125364</v>
      </c>
      <c r="M12" s="265">
        <f t="shared" si="0"/>
        <v>5742283.2758359555</v>
      </c>
      <c r="N12" s="265">
        <f t="shared" si="0"/>
        <v>4393695.1664150851</v>
      </c>
      <c r="O12" s="265">
        <f t="shared" si="0"/>
        <v>3581614.8889672491</v>
      </c>
      <c r="P12" s="265">
        <f>SUM(D12:O12)</f>
        <v>50535899.222248018</v>
      </c>
      <c r="Q12" s="265"/>
      <c r="S12" s="266">
        <f>(P12+P19)/P13</f>
        <v>52.179677012584683</v>
      </c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7"/>
      <c r="BM12" s="267"/>
      <c r="BN12" s="267"/>
      <c r="BO12" s="267"/>
      <c r="BP12" s="260"/>
      <c r="BQ12" s="260"/>
      <c r="BR12" s="260"/>
      <c r="BS12" s="260"/>
      <c r="BT12" s="260"/>
      <c r="BU12" s="260"/>
      <c r="BV12" s="260"/>
      <c r="BW12" s="260"/>
      <c r="BX12" s="260"/>
      <c r="BY12" s="260"/>
      <c r="BZ12" s="260"/>
      <c r="CA12" s="260"/>
      <c r="CB12" s="260"/>
      <c r="CC12" s="260"/>
      <c r="CD12" s="260"/>
      <c r="CE12" s="260"/>
      <c r="CF12" s="260"/>
      <c r="CG12" s="260"/>
      <c r="CH12" s="260"/>
      <c r="CI12" s="260"/>
      <c r="CJ12" s="260"/>
      <c r="CK12" s="260"/>
      <c r="CL12" s="260"/>
      <c r="CM12" s="260"/>
    </row>
    <row r="13" spans="1:91" x14ac:dyDescent="0.2">
      <c r="A13" s="10">
        <v>2</v>
      </c>
      <c r="B13" s="1" t="s">
        <v>29</v>
      </c>
      <c r="C13" s="30">
        <v>18.25</v>
      </c>
      <c r="D13" s="2">
        <v>156693</v>
      </c>
      <c r="E13" s="2">
        <v>154693</v>
      </c>
      <c r="F13" s="2">
        <v>152235</v>
      </c>
      <c r="G13" s="2">
        <v>151812</v>
      </c>
      <c r="H13" s="2">
        <v>153319</v>
      </c>
      <c r="I13" s="2">
        <v>153194</v>
      </c>
      <c r="J13" s="2">
        <v>158720</v>
      </c>
      <c r="K13" s="2">
        <v>158673</v>
      </c>
      <c r="L13" s="2">
        <v>141981</v>
      </c>
      <c r="M13" s="2">
        <v>176169</v>
      </c>
      <c r="N13" s="2">
        <v>159039</v>
      </c>
      <c r="O13" s="2">
        <v>157509</v>
      </c>
      <c r="P13" s="2">
        <f>ROUND((SUM(D13:O13)),0)</f>
        <v>1874037</v>
      </c>
      <c r="Q13" s="2">
        <f>ROUND(P13*C13,0)</f>
        <v>34201175</v>
      </c>
      <c r="S13" s="268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0"/>
      <c r="BI13" s="270"/>
      <c r="BJ13" s="270"/>
      <c r="BK13" s="270"/>
      <c r="BL13" s="271"/>
      <c r="BM13" s="271"/>
      <c r="BN13" s="271"/>
      <c r="BO13" s="271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260"/>
    </row>
    <row r="14" spans="1:91" x14ac:dyDescent="0.2">
      <c r="A14" s="10">
        <v>3</v>
      </c>
      <c r="B14" s="1" t="s">
        <v>30</v>
      </c>
      <c r="C14" s="33">
        <v>1.58</v>
      </c>
      <c r="D14" s="2">
        <v>221017.12431325097</v>
      </c>
      <c r="E14" s="2">
        <v>168354.01868087237</v>
      </c>
      <c r="F14" s="2">
        <v>165678.95143207905</v>
      </c>
      <c r="G14" s="2">
        <v>171093.72048373095</v>
      </c>
      <c r="H14" s="2">
        <v>356560.27873162832</v>
      </c>
      <c r="I14" s="2">
        <v>920973.30021710461</v>
      </c>
      <c r="J14" s="2">
        <v>1559727.2371295667</v>
      </c>
      <c r="K14" s="2">
        <v>1966245.7500353057</v>
      </c>
      <c r="L14" s="2">
        <v>1817954.6132990739</v>
      </c>
      <c r="M14" s="2">
        <v>1599493.0543265538</v>
      </c>
      <c r="N14" s="2">
        <v>943818.61798423098</v>
      </c>
      <c r="O14" s="2">
        <v>447516.22719446145</v>
      </c>
      <c r="P14" s="2">
        <f>SUM(D14:O14)</f>
        <v>10338432.893827859</v>
      </c>
      <c r="Q14" s="2">
        <f t="shared" ref="Q14:Q16" si="1">ROUND(P14*C14,0)</f>
        <v>16334724</v>
      </c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1"/>
      <c r="BB14" s="271"/>
      <c r="BC14" s="271"/>
      <c r="BD14" s="271"/>
      <c r="BE14" s="271"/>
      <c r="BF14" s="271"/>
      <c r="BG14" s="271"/>
      <c r="BH14" s="271"/>
      <c r="BI14" s="271"/>
      <c r="BJ14" s="271"/>
      <c r="BK14" s="271"/>
      <c r="BL14" s="260"/>
      <c r="BM14" s="260"/>
      <c r="BN14" s="260"/>
      <c r="BO14" s="260"/>
      <c r="BP14" s="260"/>
      <c r="BQ14" s="260"/>
      <c r="BR14" s="260"/>
      <c r="BS14" s="260"/>
      <c r="BT14" s="260"/>
      <c r="BU14" s="260"/>
      <c r="BV14" s="260"/>
      <c r="BW14" s="260"/>
      <c r="BX14" s="260"/>
      <c r="BY14" s="260"/>
      <c r="BZ14" s="260"/>
      <c r="CA14" s="260"/>
      <c r="CB14" s="260"/>
      <c r="CC14" s="260"/>
      <c r="CD14" s="260"/>
      <c r="CE14" s="260"/>
      <c r="CF14" s="260"/>
      <c r="CG14" s="260"/>
      <c r="CH14" s="260"/>
      <c r="CI14" s="260"/>
      <c r="CJ14" s="260"/>
      <c r="CK14" s="260"/>
      <c r="CL14" s="260"/>
      <c r="CM14" s="260"/>
    </row>
    <row r="15" spans="1:91" x14ac:dyDescent="0.2">
      <c r="A15" s="10">
        <v>4</v>
      </c>
      <c r="B15" s="1" t="s">
        <v>31</v>
      </c>
      <c r="C15" s="33">
        <v>1.01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f>SUM(D15:O15)</f>
        <v>0</v>
      </c>
      <c r="Q15" s="2">
        <f t="shared" si="1"/>
        <v>0</v>
      </c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70"/>
      <c r="AG15" s="270"/>
      <c r="AH15" s="270"/>
      <c r="AI15" s="270"/>
      <c r="AJ15" s="270"/>
      <c r="AK15" s="270"/>
      <c r="AL15" s="270"/>
      <c r="AM15" s="270"/>
      <c r="AN15" s="270"/>
      <c r="AO15" s="270"/>
      <c r="AP15" s="270"/>
      <c r="AQ15" s="270"/>
      <c r="AR15" s="270"/>
      <c r="AS15" s="270"/>
      <c r="AT15" s="270"/>
      <c r="AU15" s="270"/>
      <c r="AV15" s="270"/>
      <c r="AW15" s="270"/>
      <c r="AX15" s="270"/>
      <c r="AY15" s="270"/>
      <c r="AZ15" s="270"/>
      <c r="BA15" s="270"/>
      <c r="BB15" s="270"/>
      <c r="BC15" s="270"/>
      <c r="BD15" s="270"/>
      <c r="BE15" s="270"/>
      <c r="BF15" s="270"/>
      <c r="BG15" s="270"/>
      <c r="BH15" s="270"/>
      <c r="BI15" s="270"/>
      <c r="BJ15" s="270"/>
      <c r="BK15" s="270"/>
      <c r="BL15" s="260"/>
      <c r="BM15" s="260"/>
      <c r="BN15" s="260"/>
      <c r="BO15" s="260"/>
      <c r="BP15" s="260"/>
      <c r="BQ15" s="260"/>
      <c r="BR15" s="260"/>
      <c r="BS15" s="260"/>
      <c r="BT15" s="260"/>
      <c r="BU15" s="260"/>
      <c r="BV15" s="260"/>
      <c r="BW15" s="260"/>
      <c r="BX15" s="260"/>
      <c r="BY15" s="260"/>
      <c r="BZ15" s="260"/>
      <c r="CA15" s="260"/>
      <c r="CB15" s="260"/>
      <c r="CC15" s="260"/>
      <c r="CD15" s="260"/>
      <c r="CE15" s="260"/>
      <c r="CF15" s="260"/>
      <c r="CG15" s="260"/>
      <c r="CH15" s="260"/>
      <c r="CI15" s="260"/>
      <c r="CJ15" s="260"/>
      <c r="CK15" s="260"/>
      <c r="CL15" s="260"/>
      <c r="CM15" s="260"/>
    </row>
    <row r="16" spans="1:91" x14ac:dyDescent="0.2">
      <c r="A16" s="10">
        <v>5</v>
      </c>
      <c r="B16" s="1" t="s">
        <v>32</v>
      </c>
      <c r="C16" s="33">
        <v>0.7228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f>SUM(D16:O16)</f>
        <v>0</v>
      </c>
      <c r="Q16" s="2">
        <f t="shared" si="1"/>
        <v>0</v>
      </c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70"/>
      <c r="AG16" s="270"/>
      <c r="AH16" s="270"/>
      <c r="AI16" s="270"/>
      <c r="AJ16" s="270"/>
      <c r="AK16" s="270"/>
      <c r="AL16" s="270"/>
      <c r="AM16" s="270"/>
      <c r="AN16" s="270"/>
      <c r="AO16" s="270"/>
      <c r="AP16" s="270"/>
      <c r="AQ16" s="270"/>
      <c r="AR16" s="270"/>
      <c r="AS16" s="270"/>
      <c r="AT16" s="270"/>
      <c r="AU16" s="270"/>
      <c r="AV16" s="270"/>
      <c r="AW16" s="270"/>
      <c r="AX16" s="270"/>
      <c r="AY16" s="270"/>
      <c r="AZ16" s="270"/>
      <c r="BA16" s="270"/>
      <c r="BB16" s="270"/>
      <c r="BC16" s="270"/>
      <c r="BD16" s="270"/>
      <c r="BE16" s="270"/>
      <c r="BF16" s="270"/>
      <c r="BG16" s="270"/>
      <c r="BH16" s="270"/>
      <c r="BI16" s="270"/>
      <c r="BJ16" s="270"/>
      <c r="BK16" s="270"/>
      <c r="BL16" s="260"/>
      <c r="BM16" s="260"/>
      <c r="BN16" s="260"/>
      <c r="BO16" s="260"/>
      <c r="BP16" s="260"/>
      <c r="BQ16" s="260"/>
      <c r="BR16" s="260"/>
      <c r="BS16" s="260"/>
      <c r="BT16" s="260"/>
      <c r="BU16" s="260"/>
      <c r="BV16" s="260"/>
      <c r="BW16" s="260"/>
      <c r="BX16" s="260"/>
      <c r="BY16" s="260"/>
      <c r="BZ16" s="260"/>
      <c r="CA16" s="260"/>
      <c r="CB16" s="260"/>
      <c r="CC16" s="260"/>
      <c r="CD16" s="260"/>
      <c r="CE16" s="260"/>
      <c r="CF16" s="260"/>
      <c r="CG16" s="260"/>
      <c r="CH16" s="260"/>
      <c r="CI16" s="260"/>
      <c r="CJ16" s="260"/>
      <c r="CK16" s="260"/>
      <c r="CL16" s="260"/>
      <c r="CM16" s="260"/>
    </row>
    <row r="17" spans="1:91" x14ac:dyDescent="0.2">
      <c r="A17" s="10">
        <v>6</v>
      </c>
      <c r="B17" s="46" t="s">
        <v>33</v>
      </c>
      <c r="C17" s="46"/>
      <c r="D17" s="48">
        <f t="shared" ref="D17:P17" si="2">D14+D15+D16</f>
        <v>221017.12431325097</v>
      </c>
      <c r="E17" s="48">
        <f t="shared" si="2"/>
        <v>168354.01868087237</v>
      </c>
      <c r="F17" s="48">
        <f t="shared" si="2"/>
        <v>165678.95143207905</v>
      </c>
      <c r="G17" s="48">
        <f t="shared" si="2"/>
        <v>171093.72048373095</v>
      </c>
      <c r="H17" s="48">
        <f t="shared" si="2"/>
        <v>356560.27873162832</v>
      </c>
      <c r="I17" s="48">
        <f t="shared" si="2"/>
        <v>920973.30021710461</v>
      </c>
      <c r="J17" s="48">
        <f t="shared" si="2"/>
        <v>1559727.2371295667</v>
      </c>
      <c r="K17" s="48">
        <f t="shared" si="2"/>
        <v>1966245.7500353057</v>
      </c>
      <c r="L17" s="48">
        <f t="shared" si="2"/>
        <v>1817954.6132990739</v>
      </c>
      <c r="M17" s="48">
        <f t="shared" si="2"/>
        <v>1599493.0543265538</v>
      </c>
      <c r="N17" s="48">
        <f t="shared" si="2"/>
        <v>943818.61798423098</v>
      </c>
      <c r="O17" s="48">
        <f t="shared" si="2"/>
        <v>447516.22719446145</v>
      </c>
      <c r="P17" s="48">
        <f t="shared" si="2"/>
        <v>10338432.893827859</v>
      </c>
      <c r="Q17" s="48">
        <f>SUM(Q13:Q16)</f>
        <v>50535899</v>
      </c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0"/>
      <c r="BA17" s="270"/>
      <c r="BB17" s="270"/>
      <c r="BC17" s="270"/>
      <c r="BD17" s="270"/>
      <c r="BE17" s="270"/>
      <c r="BF17" s="270"/>
      <c r="BG17" s="270"/>
      <c r="BH17" s="270"/>
      <c r="BI17" s="270"/>
      <c r="BJ17" s="270"/>
      <c r="BK17" s="270"/>
      <c r="BL17" s="260"/>
      <c r="BM17" s="260"/>
      <c r="BN17" s="260"/>
      <c r="BO17" s="260"/>
      <c r="BP17" s="260"/>
      <c r="BQ17" s="260"/>
      <c r="BR17" s="260"/>
      <c r="BS17" s="260"/>
      <c r="BT17" s="260"/>
      <c r="BU17" s="260"/>
      <c r="BV17" s="260"/>
      <c r="BW17" s="260"/>
      <c r="BX17" s="260"/>
      <c r="BY17" s="260"/>
      <c r="BZ17" s="260"/>
      <c r="CA17" s="260"/>
      <c r="CB17" s="260"/>
      <c r="CC17" s="260"/>
      <c r="CD17" s="260"/>
      <c r="CE17" s="260"/>
      <c r="CF17" s="260"/>
      <c r="CG17" s="260"/>
      <c r="CH17" s="260"/>
      <c r="CI17" s="260"/>
      <c r="CJ17" s="260"/>
      <c r="CK17" s="260"/>
      <c r="CL17" s="260"/>
      <c r="CM17" s="260"/>
    </row>
    <row r="18" spans="1:91" x14ac:dyDescent="0.2">
      <c r="A18" s="10">
        <v>7</v>
      </c>
      <c r="B18" s="3" t="s">
        <v>262</v>
      </c>
      <c r="C18" s="3"/>
      <c r="D18" s="272">
        <v>4.5744027177779083</v>
      </c>
      <c r="E18" s="272">
        <v>4.5744027177779083</v>
      </c>
      <c r="F18" s="272">
        <v>4.6106380810231125</v>
      </c>
      <c r="G18" s="272">
        <v>4.6106380810231125</v>
      </c>
      <c r="H18" s="272">
        <v>4.6106380810231125</v>
      </c>
      <c r="I18" s="272">
        <v>4.5536013566687963</v>
      </c>
      <c r="J18" s="272">
        <v>4.5536013566687963</v>
      </c>
      <c r="K18" s="272">
        <v>4.5536013566687963</v>
      </c>
      <c r="L18" s="272">
        <v>4.5539354348564665</v>
      </c>
      <c r="M18" s="272">
        <v>4.5539354348564665</v>
      </c>
      <c r="N18" s="272">
        <v>4.5539354348564665</v>
      </c>
      <c r="O18" s="272">
        <v>4.8318978620775193</v>
      </c>
      <c r="P18" s="272"/>
      <c r="Q18" s="272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73"/>
      <c r="AG18" s="273"/>
      <c r="AH18" s="273"/>
      <c r="AI18" s="273"/>
      <c r="AJ18" s="273"/>
      <c r="AK18" s="273"/>
      <c r="AL18" s="273"/>
      <c r="AM18" s="273"/>
      <c r="AN18" s="273"/>
      <c r="AO18" s="273"/>
      <c r="AP18" s="273"/>
      <c r="AQ18" s="273"/>
      <c r="AR18" s="273"/>
      <c r="AS18" s="273"/>
      <c r="AT18" s="273"/>
      <c r="AU18" s="273"/>
      <c r="AV18" s="273"/>
      <c r="AW18" s="273"/>
      <c r="AX18" s="273"/>
      <c r="AY18" s="273"/>
      <c r="AZ18" s="273"/>
      <c r="BA18" s="273"/>
      <c r="BB18" s="273"/>
      <c r="BC18" s="273"/>
      <c r="BD18" s="273"/>
      <c r="BE18" s="273"/>
      <c r="BF18" s="273"/>
      <c r="BG18" s="273"/>
      <c r="BH18" s="273"/>
      <c r="BI18" s="273"/>
      <c r="BJ18" s="273"/>
      <c r="BK18" s="273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  <c r="CH18" s="260"/>
      <c r="CI18" s="260"/>
      <c r="CJ18" s="260"/>
      <c r="CK18" s="260"/>
      <c r="CL18" s="260"/>
      <c r="CM18" s="260"/>
    </row>
    <row r="19" spans="1:91" x14ac:dyDescent="0.2">
      <c r="A19" s="10">
        <v>8</v>
      </c>
      <c r="B19" s="3" t="s">
        <v>114</v>
      </c>
      <c r="C19" s="4"/>
      <c r="D19" s="41">
        <f t="shared" ref="D19:O19" si="3">D18*D17</f>
        <v>1011021.334133993</v>
      </c>
      <c r="E19" s="41">
        <f t="shared" si="3"/>
        <v>770119.08060261526</v>
      </c>
      <c r="F19" s="41">
        <f t="shared" si="3"/>
        <v>763885.68269672233</v>
      </c>
      <c r="G19" s="41">
        <f t="shared" si="3"/>
        <v>788851.22308621404</v>
      </c>
      <c r="H19" s="41">
        <f t="shared" si="3"/>
        <v>1643970.3993002609</v>
      </c>
      <c r="I19" s="41">
        <f t="shared" si="3"/>
        <v>4193745.269324346</v>
      </c>
      <c r="J19" s="41">
        <f t="shared" si="3"/>
        <v>7102376.0630264683</v>
      </c>
      <c r="K19" s="41">
        <f t="shared" si="3"/>
        <v>8953499.3149050232</v>
      </c>
      <c r="L19" s="41">
        <f t="shared" si="3"/>
        <v>8278847.9324634373</v>
      </c>
      <c r="M19" s="41">
        <f t="shared" si="3"/>
        <v>7283988.0979044931</v>
      </c>
      <c r="N19" s="41">
        <f t="shared" si="3"/>
        <v>4298089.0485156476</v>
      </c>
      <c r="O19" s="41">
        <f t="shared" si="3"/>
        <v>2162352.7014259156</v>
      </c>
      <c r="P19" s="41">
        <f>SUM(D19:O19)</f>
        <v>47250746.147385143</v>
      </c>
      <c r="Q19" s="7"/>
      <c r="S19" s="269"/>
      <c r="T19" s="269"/>
      <c r="U19" s="269"/>
      <c r="V19" s="269"/>
      <c r="W19" s="269"/>
      <c r="X19" s="269"/>
      <c r="Y19" s="269"/>
      <c r="Z19" s="269"/>
      <c r="AA19" s="269"/>
      <c r="AB19" s="269"/>
      <c r="AC19" s="269"/>
      <c r="AD19" s="269"/>
      <c r="AE19" s="269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/>
      <c r="BJ19" s="274"/>
      <c r="BK19" s="274"/>
      <c r="BL19" s="260"/>
      <c r="BM19" s="260"/>
      <c r="BN19" s="260"/>
      <c r="BO19" s="260"/>
      <c r="BP19" s="260"/>
      <c r="BQ19" s="260"/>
      <c r="BR19" s="260"/>
      <c r="BS19" s="260"/>
      <c r="BT19" s="260"/>
      <c r="BU19" s="260"/>
      <c r="BV19" s="260"/>
      <c r="BW19" s="260"/>
      <c r="BX19" s="260"/>
      <c r="BY19" s="260"/>
      <c r="BZ19" s="260"/>
      <c r="CA19" s="260"/>
      <c r="CB19" s="260"/>
      <c r="CC19" s="260"/>
      <c r="CD19" s="260"/>
      <c r="CE19" s="260"/>
      <c r="CF19" s="260"/>
      <c r="CG19" s="260"/>
      <c r="CH19" s="260"/>
      <c r="CI19" s="260"/>
      <c r="CJ19" s="260"/>
      <c r="CK19" s="260"/>
      <c r="CL19" s="260"/>
      <c r="CM19" s="260"/>
    </row>
    <row r="20" spans="1:91" x14ac:dyDescent="0.2">
      <c r="A20" s="10">
        <v>9</v>
      </c>
      <c r="C20" s="185"/>
      <c r="D20" s="163"/>
      <c r="P20" s="185"/>
      <c r="Q20" s="2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0"/>
      <c r="BV20" s="260"/>
      <c r="BW20" s="260"/>
      <c r="BX20" s="260"/>
      <c r="BY20" s="260"/>
      <c r="BZ20" s="260"/>
      <c r="CA20" s="260"/>
      <c r="CB20" s="260"/>
      <c r="CC20" s="260"/>
      <c r="CD20" s="260"/>
      <c r="CE20" s="260"/>
      <c r="CF20" s="260"/>
      <c r="CG20" s="260"/>
      <c r="CH20" s="260"/>
      <c r="CI20" s="260"/>
      <c r="CJ20" s="260"/>
      <c r="CK20" s="260"/>
      <c r="CL20" s="260"/>
      <c r="CM20" s="260"/>
    </row>
    <row r="21" spans="1:91" x14ac:dyDescent="0.2">
      <c r="A21" s="10">
        <v>10</v>
      </c>
      <c r="B21" s="26" t="s">
        <v>34</v>
      </c>
      <c r="C21" s="1"/>
      <c r="D21" s="265">
        <f t="shared" ref="D21:O21" si="4">D22*$C$22+D23*$C$23+D24*$C$24+D25*$C$25</f>
        <v>1040872.4493835042</v>
      </c>
      <c r="E21" s="265">
        <f t="shared" si="4"/>
        <v>1003101.3254154467</v>
      </c>
      <c r="F21" s="265">
        <f t="shared" si="4"/>
        <v>979721.65772281098</v>
      </c>
      <c r="G21" s="265">
        <f t="shared" si="4"/>
        <v>976035.13638501952</v>
      </c>
      <c r="H21" s="265">
        <f t="shared" si="4"/>
        <v>1075080.9322395567</v>
      </c>
      <c r="I21" s="265">
        <f t="shared" si="4"/>
        <v>1433888.4750162149</v>
      </c>
      <c r="J21" s="265">
        <f t="shared" si="4"/>
        <v>1855105.0108764926</v>
      </c>
      <c r="K21" s="265">
        <f t="shared" si="4"/>
        <v>2099384.9832356339</v>
      </c>
      <c r="L21" s="265">
        <f t="shared" si="4"/>
        <v>1963040.6468120322</v>
      </c>
      <c r="M21" s="265">
        <f t="shared" si="4"/>
        <v>1930539.2736031278</v>
      </c>
      <c r="N21" s="265">
        <f t="shared" si="4"/>
        <v>1493526.7699402191</v>
      </c>
      <c r="O21" s="265">
        <f t="shared" si="4"/>
        <v>1175777.7641440891</v>
      </c>
      <c r="P21" s="265">
        <f>SUM(D21:O21)</f>
        <v>17026074.424774148</v>
      </c>
      <c r="Q21" s="265"/>
      <c r="S21" s="266">
        <f>(P21+P28)/P22</f>
        <v>194.01504184201366</v>
      </c>
      <c r="T21" s="269"/>
      <c r="U21" s="269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5"/>
      <c r="AG21" s="265"/>
      <c r="AH21" s="265"/>
      <c r="AI21" s="265"/>
      <c r="AJ21" s="265"/>
      <c r="AK21" s="265"/>
      <c r="AL21" s="265"/>
      <c r="AM21" s="265"/>
      <c r="AN21" s="265"/>
      <c r="AO21" s="265"/>
      <c r="AP21" s="265"/>
      <c r="AQ21" s="265"/>
      <c r="AR21" s="265"/>
      <c r="AS21" s="265"/>
      <c r="AT21" s="265"/>
      <c r="AU21" s="265"/>
      <c r="AV21" s="265"/>
      <c r="AW21" s="265"/>
      <c r="AX21" s="265"/>
      <c r="AY21" s="265"/>
      <c r="AZ21" s="265"/>
      <c r="BA21" s="265"/>
      <c r="BB21" s="265"/>
      <c r="BC21" s="265"/>
      <c r="BD21" s="265"/>
      <c r="BE21" s="265"/>
      <c r="BF21" s="265"/>
      <c r="BG21" s="265"/>
      <c r="BH21" s="265"/>
      <c r="BI21" s="265"/>
      <c r="BJ21" s="265"/>
      <c r="BK21" s="265"/>
      <c r="BL21" s="260"/>
      <c r="BM21" s="260"/>
      <c r="BN21" s="260"/>
      <c r="BO21" s="260"/>
      <c r="BP21" s="260"/>
      <c r="BQ21" s="260"/>
      <c r="BR21" s="260"/>
      <c r="BS21" s="260"/>
      <c r="BT21" s="260"/>
      <c r="BU21" s="260"/>
      <c r="BV21" s="260"/>
      <c r="BW21" s="260"/>
      <c r="BX21" s="260"/>
      <c r="BY21" s="260"/>
      <c r="BZ21" s="260"/>
      <c r="CA21" s="260"/>
      <c r="CB21" s="260"/>
      <c r="CC21" s="260"/>
      <c r="CD21" s="260"/>
      <c r="CE21" s="260"/>
      <c r="CF21" s="260"/>
      <c r="CG21" s="260"/>
      <c r="CH21" s="260"/>
      <c r="CI21" s="260"/>
      <c r="CJ21" s="260"/>
      <c r="CK21" s="260"/>
      <c r="CL21" s="260"/>
      <c r="CM21" s="260"/>
    </row>
    <row r="22" spans="1:91" x14ac:dyDescent="0.2">
      <c r="A22" s="10">
        <v>11</v>
      </c>
      <c r="B22" s="1" t="s">
        <v>29</v>
      </c>
      <c r="C22" s="44">
        <v>45</v>
      </c>
      <c r="D22" s="2">
        <v>17239</v>
      </c>
      <c r="E22" s="2">
        <v>17099</v>
      </c>
      <c r="F22" s="2">
        <v>16768</v>
      </c>
      <c r="G22" s="2">
        <v>16763</v>
      </c>
      <c r="H22" s="2">
        <v>16900</v>
      </c>
      <c r="I22" s="2">
        <v>16920</v>
      </c>
      <c r="J22" s="2">
        <v>17698</v>
      </c>
      <c r="K22" s="2">
        <v>17809</v>
      </c>
      <c r="L22" s="2">
        <v>16330</v>
      </c>
      <c r="M22" s="2">
        <v>19213</v>
      </c>
      <c r="N22" s="2">
        <v>17745</v>
      </c>
      <c r="O22" s="2">
        <v>17372</v>
      </c>
      <c r="P22" s="2">
        <f>ROUND((SUM(D22:O22)),0)</f>
        <v>207856</v>
      </c>
      <c r="Q22" s="2">
        <f t="shared" ref="Q22:Q25" si="5">ROUND(P22*C22,0)</f>
        <v>9353520</v>
      </c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  <c r="BF22" s="270"/>
      <c r="BG22" s="270"/>
      <c r="BH22" s="270"/>
      <c r="BI22" s="270"/>
      <c r="BJ22" s="270"/>
      <c r="BK22" s="270"/>
      <c r="BL22" s="260"/>
      <c r="BM22" s="260"/>
      <c r="BN22" s="260"/>
      <c r="BO22" s="260"/>
      <c r="BP22" s="260"/>
      <c r="BQ22" s="260"/>
      <c r="BR22" s="260"/>
      <c r="BS22" s="260"/>
      <c r="BT22" s="260"/>
      <c r="BU22" s="260"/>
      <c r="BV22" s="260"/>
      <c r="BW22" s="260"/>
      <c r="BX22" s="260"/>
      <c r="BY22" s="260"/>
      <c r="BZ22" s="260"/>
      <c r="CA22" s="260"/>
      <c r="CB22" s="260"/>
      <c r="CC22" s="260"/>
      <c r="CD22" s="260"/>
      <c r="CE22" s="260"/>
      <c r="CF22" s="260"/>
      <c r="CG22" s="260"/>
      <c r="CH22" s="260"/>
      <c r="CI22" s="260"/>
      <c r="CJ22" s="260"/>
      <c r="CK22" s="260"/>
      <c r="CL22" s="260"/>
      <c r="CM22" s="260"/>
    </row>
    <row r="23" spans="1:91" x14ac:dyDescent="0.2">
      <c r="A23" s="10">
        <v>12</v>
      </c>
      <c r="B23" s="1" t="s">
        <v>30</v>
      </c>
      <c r="C23" s="33">
        <v>1.58</v>
      </c>
      <c r="D23" s="2">
        <v>158527.49023772657</v>
      </c>
      <c r="E23" s="2">
        <v>139909.19013938011</v>
      </c>
      <c r="F23" s="2">
        <v>130250.76022247532</v>
      </c>
      <c r="G23" s="2">
        <v>120243.96063161312</v>
      </c>
      <c r="H23" s="2">
        <v>155608.2652693975</v>
      </c>
      <c r="I23" s="2">
        <v>396983.94105827162</v>
      </c>
      <c r="J23" s="2">
        <v>620608.71912717971</v>
      </c>
      <c r="K23" s="2">
        <v>749912.3784958492</v>
      </c>
      <c r="L23" s="2">
        <v>712618.2259614598</v>
      </c>
      <c r="M23" s="2">
        <v>616378.42084232927</v>
      </c>
      <c r="N23" s="2">
        <v>406804.8901319633</v>
      </c>
      <c r="O23" s="2">
        <v>228500.26383699849</v>
      </c>
      <c r="P23" s="2">
        <f>SUM(D23:O23)</f>
        <v>4436346.5059546437</v>
      </c>
      <c r="Q23" s="2">
        <f t="shared" si="5"/>
        <v>7009427</v>
      </c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  <c r="AU23" s="270"/>
      <c r="AV23" s="270"/>
      <c r="AW23" s="270"/>
      <c r="AX23" s="270"/>
      <c r="AY23" s="270"/>
      <c r="AZ23" s="270"/>
      <c r="BA23" s="270"/>
      <c r="BB23" s="270"/>
      <c r="BC23" s="270"/>
      <c r="BD23" s="270"/>
      <c r="BE23" s="270"/>
      <c r="BF23" s="270"/>
      <c r="BG23" s="270"/>
      <c r="BH23" s="270"/>
      <c r="BI23" s="270"/>
      <c r="BJ23" s="270"/>
      <c r="BK23" s="270"/>
      <c r="BL23" s="260"/>
      <c r="BM23" s="260"/>
      <c r="BN23" s="260"/>
      <c r="BO23" s="260"/>
      <c r="BP23" s="260"/>
      <c r="BQ23" s="260"/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0"/>
      <c r="CD23" s="260"/>
      <c r="CE23" s="260"/>
      <c r="CF23" s="260"/>
      <c r="CG23" s="260"/>
      <c r="CH23" s="260"/>
      <c r="CI23" s="260"/>
      <c r="CJ23" s="260"/>
      <c r="CK23" s="260"/>
      <c r="CL23" s="260"/>
      <c r="CM23" s="260"/>
    </row>
    <row r="24" spans="1:91" x14ac:dyDescent="0.2">
      <c r="A24" s="10">
        <v>13</v>
      </c>
      <c r="B24" s="1" t="s">
        <v>31</v>
      </c>
      <c r="C24" s="33">
        <v>1.01</v>
      </c>
      <c r="D24" s="2">
        <v>14499.02456227346</v>
      </c>
      <c r="E24" s="2">
        <v>12465.153460619891</v>
      </c>
      <c r="F24" s="2">
        <v>19173.719377524681</v>
      </c>
      <c r="G24" s="2">
        <v>31400.671868386886</v>
      </c>
      <c r="H24" s="2">
        <v>68039.478330602491</v>
      </c>
      <c r="I24" s="2">
        <v>44805.790241728333</v>
      </c>
      <c r="J24" s="2">
        <v>77359.638272820375</v>
      </c>
      <c r="K24" s="2">
        <v>111998.44080415077</v>
      </c>
      <c r="L24" s="2">
        <v>101241.43543854015</v>
      </c>
      <c r="M24" s="2">
        <v>91164.721457670734</v>
      </c>
      <c r="N24" s="2">
        <v>51732.716368036658</v>
      </c>
      <c r="O24" s="2">
        <v>32680.541863001512</v>
      </c>
      <c r="P24" s="2">
        <f>SUM(D24:O24)</f>
        <v>656561.33204535604</v>
      </c>
      <c r="Q24" s="2">
        <f t="shared" si="5"/>
        <v>663127</v>
      </c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  <c r="CD24" s="260"/>
      <c r="CE24" s="260"/>
      <c r="CF24" s="260"/>
      <c r="CG24" s="260"/>
      <c r="CH24" s="260"/>
      <c r="CI24" s="260"/>
      <c r="CJ24" s="260"/>
      <c r="CK24" s="260"/>
      <c r="CL24" s="260"/>
      <c r="CM24" s="260"/>
    </row>
    <row r="25" spans="1:91" x14ac:dyDescent="0.2">
      <c r="A25" s="10">
        <v>14</v>
      </c>
      <c r="B25" s="1" t="s">
        <v>32</v>
      </c>
      <c r="C25" s="33">
        <v>0.7228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f>SUM(D25:O25)</f>
        <v>0</v>
      </c>
      <c r="Q25" s="2">
        <f t="shared" si="5"/>
        <v>0</v>
      </c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75"/>
      <c r="AG25" s="275"/>
      <c r="AH25" s="275"/>
      <c r="AI25" s="275"/>
      <c r="AJ25" s="275"/>
      <c r="AK25" s="275"/>
      <c r="AL25" s="275"/>
      <c r="AM25" s="275"/>
      <c r="AN25" s="275"/>
      <c r="AO25" s="275"/>
      <c r="AP25" s="275"/>
      <c r="AQ25" s="275"/>
      <c r="AR25" s="275"/>
      <c r="AS25" s="275"/>
      <c r="AT25" s="275"/>
      <c r="AU25" s="275"/>
      <c r="AV25" s="275"/>
      <c r="AW25" s="275"/>
      <c r="AX25" s="275"/>
      <c r="AY25" s="275"/>
      <c r="AZ25" s="275"/>
      <c r="BA25" s="275"/>
      <c r="BB25" s="275"/>
      <c r="BC25" s="275"/>
      <c r="BD25" s="275"/>
      <c r="BE25" s="275"/>
      <c r="BF25" s="275"/>
      <c r="BG25" s="275"/>
      <c r="BH25" s="275"/>
      <c r="BI25" s="275"/>
      <c r="BJ25" s="275"/>
      <c r="BK25" s="275"/>
      <c r="BL25" s="260"/>
      <c r="BM25" s="260"/>
      <c r="BN25" s="260"/>
      <c r="BO25" s="260"/>
      <c r="BP25" s="260"/>
      <c r="BQ25" s="260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  <c r="CD25" s="260"/>
      <c r="CE25" s="260"/>
      <c r="CF25" s="260"/>
      <c r="CG25" s="260"/>
      <c r="CH25" s="260"/>
      <c r="CI25" s="260"/>
      <c r="CJ25" s="260"/>
      <c r="CK25" s="260"/>
      <c r="CL25" s="260"/>
      <c r="CM25" s="260"/>
    </row>
    <row r="26" spans="1:91" x14ac:dyDescent="0.2">
      <c r="A26" s="10">
        <v>15</v>
      </c>
      <c r="B26" s="46" t="s">
        <v>33</v>
      </c>
      <c r="C26" s="46"/>
      <c r="D26" s="48">
        <f t="shared" ref="D26:P26" si="6">D23+D24+D25</f>
        <v>173026.51480000003</v>
      </c>
      <c r="E26" s="48">
        <f t="shared" si="6"/>
        <v>152374.34359999999</v>
      </c>
      <c r="F26" s="48">
        <f t="shared" si="6"/>
        <v>149424.47959999999</v>
      </c>
      <c r="G26" s="48">
        <f t="shared" si="6"/>
        <v>151644.63250000001</v>
      </c>
      <c r="H26" s="48">
        <f t="shared" si="6"/>
        <v>223647.74359999999</v>
      </c>
      <c r="I26" s="48">
        <f t="shared" si="6"/>
        <v>441789.73129999998</v>
      </c>
      <c r="J26" s="48">
        <f t="shared" si="6"/>
        <v>697968.3574000001</v>
      </c>
      <c r="K26" s="48">
        <f t="shared" si="6"/>
        <v>861910.81929999997</v>
      </c>
      <c r="L26" s="48">
        <f t="shared" si="6"/>
        <v>813859.66139999998</v>
      </c>
      <c r="M26" s="48">
        <f t="shared" si="6"/>
        <v>707543.14229999995</v>
      </c>
      <c r="N26" s="48">
        <f t="shared" si="6"/>
        <v>458537.60649999994</v>
      </c>
      <c r="O26" s="48">
        <f t="shared" si="6"/>
        <v>261180.8057</v>
      </c>
      <c r="P26" s="48">
        <f t="shared" si="6"/>
        <v>5092907.8379999995</v>
      </c>
      <c r="Q26" s="48">
        <f>SUM(Q22:Q25)</f>
        <v>17026074</v>
      </c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70"/>
      <c r="AG26" s="270"/>
      <c r="AH26" s="270"/>
      <c r="AI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0"/>
      <c r="BI26" s="270"/>
      <c r="BJ26" s="270"/>
      <c r="BK26" s="270"/>
      <c r="BL26" s="260"/>
      <c r="BM26" s="260"/>
      <c r="BN26" s="260"/>
      <c r="BO26" s="260"/>
      <c r="BP26" s="260"/>
      <c r="BQ26" s="260"/>
      <c r="BR26" s="260"/>
      <c r="BS26" s="260"/>
      <c r="BT26" s="260"/>
      <c r="BU26" s="260"/>
      <c r="BV26" s="260"/>
      <c r="BW26" s="260"/>
      <c r="BX26" s="260"/>
      <c r="BY26" s="260"/>
      <c r="BZ26" s="260"/>
      <c r="CA26" s="260"/>
      <c r="CB26" s="260"/>
      <c r="CC26" s="260"/>
      <c r="CD26" s="260"/>
      <c r="CE26" s="260"/>
      <c r="CF26" s="260"/>
      <c r="CG26" s="260"/>
      <c r="CH26" s="260"/>
      <c r="CI26" s="260"/>
      <c r="CJ26" s="260"/>
      <c r="CK26" s="260"/>
      <c r="CL26" s="260"/>
      <c r="CM26" s="260"/>
    </row>
    <row r="27" spans="1:91" x14ac:dyDescent="0.2">
      <c r="A27" s="10">
        <v>16</v>
      </c>
      <c r="B27" s="3" t="s">
        <v>262</v>
      </c>
      <c r="C27" s="3"/>
      <c r="D27" s="272">
        <v>4.5744027177779083</v>
      </c>
      <c r="E27" s="272">
        <v>4.5744027177779083</v>
      </c>
      <c r="F27" s="272">
        <v>4.6106380810231125</v>
      </c>
      <c r="G27" s="272">
        <v>4.6106380810231125</v>
      </c>
      <c r="H27" s="272">
        <v>4.6106380810231125</v>
      </c>
      <c r="I27" s="272">
        <v>4.5536013566687963</v>
      </c>
      <c r="J27" s="272">
        <v>4.5536013566687963</v>
      </c>
      <c r="K27" s="272">
        <v>4.5536013566687963</v>
      </c>
      <c r="L27" s="272">
        <v>4.5539354348564665</v>
      </c>
      <c r="M27" s="272">
        <v>4.5539354348564665</v>
      </c>
      <c r="N27" s="272">
        <v>4.5539354348564665</v>
      </c>
      <c r="O27" s="272">
        <v>4.8318978620775193</v>
      </c>
      <c r="P27" s="272"/>
      <c r="Q27" s="272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73"/>
      <c r="AG27" s="273"/>
      <c r="AH27" s="273"/>
      <c r="AI27" s="273"/>
      <c r="AJ27" s="273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3"/>
      <c r="BE27" s="273"/>
      <c r="BF27" s="273"/>
      <c r="BG27" s="273"/>
      <c r="BH27" s="273"/>
      <c r="BI27" s="273"/>
      <c r="BJ27" s="273"/>
      <c r="BK27" s="273"/>
      <c r="BL27" s="260"/>
      <c r="BM27" s="260"/>
      <c r="BN27" s="260"/>
      <c r="BO27" s="260"/>
      <c r="BP27" s="260"/>
      <c r="BQ27" s="260"/>
      <c r="BR27" s="260"/>
      <c r="BS27" s="260"/>
      <c r="BT27" s="260"/>
      <c r="BU27" s="260"/>
      <c r="BV27" s="260"/>
      <c r="BW27" s="260"/>
      <c r="BX27" s="260"/>
      <c r="BY27" s="260"/>
      <c r="BZ27" s="260"/>
      <c r="CA27" s="260"/>
      <c r="CB27" s="260"/>
      <c r="CC27" s="260"/>
      <c r="CD27" s="260"/>
      <c r="CE27" s="260"/>
      <c r="CF27" s="260"/>
      <c r="CG27" s="260"/>
      <c r="CH27" s="260"/>
      <c r="CI27" s="260"/>
      <c r="CJ27" s="260"/>
      <c r="CK27" s="260"/>
      <c r="CL27" s="260"/>
      <c r="CM27" s="260"/>
    </row>
    <row r="28" spans="1:91" x14ac:dyDescent="0.2">
      <c r="A28" s="10">
        <v>17</v>
      </c>
      <c r="B28" s="3" t="s">
        <v>114</v>
      </c>
      <c r="C28" s="4"/>
      <c r="D28" s="41">
        <f t="shared" ref="D28:O28" si="7">D27*D26</f>
        <v>791492.95954875962</v>
      </c>
      <c r="E28" s="41">
        <f t="shared" si="7"/>
        <v>697021.61148346483</v>
      </c>
      <c r="F28" s="41">
        <f t="shared" si="7"/>
        <v>688942.19588082121</v>
      </c>
      <c r="G28" s="41">
        <f t="shared" si="7"/>
        <v>699178.51738725509</v>
      </c>
      <c r="H28" s="41">
        <f t="shared" si="7"/>
        <v>1031158.803377053</v>
      </c>
      <c r="I28" s="41">
        <f t="shared" si="7"/>
        <v>2011734.3198100228</v>
      </c>
      <c r="J28" s="41">
        <f t="shared" si="7"/>
        <v>3178269.6591685317</v>
      </c>
      <c r="K28" s="41">
        <f t="shared" si="7"/>
        <v>3924798.2760919938</v>
      </c>
      <c r="L28" s="41">
        <f t="shared" si="7"/>
        <v>3706264.3510497455</v>
      </c>
      <c r="M28" s="41">
        <f t="shared" si="7"/>
        <v>3222105.7874096609</v>
      </c>
      <c r="N28" s="41">
        <f t="shared" si="7"/>
        <v>2088150.6544546206</v>
      </c>
      <c r="O28" s="41">
        <f t="shared" si="7"/>
        <v>1261998.9766775139</v>
      </c>
      <c r="P28" s="41">
        <f>SUM(D28:O28)</f>
        <v>23301116.112339444</v>
      </c>
      <c r="Q28" s="7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/>
      <c r="AY28" s="274"/>
      <c r="AZ28" s="274"/>
      <c r="BA28" s="274"/>
      <c r="BB28" s="274"/>
      <c r="BC28" s="274"/>
      <c r="BD28" s="274"/>
      <c r="BE28" s="274"/>
      <c r="BF28" s="274"/>
      <c r="BG28" s="274"/>
      <c r="BH28" s="274"/>
      <c r="BI28" s="274"/>
      <c r="BJ28" s="274"/>
      <c r="BK28" s="274"/>
      <c r="BL28" s="260"/>
      <c r="BM28" s="260"/>
      <c r="BN28" s="260"/>
      <c r="BO28" s="260"/>
      <c r="BP28" s="260"/>
      <c r="BQ28" s="260"/>
      <c r="BR28" s="260"/>
      <c r="BS28" s="260"/>
      <c r="BT28" s="260"/>
      <c r="BU28" s="260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0"/>
    </row>
    <row r="29" spans="1:91" x14ac:dyDescent="0.2">
      <c r="A29" s="10">
        <v>18</v>
      </c>
      <c r="D29" s="163"/>
      <c r="P29" s="185"/>
      <c r="Q29" s="2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/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60"/>
      <c r="BH29" s="260"/>
      <c r="BI29" s="260"/>
      <c r="BJ29" s="260"/>
      <c r="BK29" s="260"/>
      <c r="BL29" s="260"/>
      <c r="BM29" s="260"/>
      <c r="BN29" s="260"/>
      <c r="BO29" s="260"/>
      <c r="BP29" s="260"/>
      <c r="BQ29" s="260"/>
      <c r="BR29" s="260"/>
      <c r="BS29" s="260"/>
      <c r="BT29" s="260"/>
      <c r="BU29" s="260"/>
      <c r="BV29" s="260"/>
      <c r="BW29" s="260"/>
      <c r="BX29" s="260"/>
      <c r="BY29" s="260"/>
      <c r="BZ29" s="260"/>
      <c r="CA29" s="260"/>
      <c r="CB29" s="260"/>
      <c r="CC29" s="260"/>
      <c r="CD29" s="260"/>
      <c r="CE29" s="260"/>
      <c r="CF29" s="260"/>
      <c r="CG29" s="260"/>
      <c r="CH29" s="260"/>
      <c r="CI29" s="260"/>
      <c r="CJ29" s="260"/>
      <c r="CK29" s="260"/>
      <c r="CL29" s="260"/>
      <c r="CM29" s="260"/>
    </row>
    <row r="30" spans="1:91" x14ac:dyDescent="0.2">
      <c r="A30" s="10">
        <v>19</v>
      </c>
      <c r="B30" s="26" t="s">
        <v>35</v>
      </c>
      <c r="C30" s="33"/>
      <c r="D30" s="265">
        <f t="shared" ref="D30:O30" si="8">D31*$C$31+D32*$C$32+D33*$C$33+D34*$C$34</f>
        <v>30063.109446545455</v>
      </c>
      <c r="E30" s="265">
        <f t="shared" si="8"/>
        <v>26324.438443454546</v>
      </c>
      <c r="F30" s="265">
        <f t="shared" si="8"/>
        <v>37757.132350363638</v>
      </c>
      <c r="G30" s="265">
        <f t="shared" si="8"/>
        <v>34132.042388909096</v>
      </c>
      <c r="H30" s="265">
        <f t="shared" si="8"/>
        <v>33822.656645272727</v>
      </c>
      <c r="I30" s="265">
        <f t="shared" si="8"/>
        <v>63839.886805272719</v>
      </c>
      <c r="J30" s="265">
        <f t="shared" si="8"/>
        <v>112568.79224745455</v>
      </c>
      <c r="K30" s="265">
        <f t="shared" si="8"/>
        <v>143487.03397381821</v>
      </c>
      <c r="L30" s="265">
        <f t="shared" si="8"/>
        <v>116970.39922618182</v>
      </c>
      <c r="M30" s="265">
        <f t="shared" si="8"/>
        <v>173716.90801072729</v>
      </c>
      <c r="N30" s="265">
        <f t="shared" si="8"/>
        <v>67372.284672909096</v>
      </c>
      <c r="O30" s="265">
        <f t="shared" si="8"/>
        <v>35282.832758181816</v>
      </c>
      <c r="P30" s="265">
        <f>SUM(D30:O30)</f>
        <v>875337.51696909091</v>
      </c>
      <c r="Q30" s="265"/>
      <c r="S30" s="266">
        <f>(P30+P37)/P31</f>
        <v>1540.3208137957586</v>
      </c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5"/>
      <c r="AG30" s="265"/>
      <c r="AH30" s="265"/>
      <c r="AI30" s="265"/>
      <c r="AJ30" s="265"/>
      <c r="AK30" s="265"/>
      <c r="AL30" s="265"/>
      <c r="AM30" s="265"/>
      <c r="AN30" s="265"/>
      <c r="AO30" s="265"/>
      <c r="AP30" s="265"/>
      <c r="AQ30" s="265"/>
      <c r="AR30" s="265"/>
      <c r="AS30" s="265"/>
      <c r="AT30" s="265"/>
      <c r="AU30" s="265"/>
      <c r="AV30" s="265"/>
      <c r="AW30" s="265"/>
      <c r="AX30" s="265"/>
      <c r="AY30" s="265"/>
      <c r="AZ30" s="265"/>
      <c r="BA30" s="265"/>
      <c r="BB30" s="265"/>
      <c r="BC30" s="265"/>
      <c r="BD30" s="265"/>
      <c r="BE30" s="265"/>
      <c r="BF30" s="265"/>
      <c r="BG30" s="265"/>
      <c r="BH30" s="265"/>
      <c r="BI30" s="265"/>
      <c r="BJ30" s="265"/>
      <c r="BK30" s="265"/>
      <c r="BL30" s="260"/>
      <c r="BM30" s="260"/>
      <c r="BN30" s="260"/>
      <c r="BO30" s="260"/>
      <c r="BP30" s="260"/>
      <c r="BQ30" s="260"/>
      <c r="BR30" s="260"/>
      <c r="BS30" s="260"/>
      <c r="BT30" s="260"/>
      <c r="BU30" s="260"/>
      <c r="BV30" s="260"/>
      <c r="BW30" s="260"/>
      <c r="BX30" s="260"/>
      <c r="BY30" s="260"/>
      <c r="BZ30" s="260"/>
      <c r="CA30" s="260"/>
      <c r="CB30" s="260"/>
      <c r="CC30" s="260"/>
      <c r="CD30" s="260"/>
      <c r="CE30" s="260"/>
      <c r="CF30" s="260"/>
      <c r="CG30" s="260"/>
      <c r="CH30" s="260"/>
      <c r="CI30" s="260"/>
      <c r="CJ30" s="260"/>
      <c r="CK30" s="260"/>
      <c r="CL30" s="260"/>
      <c r="CM30" s="260"/>
    </row>
    <row r="31" spans="1:91" x14ac:dyDescent="0.2">
      <c r="A31" s="10">
        <v>20</v>
      </c>
      <c r="B31" s="1" t="s">
        <v>29</v>
      </c>
      <c r="C31" s="30">
        <f>C22</f>
        <v>45</v>
      </c>
      <c r="D31" s="2">
        <v>205</v>
      </c>
      <c r="E31" s="2">
        <v>193</v>
      </c>
      <c r="F31" s="2">
        <v>211</v>
      </c>
      <c r="G31" s="2">
        <v>188</v>
      </c>
      <c r="H31" s="2">
        <v>194</v>
      </c>
      <c r="I31" s="2">
        <v>181</v>
      </c>
      <c r="J31" s="2">
        <v>200</v>
      </c>
      <c r="K31" s="2">
        <v>201</v>
      </c>
      <c r="L31" s="2">
        <v>169</v>
      </c>
      <c r="M31" s="2">
        <v>234</v>
      </c>
      <c r="N31" s="2">
        <v>197</v>
      </c>
      <c r="O31" s="2">
        <v>193</v>
      </c>
      <c r="P31" s="2">
        <f>ROUND((SUM(D31:O31)),0)</f>
        <v>2366</v>
      </c>
      <c r="Q31" s="2">
        <f t="shared" ref="Q31:Q34" si="9">ROUND(P31*C31,0)</f>
        <v>106470</v>
      </c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75"/>
      <c r="AG31" s="275"/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0"/>
      <c r="CG31" s="260"/>
      <c r="CH31" s="260"/>
      <c r="CI31" s="260"/>
      <c r="CJ31" s="260"/>
      <c r="CK31" s="260"/>
      <c r="CL31" s="260"/>
      <c r="CM31" s="260"/>
    </row>
    <row r="32" spans="1:91" x14ac:dyDescent="0.2">
      <c r="A32" s="10">
        <v>21</v>
      </c>
      <c r="B32" s="1" t="s">
        <v>30</v>
      </c>
      <c r="C32" s="33">
        <f>C23</f>
        <v>1.58</v>
      </c>
      <c r="D32" s="2">
        <v>9589.5276272727278</v>
      </c>
      <c r="E32" s="2">
        <v>8581.6553727272712</v>
      </c>
      <c r="F32" s="2">
        <v>11302.885118181819</v>
      </c>
      <c r="G32" s="2">
        <v>10101.737645454547</v>
      </c>
      <c r="H32" s="2">
        <v>11349.108463636363</v>
      </c>
      <c r="I32" s="2">
        <v>22690.29796363636</v>
      </c>
      <c r="J32" s="2">
        <v>36089.256672727272</v>
      </c>
      <c r="K32" s="2">
        <v>42579.623990909102</v>
      </c>
      <c r="L32" s="2">
        <v>34343.541009090899</v>
      </c>
      <c r="M32" s="2">
        <v>51216.227236363644</v>
      </c>
      <c r="N32" s="2">
        <v>24163.344945454544</v>
      </c>
      <c r="O32" s="2">
        <v>13009.233909090908</v>
      </c>
      <c r="P32" s="2">
        <f>SUM(D32:O32)</f>
        <v>275016.43995454541</v>
      </c>
      <c r="Q32" s="2">
        <f t="shared" si="9"/>
        <v>434526</v>
      </c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75"/>
      <c r="AG32" s="275"/>
      <c r="AH32" s="275"/>
      <c r="AI32" s="275"/>
      <c r="AJ32" s="275"/>
      <c r="AK32" s="275"/>
      <c r="AL32" s="275"/>
      <c r="AM32" s="275"/>
      <c r="AN32" s="275"/>
      <c r="AO32" s="275"/>
      <c r="AP32" s="275"/>
      <c r="AQ32" s="275"/>
      <c r="AR32" s="275"/>
      <c r="AS32" s="275"/>
      <c r="AT32" s="275"/>
      <c r="AU32" s="275"/>
      <c r="AV32" s="275"/>
      <c r="AW32" s="275"/>
      <c r="AX32" s="275"/>
      <c r="AY32" s="275"/>
      <c r="AZ32" s="275"/>
      <c r="BA32" s="275"/>
      <c r="BB32" s="275"/>
      <c r="BC32" s="275"/>
      <c r="BD32" s="275"/>
      <c r="BE32" s="275"/>
      <c r="BF32" s="275"/>
      <c r="BG32" s="275"/>
      <c r="BH32" s="275"/>
      <c r="BI32" s="275"/>
      <c r="BJ32" s="275"/>
      <c r="BK32" s="275"/>
      <c r="BL32" s="260"/>
      <c r="BM32" s="260"/>
      <c r="BN32" s="260"/>
      <c r="BO32" s="260"/>
      <c r="BP32" s="260"/>
      <c r="BQ32" s="260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  <c r="CH32" s="260"/>
      <c r="CI32" s="260"/>
      <c r="CJ32" s="260"/>
      <c r="CK32" s="260"/>
      <c r="CL32" s="260"/>
      <c r="CM32" s="260"/>
    </row>
    <row r="33" spans="1:91" x14ac:dyDescent="0.2">
      <c r="A33" s="10">
        <v>22</v>
      </c>
      <c r="B33" s="1" t="s">
        <v>31</v>
      </c>
      <c r="C33" s="33">
        <f>C24</f>
        <v>1.01</v>
      </c>
      <c r="D33" s="2">
        <v>5630.352272727273</v>
      </c>
      <c r="E33" s="2">
        <v>4040.022727272727</v>
      </c>
      <c r="F33" s="2">
        <v>10300.568181818182</v>
      </c>
      <c r="G33" s="2">
        <v>9615.1454545454544</v>
      </c>
      <c r="H33" s="2">
        <v>7090.1636363636371</v>
      </c>
      <c r="I33" s="2">
        <v>19647.738636363636</v>
      </c>
      <c r="J33" s="2">
        <v>46086.897727272728</v>
      </c>
      <c r="K33" s="2">
        <v>66501.215909090912</v>
      </c>
      <c r="L33" s="2">
        <v>54557.034090909096</v>
      </c>
      <c r="M33" s="2">
        <v>81450.761363636368</v>
      </c>
      <c r="N33" s="2">
        <v>20127.920454545456</v>
      </c>
      <c r="O33" s="2">
        <v>5983.409090909091</v>
      </c>
      <c r="P33" s="2">
        <f>SUM(D33:O33)</f>
        <v>331031.22954545461</v>
      </c>
      <c r="Q33" s="2">
        <f t="shared" si="9"/>
        <v>334342</v>
      </c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75"/>
      <c r="AG33" s="275"/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60"/>
      <c r="BM33" s="260"/>
      <c r="BN33" s="260"/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  <c r="CH33" s="260"/>
      <c r="CI33" s="260"/>
      <c r="CJ33" s="260"/>
      <c r="CK33" s="260"/>
      <c r="CL33" s="260"/>
      <c r="CM33" s="260"/>
    </row>
    <row r="34" spans="1:91" x14ac:dyDescent="0.2">
      <c r="A34" s="10">
        <v>23</v>
      </c>
      <c r="B34" s="1" t="s">
        <v>32</v>
      </c>
      <c r="C34" s="33">
        <f>C25</f>
        <v>0.7228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f>SUM(D34:O34)</f>
        <v>0</v>
      </c>
      <c r="Q34" s="2">
        <f t="shared" si="9"/>
        <v>0</v>
      </c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75"/>
      <c r="AG34" s="275"/>
      <c r="AH34" s="275"/>
      <c r="AI34" s="275"/>
      <c r="AJ34" s="275"/>
      <c r="AK34" s="275"/>
      <c r="AL34" s="275"/>
      <c r="AM34" s="275"/>
      <c r="AN34" s="275"/>
      <c r="AO34" s="275"/>
      <c r="AP34" s="275"/>
      <c r="AQ34" s="275"/>
      <c r="AR34" s="275"/>
      <c r="AS34" s="275"/>
      <c r="AT34" s="275"/>
      <c r="AU34" s="275"/>
      <c r="AV34" s="275"/>
      <c r="AW34" s="275"/>
      <c r="AX34" s="275"/>
      <c r="AY34" s="275"/>
      <c r="AZ34" s="275"/>
      <c r="BA34" s="275"/>
      <c r="BB34" s="275"/>
      <c r="BC34" s="275"/>
      <c r="BD34" s="275"/>
      <c r="BE34" s="275"/>
      <c r="BF34" s="275"/>
      <c r="BG34" s="275"/>
      <c r="BH34" s="275"/>
      <c r="BI34" s="275"/>
      <c r="BJ34" s="275"/>
      <c r="BK34" s="275"/>
      <c r="BL34" s="260"/>
      <c r="BM34" s="260"/>
      <c r="BN34" s="260"/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0"/>
      <c r="CF34" s="260"/>
      <c r="CG34" s="260"/>
      <c r="CH34" s="260"/>
      <c r="CI34" s="260"/>
      <c r="CJ34" s="260"/>
      <c r="CK34" s="260"/>
      <c r="CL34" s="260"/>
      <c r="CM34" s="260"/>
    </row>
    <row r="35" spans="1:91" x14ac:dyDescent="0.2">
      <c r="A35" s="10">
        <v>24</v>
      </c>
      <c r="B35" s="46" t="s">
        <v>33</v>
      </c>
      <c r="C35" s="46"/>
      <c r="D35" s="48">
        <f t="shared" ref="D35:P35" si="10">D32+D33+D34</f>
        <v>15219.8799</v>
      </c>
      <c r="E35" s="48">
        <f t="shared" si="10"/>
        <v>12621.678099999997</v>
      </c>
      <c r="F35" s="48">
        <f t="shared" si="10"/>
        <v>21603.453300000001</v>
      </c>
      <c r="G35" s="48">
        <f t="shared" si="10"/>
        <v>19716.883099999999</v>
      </c>
      <c r="H35" s="48">
        <f t="shared" si="10"/>
        <v>18439.272100000002</v>
      </c>
      <c r="I35" s="48">
        <f t="shared" si="10"/>
        <v>42338.036599999992</v>
      </c>
      <c r="J35" s="48">
        <f t="shared" si="10"/>
        <v>82176.154399999999</v>
      </c>
      <c r="K35" s="48">
        <f t="shared" si="10"/>
        <v>109080.83990000002</v>
      </c>
      <c r="L35" s="48">
        <f t="shared" si="10"/>
        <v>88900.575099999987</v>
      </c>
      <c r="M35" s="48">
        <f t="shared" si="10"/>
        <v>132666.98860000001</v>
      </c>
      <c r="N35" s="48">
        <f t="shared" si="10"/>
        <v>44291.265400000004</v>
      </c>
      <c r="O35" s="48">
        <f t="shared" si="10"/>
        <v>18992.643</v>
      </c>
      <c r="P35" s="48">
        <f t="shared" si="10"/>
        <v>606047.66950000008</v>
      </c>
      <c r="Q35" s="48">
        <f>SUM(Q31:Q34)</f>
        <v>875338</v>
      </c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0"/>
      <c r="BI35" s="270"/>
      <c r="BJ35" s="270"/>
      <c r="BK35" s="270"/>
      <c r="BL35" s="260"/>
      <c r="BM35" s="260"/>
      <c r="BN35" s="260"/>
      <c r="BO35" s="260"/>
      <c r="BP35" s="260"/>
      <c r="BQ35" s="260"/>
      <c r="BR35" s="260"/>
      <c r="BS35" s="260"/>
      <c r="BT35" s="260"/>
      <c r="BU35" s="260"/>
      <c r="BV35" s="260"/>
      <c r="BW35" s="260"/>
      <c r="BX35" s="260"/>
      <c r="BY35" s="260"/>
      <c r="BZ35" s="260"/>
      <c r="CA35" s="260"/>
      <c r="CB35" s="260"/>
      <c r="CC35" s="260"/>
      <c r="CD35" s="260"/>
      <c r="CE35" s="260"/>
      <c r="CF35" s="260"/>
      <c r="CG35" s="260"/>
      <c r="CH35" s="260"/>
      <c r="CI35" s="260"/>
      <c r="CJ35" s="260"/>
      <c r="CK35" s="260"/>
      <c r="CL35" s="260"/>
      <c r="CM35" s="260"/>
    </row>
    <row r="36" spans="1:91" x14ac:dyDescent="0.2">
      <c r="A36" s="10">
        <v>25</v>
      </c>
      <c r="B36" s="3" t="s">
        <v>262</v>
      </c>
      <c r="D36" s="272">
        <v>4.5744027177779083</v>
      </c>
      <c r="E36" s="272">
        <v>4.5744027177779083</v>
      </c>
      <c r="F36" s="272">
        <v>4.6106380810231125</v>
      </c>
      <c r="G36" s="272">
        <v>4.6106380810231125</v>
      </c>
      <c r="H36" s="272">
        <v>4.6106380810231125</v>
      </c>
      <c r="I36" s="272">
        <v>4.5536013566687963</v>
      </c>
      <c r="J36" s="272">
        <v>4.5536013566687963</v>
      </c>
      <c r="K36" s="272">
        <v>4.5536013566687963</v>
      </c>
      <c r="L36" s="272">
        <v>4.5539354348564665</v>
      </c>
      <c r="M36" s="272">
        <v>4.5539354348564665</v>
      </c>
      <c r="N36" s="272">
        <v>4.5539354348564665</v>
      </c>
      <c r="O36" s="272">
        <v>4.8318978620775193</v>
      </c>
      <c r="P36" s="272"/>
      <c r="Q36" s="272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73"/>
      <c r="BI36" s="273"/>
      <c r="BJ36" s="273"/>
      <c r="BK36" s="273"/>
      <c r="BL36" s="260"/>
      <c r="BM36" s="260"/>
      <c r="BN36" s="260"/>
      <c r="BO36" s="260"/>
      <c r="BP36" s="260"/>
      <c r="BQ36" s="260"/>
      <c r="BR36" s="260"/>
      <c r="BS36" s="260"/>
      <c r="BT36" s="260"/>
      <c r="BU36" s="260"/>
      <c r="BV36" s="260"/>
      <c r="BW36" s="260"/>
      <c r="BX36" s="260"/>
      <c r="BY36" s="260"/>
      <c r="BZ36" s="260"/>
      <c r="CA36" s="260"/>
      <c r="CB36" s="260"/>
      <c r="CC36" s="260"/>
      <c r="CD36" s="260"/>
      <c r="CE36" s="260"/>
      <c r="CF36" s="260"/>
      <c r="CG36" s="260"/>
      <c r="CH36" s="260"/>
      <c r="CI36" s="260"/>
      <c r="CJ36" s="260"/>
      <c r="CK36" s="260"/>
      <c r="CL36" s="260"/>
      <c r="CM36" s="260"/>
    </row>
    <row r="37" spans="1:91" x14ac:dyDescent="0.2">
      <c r="A37" s="10">
        <v>26</v>
      </c>
      <c r="B37" s="3" t="s">
        <v>114</v>
      </c>
      <c r="D37" s="41">
        <f t="shared" ref="D37:O37" si="11">D36*D35</f>
        <v>69621.859978813358</v>
      </c>
      <c r="E37" s="41">
        <f t="shared" si="11"/>
        <v>57736.638603557891</v>
      </c>
      <c r="F37" s="41">
        <f t="shared" si="11"/>
        <v>99605.70446658443</v>
      </c>
      <c r="G37" s="41">
        <f t="shared" si="11"/>
        <v>90907.412059941038</v>
      </c>
      <c r="H37" s="41">
        <f t="shared" si="11"/>
        <v>85016.810130607031</v>
      </c>
      <c r="I37" s="41">
        <f t="shared" si="11"/>
        <v>192790.54090045311</v>
      </c>
      <c r="J37" s="41">
        <f t="shared" si="11"/>
        <v>374197.44816166448</v>
      </c>
      <c r="K37" s="41">
        <f t="shared" si="11"/>
        <v>496710.66055521189</v>
      </c>
      <c r="L37" s="41">
        <f t="shared" si="11"/>
        <v>404847.47912700841</v>
      </c>
      <c r="M37" s="41">
        <f t="shared" si="11"/>
        <v>604156.90042123897</v>
      </c>
      <c r="N37" s="41">
        <f t="shared" si="11"/>
        <v>201699.56295969218</v>
      </c>
      <c r="O37" s="41">
        <f t="shared" si="11"/>
        <v>91770.511106901555</v>
      </c>
      <c r="P37" s="41">
        <f>SUM(D37:O37)</f>
        <v>2769061.5284716738</v>
      </c>
      <c r="Q37" s="7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60"/>
      <c r="BM37" s="260"/>
      <c r="BN37" s="260"/>
      <c r="BO37" s="260"/>
      <c r="BP37" s="260"/>
      <c r="BQ37" s="260"/>
      <c r="BR37" s="260"/>
      <c r="BS37" s="260"/>
      <c r="BT37" s="260"/>
      <c r="BU37" s="260"/>
      <c r="BV37" s="260"/>
      <c r="BW37" s="260"/>
      <c r="BX37" s="260"/>
      <c r="BY37" s="260"/>
      <c r="BZ37" s="260"/>
      <c r="CA37" s="260"/>
      <c r="CB37" s="260"/>
      <c r="CC37" s="260"/>
      <c r="CD37" s="260"/>
      <c r="CE37" s="260"/>
      <c r="CF37" s="260"/>
      <c r="CG37" s="260"/>
      <c r="CH37" s="260"/>
      <c r="CI37" s="260"/>
      <c r="CJ37" s="260"/>
      <c r="CK37" s="260"/>
      <c r="CL37" s="260"/>
      <c r="CM37" s="260"/>
    </row>
    <row r="38" spans="1:91" x14ac:dyDescent="0.2">
      <c r="A38" s="10">
        <v>27</v>
      </c>
      <c r="D38" s="163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60"/>
      <c r="BH38" s="260"/>
      <c r="BI38" s="260"/>
      <c r="BJ38" s="260"/>
      <c r="BK38" s="260"/>
      <c r="BL38" s="260"/>
      <c r="BM38" s="260"/>
      <c r="BN38" s="260"/>
      <c r="BO38" s="260"/>
      <c r="BP38" s="260"/>
      <c r="BQ38" s="260"/>
      <c r="BR38" s="260"/>
      <c r="BS38" s="260"/>
      <c r="BT38" s="260"/>
      <c r="BU38" s="260"/>
      <c r="BV38" s="260"/>
      <c r="BW38" s="260"/>
      <c r="BX38" s="260"/>
      <c r="BY38" s="260"/>
      <c r="BZ38" s="260"/>
      <c r="CA38" s="260"/>
      <c r="CB38" s="260"/>
      <c r="CC38" s="260"/>
      <c r="CD38" s="260"/>
      <c r="CE38" s="260"/>
      <c r="CF38" s="260"/>
      <c r="CG38" s="260"/>
      <c r="CH38" s="260"/>
      <c r="CI38" s="260"/>
      <c r="CJ38" s="260"/>
      <c r="CK38" s="260"/>
      <c r="CL38" s="260"/>
      <c r="CM38" s="260"/>
    </row>
    <row r="39" spans="1:91" x14ac:dyDescent="0.2">
      <c r="A39" s="10">
        <v>28</v>
      </c>
      <c r="B39" s="26" t="s">
        <v>36</v>
      </c>
      <c r="C39" s="33"/>
      <c r="D39" s="265">
        <f>D40*$C$40+D41*$C$41+D42*$C$42+D43*$C$43</f>
        <v>118645.98171964062</v>
      </c>
      <c r="E39" s="265">
        <f t="shared" ref="E39:O39" si="12">E40*$C$40+E41*$C$41+E42*$C$42+E43*$C$43</f>
        <v>111807.03085395566</v>
      </c>
      <c r="F39" s="265">
        <f t="shared" si="12"/>
        <v>107030.16058263504</v>
      </c>
      <c r="G39" s="265">
        <f t="shared" si="12"/>
        <v>111059.30929601396</v>
      </c>
      <c r="H39" s="265">
        <f t="shared" si="12"/>
        <v>137839.61544030736</v>
      </c>
      <c r="I39" s="265">
        <f t="shared" si="12"/>
        <v>211811.90452047295</v>
      </c>
      <c r="J39" s="265">
        <f t="shared" si="12"/>
        <v>294566.43464203586</v>
      </c>
      <c r="K39" s="265">
        <f t="shared" si="12"/>
        <v>342809.13246653916</v>
      </c>
      <c r="L39" s="265">
        <f t="shared" si="12"/>
        <v>309232.00907193671</v>
      </c>
      <c r="M39" s="265">
        <f t="shared" si="12"/>
        <v>310377.65071434033</v>
      </c>
      <c r="N39" s="265">
        <f t="shared" si="12"/>
        <v>214690.49256794946</v>
      </c>
      <c r="O39" s="265">
        <f t="shared" si="12"/>
        <v>146622.91577088684</v>
      </c>
      <c r="P39" s="265">
        <f>SUM(D39:O39)</f>
        <v>2416492.6376467147</v>
      </c>
      <c r="Q39" s="265"/>
      <c r="S39" s="266">
        <f>(P39+P46)/P40</f>
        <v>395.70587307755989</v>
      </c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5"/>
      <c r="AG39" s="265"/>
      <c r="AH39" s="265"/>
      <c r="AI39" s="265"/>
      <c r="AJ39" s="265"/>
      <c r="AK39" s="265"/>
      <c r="AL39" s="265"/>
      <c r="AM39" s="265"/>
      <c r="AN39" s="265"/>
      <c r="AO39" s="265"/>
      <c r="AP39" s="265"/>
      <c r="AQ39" s="265"/>
      <c r="AR39" s="265"/>
      <c r="AS39" s="265"/>
      <c r="AT39" s="265"/>
      <c r="AU39" s="265"/>
      <c r="AV39" s="265"/>
      <c r="AW39" s="265"/>
      <c r="AX39" s="265"/>
      <c r="AY39" s="265"/>
      <c r="AZ39" s="265"/>
      <c r="BA39" s="265"/>
      <c r="BB39" s="265"/>
      <c r="BC39" s="265"/>
      <c r="BD39" s="265"/>
      <c r="BE39" s="265"/>
      <c r="BF39" s="265"/>
      <c r="BG39" s="265"/>
      <c r="BH39" s="265"/>
      <c r="BI39" s="265"/>
      <c r="BJ39" s="265"/>
      <c r="BK39" s="265"/>
      <c r="BL39" s="260"/>
      <c r="BM39" s="260"/>
      <c r="BN39" s="260"/>
      <c r="BO39" s="260"/>
      <c r="BP39" s="260"/>
      <c r="BQ39" s="260"/>
      <c r="BR39" s="260"/>
      <c r="BS39" s="260"/>
      <c r="BT39" s="260"/>
      <c r="BU39" s="260"/>
      <c r="BV39" s="260"/>
      <c r="BW39" s="260"/>
      <c r="BX39" s="260"/>
      <c r="BY39" s="260"/>
      <c r="BZ39" s="260"/>
      <c r="CA39" s="260"/>
      <c r="CB39" s="260"/>
      <c r="CC39" s="260"/>
      <c r="CD39" s="260"/>
      <c r="CE39" s="260"/>
      <c r="CF39" s="260"/>
      <c r="CG39" s="260"/>
      <c r="CH39" s="260"/>
      <c r="CI39" s="260"/>
      <c r="CJ39" s="260"/>
      <c r="CK39" s="260"/>
      <c r="CL39" s="260"/>
      <c r="CM39" s="260"/>
    </row>
    <row r="40" spans="1:91" x14ac:dyDescent="0.2">
      <c r="A40" s="10">
        <v>29</v>
      </c>
      <c r="B40" s="1" t="s">
        <v>29</v>
      </c>
      <c r="C40" s="30">
        <f>C31</f>
        <v>45</v>
      </c>
      <c r="D40" s="2">
        <v>1563</v>
      </c>
      <c r="E40" s="2">
        <v>1563</v>
      </c>
      <c r="F40" s="2">
        <v>1507</v>
      </c>
      <c r="G40" s="2">
        <v>1544</v>
      </c>
      <c r="H40" s="2">
        <v>1572</v>
      </c>
      <c r="I40" s="2">
        <v>1520</v>
      </c>
      <c r="J40" s="2">
        <v>1559</v>
      </c>
      <c r="K40" s="2">
        <v>1567</v>
      </c>
      <c r="L40" s="2">
        <v>1378</v>
      </c>
      <c r="M40" s="2">
        <v>1769</v>
      </c>
      <c r="N40" s="2">
        <v>1555</v>
      </c>
      <c r="O40" s="2">
        <v>1550</v>
      </c>
      <c r="P40" s="2">
        <f>ROUND((SUM(D40:O40)),0)</f>
        <v>18647</v>
      </c>
      <c r="Q40" s="2">
        <f t="shared" ref="Q40:Q43" si="13">ROUND(P40*C40,0)</f>
        <v>839115</v>
      </c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60"/>
      <c r="BM40" s="260"/>
      <c r="BN40" s="260"/>
      <c r="BO40" s="260"/>
      <c r="BP40" s="260"/>
      <c r="BQ40" s="260"/>
      <c r="BR40" s="260"/>
      <c r="BS40" s="260"/>
      <c r="BT40" s="260"/>
      <c r="BU40" s="260"/>
      <c r="BV40" s="260"/>
      <c r="BW40" s="260"/>
      <c r="BX40" s="260"/>
      <c r="BY40" s="260"/>
      <c r="BZ40" s="260"/>
      <c r="CA40" s="260"/>
      <c r="CB40" s="260"/>
      <c r="CC40" s="260"/>
      <c r="CD40" s="260"/>
      <c r="CE40" s="260"/>
      <c r="CF40" s="260"/>
      <c r="CG40" s="260"/>
      <c r="CH40" s="260"/>
      <c r="CI40" s="260"/>
      <c r="CJ40" s="260"/>
      <c r="CK40" s="260"/>
      <c r="CL40" s="260"/>
      <c r="CM40" s="260"/>
    </row>
    <row r="41" spans="1:91" x14ac:dyDescent="0.2">
      <c r="A41" s="10">
        <v>30</v>
      </c>
      <c r="B41" s="1" t="s">
        <v>30</v>
      </c>
      <c r="C41" s="33">
        <f>C32</f>
        <v>1.58</v>
      </c>
      <c r="D41" s="2">
        <v>27062.295746737938</v>
      </c>
      <c r="E41" s="2">
        <v>23258.624617466066</v>
      </c>
      <c r="F41" s="2">
        <v>21072.44857128954</v>
      </c>
      <c r="G41" s="2">
        <v>23077.926012305208</v>
      </c>
      <c r="H41" s="2">
        <v>36287.531635626947</v>
      </c>
      <c r="I41" s="2">
        <v>81698.994574513985</v>
      </c>
      <c r="J41" s="2">
        <v>122673.94004392247</v>
      </c>
      <c r="K41" s="2">
        <v>139896.30784831426</v>
      </c>
      <c r="L41" s="2">
        <v>127407.47365778362</v>
      </c>
      <c r="M41" s="2">
        <v>118841.53515147429</v>
      </c>
      <c r="N41" s="2">
        <v>82030.370852542852</v>
      </c>
      <c r="O41" s="2">
        <v>41571.396215590968</v>
      </c>
      <c r="P41" s="2">
        <f>SUM(D41:O41)</f>
        <v>844878.84492756811</v>
      </c>
      <c r="Q41" s="2">
        <f t="shared" si="13"/>
        <v>1334909</v>
      </c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60"/>
      <c r="BM41" s="260"/>
      <c r="BN41" s="260"/>
      <c r="BO41" s="260"/>
      <c r="BP41" s="260"/>
      <c r="BQ41" s="260"/>
      <c r="BR41" s="260"/>
      <c r="BS41" s="260"/>
      <c r="BT41" s="260"/>
      <c r="BU41" s="260"/>
      <c r="BV41" s="260"/>
      <c r="BW41" s="260"/>
      <c r="BX41" s="260"/>
      <c r="BY41" s="260"/>
      <c r="BZ41" s="260"/>
      <c r="CA41" s="260"/>
      <c r="CB41" s="260"/>
      <c r="CC41" s="260"/>
      <c r="CD41" s="260"/>
      <c r="CE41" s="260"/>
      <c r="CF41" s="260"/>
      <c r="CG41" s="260"/>
      <c r="CH41" s="260"/>
      <c r="CI41" s="260"/>
      <c r="CJ41" s="260"/>
      <c r="CK41" s="260"/>
      <c r="CL41" s="260"/>
      <c r="CM41" s="260"/>
    </row>
    <row r="42" spans="1:91" x14ac:dyDescent="0.2">
      <c r="A42" s="10">
        <v>31</v>
      </c>
      <c r="B42" s="1" t="s">
        <v>31</v>
      </c>
      <c r="C42" s="33">
        <f>C33</f>
        <v>1.01</v>
      </c>
      <c r="D42" s="2">
        <v>5497.5786532620623</v>
      </c>
      <c r="E42" s="2">
        <v>4676.6375825339346</v>
      </c>
      <c r="F42" s="2">
        <v>5862.0711287104614</v>
      </c>
      <c r="G42" s="2">
        <v>5065.5308876947893</v>
      </c>
      <c r="H42" s="2">
        <v>9668.6291643730528</v>
      </c>
      <c r="I42" s="2">
        <v>14185.636725486005</v>
      </c>
      <c r="J42" s="2">
        <v>30283.771656077537</v>
      </c>
      <c r="K42" s="2">
        <v>50750.46145168574</v>
      </c>
      <c r="L42" s="2">
        <v>45463.565042216411</v>
      </c>
      <c r="M42" s="2">
        <v>42577.252648525711</v>
      </c>
      <c r="N42" s="2">
        <v>14957.927347457149</v>
      </c>
      <c r="O42" s="2">
        <v>11079.316584409036</v>
      </c>
      <c r="P42" s="2">
        <f>SUM(D42:O42)</f>
        <v>240068.37887243187</v>
      </c>
      <c r="Q42" s="2">
        <f t="shared" si="13"/>
        <v>242469</v>
      </c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60"/>
      <c r="BM42" s="260"/>
      <c r="BN42" s="260"/>
      <c r="BO42" s="260"/>
      <c r="BP42" s="260"/>
      <c r="BQ42" s="260"/>
      <c r="BR42" s="260"/>
      <c r="BS42" s="260"/>
      <c r="BT42" s="260"/>
      <c r="BU42" s="260"/>
      <c r="BV42" s="260"/>
      <c r="BW42" s="260"/>
      <c r="BX42" s="260"/>
      <c r="BY42" s="260"/>
      <c r="BZ42" s="260"/>
      <c r="CA42" s="260"/>
      <c r="CB42" s="260"/>
      <c r="CC42" s="260"/>
      <c r="CD42" s="260"/>
      <c r="CE42" s="260"/>
      <c r="CF42" s="260"/>
      <c r="CG42" s="260"/>
      <c r="CH42" s="260"/>
      <c r="CI42" s="260"/>
      <c r="CJ42" s="260"/>
      <c r="CK42" s="260"/>
      <c r="CL42" s="260"/>
      <c r="CM42" s="260"/>
    </row>
    <row r="43" spans="1:91" x14ac:dyDescent="0.2">
      <c r="A43" s="10">
        <v>32</v>
      </c>
      <c r="B43" s="1" t="s">
        <v>32</v>
      </c>
      <c r="C43" s="33">
        <f>C34</f>
        <v>0.7228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f>SUM(D43:O43)</f>
        <v>0</v>
      </c>
      <c r="Q43" s="2">
        <f t="shared" si="13"/>
        <v>0</v>
      </c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75"/>
      <c r="AG43" s="275"/>
      <c r="AH43" s="275"/>
      <c r="AI43" s="275"/>
      <c r="AJ43" s="275"/>
      <c r="AK43" s="275"/>
      <c r="AL43" s="275"/>
      <c r="AM43" s="275"/>
      <c r="AN43" s="275"/>
      <c r="AO43" s="275"/>
      <c r="AP43" s="275"/>
      <c r="AQ43" s="275"/>
      <c r="AR43" s="275"/>
      <c r="AS43" s="275"/>
      <c r="AT43" s="275"/>
      <c r="AU43" s="275"/>
      <c r="AV43" s="275"/>
      <c r="AW43" s="275"/>
      <c r="AX43" s="275"/>
      <c r="AY43" s="275"/>
      <c r="AZ43" s="275"/>
      <c r="BA43" s="275"/>
      <c r="BB43" s="275"/>
      <c r="BC43" s="275"/>
      <c r="BD43" s="275"/>
      <c r="BE43" s="275"/>
      <c r="BF43" s="275"/>
      <c r="BG43" s="275"/>
      <c r="BH43" s="275"/>
      <c r="BI43" s="275"/>
      <c r="BJ43" s="275"/>
      <c r="BK43" s="275"/>
      <c r="BL43" s="260"/>
      <c r="BM43" s="260"/>
      <c r="BN43" s="260"/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  <c r="CH43" s="260"/>
      <c r="CI43" s="260"/>
      <c r="CJ43" s="260"/>
      <c r="CK43" s="260"/>
      <c r="CL43" s="260"/>
      <c r="CM43" s="260"/>
    </row>
    <row r="44" spans="1:91" x14ac:dyDescent="0.2">
      <c r="A44" s="10">
        <v>33</v>
      </c>
      <c r="B44" s="46" t="s">
        <v>33</v>
      </c>
      <c r="C44" s="46"/>
      <c r="D44" s="48">
        <f t="shared" ref="D44:P44" si="14">D41+D42+D43</f>
        <v>32559.874400000001</v>
      </c>
      <c r="E44" s="48">
        <f t="shared" si="14"/>
        <v>27935.262200000001</v>
      </c>
      <c r="F44" s="48">
        <f t="shared" si="14"/>
        <v>26934.519700000001</v>
      </c>
      <c r="G44" s="48">
        <f t="shared" si="14"/>
        <v>28143.456899999997</v>
      </c>
      <c r="H44" s="48">
        <f t="shared" si="14"/>
        <v>45956.160799999998</v>
      </c>
      <c r="I44" s="48">
        <f t="shared" si="14"/>
        <v>95884.631299999994</v>
      </c>
      <c r="J44" s="48">
        <f t="shared" si="14"/>
        <v>152957.71170000001</v>
      </c>
      <c r="K44" s="48">
        <f t="shared" si="14"/>
        <v>190646.76929999999</v>
      </c>
      <c r="L44" s="48">
        <f t="shared" si="14"/>
        <v>172871.03870000003</v>
      </c>
      <c r="M44" s="48">
        <f t="shared" si="14"/>
        <v>161418.78779999999</v>
      </c>
      <c r="N44" s="48">
        <f t="shared" si="14"/>
        <v>96988.298200000005</v>
      </c>
      <c r="O44" s="48">
        <f t="shared" si="14"/>
        <v>52650.712800000008</v>
      </c>
      <c r="P44" s="48">
        <f t="shared" si="14"/>
        <v>1084947.2238</v>
      </c>
      <c r="Q44" s="48">
        <f>SUM(Q40:Q43)</f>
        <v>2416493</v>
      </c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  <c r="CA44" s="260"/>
      <c r="CB44" s="260"/>
      <c r="CC44" s="260"/>
      <c r="CD44" s="260"/>
      <c r="CE44" s="260"/>
      <c r="CF44" s="260"/>
      <c r="CG44" s="260"/>
      <c r="CH44" s="260"/>
      <c r="CI44" s="260"/>
      <c r="CJ44" s="260"/>
      <c r="CK44" s="260"/>
      <c r="CL44" s="260"/>
      <c r="CM44" s="260"/>
    </row>
    <row r="45" spans="1:91" x14ac:dyDescent="0.2">
      <c r="A45" s="10">
        <v>34</v>
      </c>
      <c r="B45" s="3" t="s">
        <v>262</v>
      </c>
      <c r="D45" s="272">
        <v>4.5744027177779083</v>
      </c>
      <c r="E45" s="272">
        <v>4.5744027177779083</v>
      </c>
      <c r="F45" s="272">
        <v>4.6106380810231125</v>
      </c>
      <c r="G45" s="272">
        <v>4.6106380810231125</v>
      </c>
      <c r="H45" s="272">
        <v>4.6106380810231125</v>
      </c>
      <c r="I45" s="272">
        <v>4.5536013566687963</v>
      </c>
      <c r="J45" s="272">
        <v>4.5536013566687963</v>
      </c>
      <c r="K45" s="272">
        <v>4.5536013566687963</v>
      </c>
      <c r="L45" s="272">
        <v>4.5539354348564665</v>
      </c>
      <c r="M45" s="272">
        <v>4.5539354348564665</v>
      </c>
      <c r="N45" s="272">
        <v>4.5539354348564665</v>
      </c>
      <c r="O45" s="272">
        <v>4.8318978620775193</v>
      </c>
      <c r="P45" s="272"/>
      <c r="Q45" s="272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  <c r="CH45" s="260"/>
      <c r="CI45" s="260"/>
      <c r="CJ45" s="260"/>
      <c r="CK45" s="260"/>
      <c r="CL45" s="260"/>
      <c r="CM45" s="260"/>
    </row>
    <row r="46" spans="1:91" x14ac:dyDescent="0.2">
      <c r="A46" s="10">
        <v>35</v>
      </c>
      <c r="B46" s="3" t="s">
        <v>114</v>
      </c>
      <c r="D46" s="41">
        <f t="shared" ref="D46:O46" si="15">D45*D44</f>
        <v>148941.97794586734</v>
      </c>
      <c r="E46" s="41">
        <f t="shared" si="15"/>
        <v>127787.13932951847</v>
      </c>
      <c r="F46" s="41">
        <f t="shared" si="15"/>
        <v>124185.32222288722</v>
      </c>
      <c r="G46" s="41">
        <f t="shared" si="15"/>
        <v>129759.29411477267</v>
      </c>
      <c r="H46" s="41">
        <f t="shared" si="15"/>
        <v>211887.22504210158</v>
      </c>
      <c r="I46" s="41">
        <f t="shared" si="15"/>
        <v>436620.3871713673</v>
      </c>
      <c r="J46" s="41">
        <f t="shared" si="15"/>
        <v>696508.44351007463</v>
      </c>
      <c r="K46" s="41">
        <f t="shared" si="15"/>
        <v>868129.38732900296</v>
      </c>
      <c r="L46" s="41">
        <f t="shared" si="15"/>
        <v>787243.54879637365</v>
      </c>
      <c r="M46" s="41">
        <f t="shared" si="15"/>
        <v>735090.73761399661</v>
      </c>
      <c r="N46" s="41">
        <f t="shared" si="15"/>
        <v>441678.44793940568</v>
      </c>
      <c r="O46" s="41">
        <f t="shared" si="15"/>
        <v>254402.86661517751</v>
      </c>
      <c r="P46" s="41">
        <f>SUM(D46:O46)</f>
        <v>4962234.7776305443</v>
      </c>
      <c r="Q46" s="7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  <c r="CH46" s="260"/>
      <c r="CI46" s="260"/>
      <c r="CJ46" s="260"/>
      <c r="CK46" s="260"/>
      <c r="CL46" s="260"/>
      <c r="CM46" s="260"/>
    </row>
    <row r="47" spans="1:91" x14ac:dyDescent="0.2">
      <c r="A47" s="10">
        <v>36</v>
      </c>
      <c r="D47" s="163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0"/>
      <c r="BQ47" s="260"/>
      <c r="BR47" s="260"/>
      <c r="BS47" s="260"/>
      <c r="BT47" s="260"/>
      <c r="BU47" s="260"/>
      <c r="BV47" s="260"/>
      <c r="BW47" s="260"/>
      <c r="BX47" s="260"/>
      <c r="BY47" s="260"/>
      <c r="BZ47" s="260"/>
      <c r="CA47" s="260"/>
      <c r="CB47" s="260"/>
      <c r="CC47" s="260"/>
      <c r="CD47" s="260"/>
      <c r="CE47" s="260"/>
      <c r="CF47" s="260"/>
      <c r="CG47" s="260"/>
      <c r="CH47" s="260"/>
      <c r="CI47" s="260"/>
      <c r="CJ47" s="260"/>
      <c r="CK47" s="260"/>
      <c r="CL47" s="260"/>
      <c r="CM47" s="260"/>
    </row>
    <row r="48" spans="1:91" x14ac:dyDescent="0.2">
      <c r="A48" s="10">
        <v>37</v>
      </c>
      <c r="B48" s="291" t="s">
        <v>37</v>
      </c>
      <c r="D48" s="265">
        <f t="shared" ref="D48:O48" si="16">D49*$C$49+D50*$C$50+D51*$C$51</f>
        <v>768.47284000000002</v>
      </c>
      <c r="E48" s="265">
        <f t="shared" si="16"/>
        <v>757.23089400000003</v>
      </c>
      <c r="F48" s="265">
        <f t="shared" si="16"/>
        <v>772.75943600000005</v>
      </c>
      <c r="G48" s="265">
        <f t="shared" si="16"/>
        <v>776.16626699999995</v>
      </c>
      <c r="H48" s="265">
        <f t="shared" si="16"/>
        <v>812.05124499999999</v>
      </c>
      <c r="I48" s="265">
        <f t="shared" si="16"/>
        <v>954.99103000000002</v>
      </c>
      <c r="J48" s="265">
        <f t="shared" si="16"/>
        <v>3512.3832590000002</v>
      </c>
      <c r="K48" s="265">
        <f t="shared" si="16"/>
        <v>3894.6505539999998</v>
      </c>
      <c r="L48" s="265">
        <f t="shared" si="16"/>
        <v>3336.074259</v>
      </c>
      <c r="M48" s="265">
        <f t="shared" si="16"/>
        <v>3900.0347740000002</v>
      </c>
      <c r="N48" s="265">
        <f t="shared" si="16"/>
        <v>3038.7346170000001</v>
      </c>
      <c r="O48" s="265">
        <f t="shared" si="16"/>
        <v>796.38875800000005</v>
      </c>
      <c r="P48" s="265">
        <f>SUM(D48:O48)</f>
        <v>23319.937933000001</v>
      </c>
      <c r="Q48" s="265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  <c r="AR48" s="265"/>
      <c r="AS48" s="265"/>
      <c r="AT48" s="265"/>
      <c r="AU48" s="265"/>
      <c r="AV48" s="265"/>
      <c r="AW48" s="265"/>
      <c r="AX48" s="265"/>
      <c r="AY48" s="265"/>
      <c r="AZ48" s="265"/>
      <c r="BA48" s="265"/>
      <c r="BB48" s="265"/>
      <c r="BC48" s="265"/>
      <c r="BD48" s="265"/>
      <c r="BE48" s="265"/>
      <c r="BF48" s="265"/>
      <c r="BG48" s="265"/>
      <c r="BH48" s="265"/>
      <c r="BI48" s="265"/>
      <c r="BJ48" s="265"/>
      <c r="BK48" s="265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</row>
    <row r="49" spans="1:91" x14ac:dyDescent="0.2">
      <c r="A49" s="10">
        <v>38</v>
      </c>
      <c r="B49" s="5" t="s">
        <v>38</v>
      </c>
      <c r="C49" s="44">
        <v>375</v>
      </c>
      <c r="D49" s="2">
        <v>2</v>
      </c>
      <c r="E49" s="2">
        <v>2</v>
      </c>
      <c r="F49" s="2">
        <v>2</v>
      </c>
      <c r="G49" s="2">
        <v>2</v>
      </c>
      <c r="H49" s="2">
        <v>2</v>
      </c>
      <c r="I49" s="2">
        <v>2</v>
      </c>
      <c r="J49" s="2">
        <v>3</v>
      </c>
      <c r="K49" s="2">
        <v>4</v>
      </c>
      <c r="L49" s="2">
        <v>3</v>
      </c>
      <c r="M49" s="2">
        <v>3</v>
      </c>
      <c r="N49" s="2">
        <v>4</v>
      </c>
      <c r="O49" s="2">
        <v>2</v>
      </c>
      <c r="P49" s="29">
        <f>SUM(D49:O49)</f>
        <v>31</v>
      </c>
      <c r="Q49" s="2">
        <f t="shared" ref="Q49:Q51" si="17">ROUND(P49*C49,0)</f>
        <v>11625</v>
      </c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</row>
    <row r="50" spans="1:91" x14ac:dyDescent="0.2">
      <c r="A50" s="10">
        <v>39</v>
      </c>
      <c r="B50" s="5" t="s">
        <v>39</v>
      </c>
      <c r="C50" s="33">
        <v>0.89</v>
      </c>
      <c r="D50" s="2">
        <v>20.756</v>
      </c>
      <c r="E50" s="2">
        <v>8.1245999999999992</v>
      </c>
      <c r="F50" s="2">
        <v>25.572399999999998</v>
      </c>
      <c r="G50" s="2">
        <v>29.400300000000001</v>
      </c>
      <c r="H50" s="2">
        <v>69.720500000000001</v>
      </c>
      <c r="I50" s="2">
        <v>230.327</v>
      </c>
      <c r="J50" s="2">
        <v>2682.4531000000002</v>
      </c>
      <c r="K50" s="2">
        <v>2690.6185999999998</v>
      </c>
      <c r="L50" s="2">
        <v>2484.3530999999998</v>
      </c>
      <c r="M50" s="2">
        <v>3118.0165999999999</v>
      </c>
      <c r="N50" s="2">
        <v>1728.9152999999999</v>
      </c>
      <c r="O50" s="2">
        <v>52.122199999999999</v>
      </c>
      <c r="P50" s="29">
        <f>SUM(C50:O50)</f>
        <v>13141.269699999999</v>
      </c>
      <c r="Q50" s="2">
        <f t="shared" si="17"/>
        <v>11696</v>
      </c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60"/>
      <c r="BM50" s="260"/>
      <c r="BN50" s="260"/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260"/>
      <c r="CD50" s="260"/>
      <c r="CE50" s="260"/>
      <c r="CF50" s="260"/>
      <c r="CG50" s="260"/>
      <c r="CH50" s="260"/>
      <c r="CI50" s="260"/>
      <c r="CJ50" s="260"/>
      <c r="CK50" s="260"/>
      <c r="CL50" s="260"/>
      <c r="CM50" s="260"/>
    </row>
    <row r="51" spans="1:91" x14ac:dyDescent="0.2">
      <c r="A51" s="10">
        <v>40</v>
      </c>
      <c r="B51" s="1" t="s">
        <v>32</v>
      </c>
      <c r="C51" s="33">
        <v>0.6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9">
        <f>SUM(C51:O51)</f>
        <v>0.6</v>
      </c>
      <c r="Q51" s="2">
        <f t="shared" si="17"/>
        <v>0</v>
      </c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75"/>
      <c r="AG51" s="275"/>
      <c r="AH51" s="275"/>
      <c r="AI51" s="275"/>
      <c r="AJ51" s="275"/>
      <c r="AK51" s="275"/>
      <c r="AL51" s="275"/>
      <c r="AM51" s="275"/>
      <c r="AN51" s="275"/>
      <c r="AO51" s="275"/>
      <c r="AP51" s="275"/>
      <c r="AQ51" s="275"/>
      <c r="AR51" s="275"/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60"/>
      <c r="BM51" s="260"/>
      <c r="BN51" s="260"/>
      <c r="BO51" s="260"/>
      <c r="BP51" s="260"/>
      <c r="BQ51" s="260"/>
      <c r="BR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  <c r="CH51" s="260"/>
      <c r="CI51" s="260"/>
      <c r="CJ51" s="260"/>
      <c r="CK51" s="260"/>
      <c r="CL51" s="260"/>
      <c r="CM51" s="260"/>
    </row>
    <row r="52" spans="1:91" x14ac:dyDescent="0.2">
      <c r="A52" s="10">
        <v>41</v>
      </c>
      <c r="B52" s="46" t="s">
        <v>33</v>
      </c>
      <c r="C52" s="46"/>
      <c r="D52" s="48">
        <f t="shared" ref="D52:P52" si="18">D50+D51</f>
        <v>20.756</v>
      </c>
      <c r="E52" s="48">
        <f t="shared" si="18"/>
        <v>8.1245999999999992</v>
      </c>
      <c r="F52" s="48">
        <f t="shared" si="18"/>
        <v>25.572399999999998</v>
      </c>
      <c r="G52" s="48">
        <f t="shared" si="18"/>
        <v>29.400300000000001</v>
      </c>
      <c r="H52" s="48">
        <f t="shared" si="18"/>
        <v>69.720500000000001</v>
      </c>
      <c r="I52" s="48">
        <f t="shared" si="18"/>
        <v>230.327</v>
      </c>
      <c r="J52" s="48">
        <f t="shared" si="18"/>
        <v>2682.4531000000002</v>
      </c>
      <c r="K52" s="48">
        <f t="shared" si="18"/>
        <v>2690.6185999999998</v>
      </c>
      <c r="L52" s="48">
        <f t="shared" si="18"/>
        <v>2484.3530999999998</v>
      </c>
      <c r="M52" s="48">
        <f t="shared" si="18"/>
        <v>3118.0165999999999</v>
      </c>
      <c r="N52" s="48">
        <f t="shared" si="18"/>
        <v>1728.9152999999999</v>
      </c>
      <c r="O52" s="48">
        <f t="shared" si="18"/>
        <v>52.122199999999999</v>
      </c>
      <c r="P52" s="48">
        <f t="shared" si="18"/>
        <v>13141.869699999999</v>
      </c>
      <c r="Q52" s="48">
        <f>SUM(Q49:Q51)</f>
        <v>23321</v>
      </c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0"/>
      <c r="BI52" s="270"/>
      <c r="BJ52" s="270"/>
      <c r="BK52" s="27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</row>
    <row r="53" spans="1:91" x14ac:dyDescent="0.2">
      <c r="A53" s="10">
        <v>42</v>
      </c>
      <c r="B53" s="3" t="s">
        <v>262</v>
      </c>
      <c r="D53" s="272">
        <v>3.2987513967832101</v>
      </c>
      <c r="E53" s="272">
        <v>3.2987513967832101</v>
      </c>
      <c r="F53" s="272">
        <v>3.3349867600284142</v>
      </c>
      <c r="G53" s="272">
        <v>3.3349867600284142</v>
      </c>
      <c r="H53" s="272">
        <v>3.3349867600284142</v>
      </c>
      <c r="I53" s="272">
        <v>3.280284005334019</v>
      </c>
      <c r="J53" s="272">
        <v>3.280284005334019</v>
      </c>
      <c r="K53" s="272">
        <v>3.280284005334019</v>
      </c>
      <c r="L53" s="272">
        <v>3.2806180835216883</v>
      </c>
      <c r="M53" s="272">
        <v>3.2806180835216883</v>
      </c>
      <c r="N53" s="272">
        <v>3.2806180835216883</v>
      </c>
      <c r="O53" s="272">
        <v>3.5585805107427415</v>
      </c>
      <c r="P53" s="272"/>
      <c r="Q53" s="272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  <c r="AZ53" s="273"/>
      <c r="BA53" s="273"/>
      <c r="BB53" s="273"/>
      <c r="BC53" s="273"/>
      <c r="BD53" s="273"/>
      <c r="BE53" s="273"/>
      <c r="BF53" s="273"/>
      <c r="BG53" s="273"/>
      <c r="BH53" s="273"/>
      <c r="BI53" s="273"/>
      <c r="BJ53" s="273"/>
      <c r="BK53" s="273"/>
      <c r="BL53" s="260"/>
      <c r="BM53" s="260"/>
      <c r="BN53" s="260"/>
      <c r="BO53" s="260"/>
      <c r="BP53" s="260"/>
      <c r="BQ53" s="260"/>
      <c r="BR53" s="260"/>
      <c r="BS53" s="260"/>
      <c r="BT53" s="260"/>
      <c r="BU53" s="260"/>
      <c r="BV53" s="260"/>
      <c r="BW53" s="260"/>
      <c r="BX53" s="260"/>
      <c r="BY53" s="260"/>
      <c r="BZ53" s="260"/>
      <c r="CA53" s="260"/>
      <c r="CB53" s="260"/>
      <c r="CC53" s="260"/>
      <c r="CD53" s="260"/>
      <c r="CE53" s="260"/>
      <c r="CF53" s="260"/>
      <c r="CG53" s="260"/>
      <c r="CH53" s="260"/>
      <c r="CI53" s="260"/>
      <c r="CJ53" s="260"/>
      <c r="CK53" s="260"/>
      <c r="CL53" s="260"/>
      <c r="CM53" s="260"/>
    </row>
    <row r="54" spans="1:91" x14ac:dyDescent="0.2">
      <c r="A54" s="10">
        <v>43</v>
      </c>
      <c r="B54" s="3" t="s">
        <v>114</v>
      </c>
      <c r="D54" s="41">
        <f t="shared" ref="D54:O54" si="19">D53*D52</f>
        <v>68.46888399163231</v>
      </c>
      <c r="E54" s="41">
        <f t="shared" si="19"/>
        <v>26.801035598304864</v>
      </c>
      <c r="F54" s="41">
        <f t="shared" si="19"/>
        <v>85.283615422150618</v>
      </c>
      <c r="G54" s="41">
        <f t="shared" si="19"/>
        <v>98.049611240863385</v>
      </c>
      <c r="H54" s="41">
        <f t="shared" si="19"/>
        <v>232.51694440256105</v>
      </c>
      <c r="I54" s="41">
        <f t="shared" si="19"/>
        <v>755.53797409656863</v>
      </c>
      <c r="J54" s="41">
        <f t="shared" si="19"/>
        <v>8799.207998988657</v>
      </c>
      <c r="K54" s="41">
        <f t="shared" si="19"/>
        <v>8825.9931580342109</v>
      </c>
      <c r="L54" s="41">
        <f t="shared" si="19"/>
        <v>8150.2137057131649</v>
      </c>
      <c r="M54" s="41">
        <f t="shared" si="19"/>
        <v>10229.021642680811</v>
      </c>
      <c r="N54" s="41">
        <f t="shared" si="19"/>
        <v>5671.9107980573244</v>
      </c>
      <c r="O54" s="41">
        <f t="shared" si="19"/>
        <v>185.48104509703532</v>
      </c>
      <c r="P54" s="41">
        <f>SUM(D54:O54)</f>
        <v>43128.486413323277</v>
      </c>
      <c r="Q54" s="7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60"/>
      <c r="BM54" s="260"/>
      <c r="BN54" s="260"/>
      <c r="BO54" s="260"/>
      <c r="BP54" s="260"/>
      <c r="BQ54" s="260"/>
      <c r="BR54" s="260"/>
      <c r="BS54" s="260"/>
      <c r="BT54" s="260"/>
      <c r="BU54" s="260"/>
      <c r="BV54" s="260"/>
      <c r="BW54" s="260"/>
      <c r="BX54" s="260"/>
      <c r="BY54" s="260"/>
      <c r="BZ54" s="260"/>
      <c r="CA54" s="260"/>
      <c r="CB54" s="260"/>
      <c r="CC54" s="260"/>
      <c r="CD54" s="260"/>
      <c r="CE54" s="260"/>
      <c r="CF54" s="260"/>
      <c r="CG54" s="260"/>
      <c r="CH54" s="260"/>
      <c r="CI54" s="260"/>
      <c r="CJ54" s="260"/>
      <c r="CK54" s="260"/>
      <c r="CL54" s="260"/>
      <c r="CM54" s="260"/>
    </row>
    <row r="55" spans="1:91" x14ac:dyDescent="0.2">
      <c r="A55" s="10">
        <v>44</v>
      </c>
      <c r="D55" s="163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60"/>
      <c r="BH55" s="260"/>
      <c r="BI55" s="260"/>
      <c r="BJ55" s="260"/>
      <c r="BK55" s="260"/>
      <c r="BL55" s="260"/>
      <c r="BM55" s="260"/>
      <c r="BN55" s="260"/>
      <c r="BO55" s="260"/>
      <c r="BP55" s="260"/>
      <c r="BQ55" s="260"/>
      <c r="BR55" s="260"/>
      <c r="BS55" s="260"/>
      <c r="BT55" s="260"/>
      <c r="BU55" s="260"/>
      <c r="BV55" s="260"/>
      <c r="BW55" s="260"/>
      <c r="BX55" s="260"/>
      <c r="BY55" s="260"/>
      <c r="BZ55" s="260"/>
      <c r="CA55" s="260"/>
      <c r="CB55" s="260"/>
      <c r="CC55" s="260"/>
      <c r="CD55" s="260"/>
      <c r="CE55" s="260"/>
      <c r="CF55" s="260"/>
      <c r="CG55" s="260"/>
      <c r="CH55" s="260"/>
      <c r="CI55" s="260"/>
      <c r="CJ55" s="260"/>
      <c r="CK55" s="260"/>
      <c r="CL55" s="260"/>
      <c r="CM55" s="260"/>
    </row>
    <row r="56" spans="1:91" x14ac:dyDescent="0.2">
      <c r="A56" s="10">
        <v>45</v>
      </c>
      <c r="B56" s="291" t="s">
        <v>40</v>
      </c>
      <c r="D56" s="265">
        <f t="shared" ref="D56:O56" si="20">D57*$C$57+D58*$C$58+D59*$C$59</f>
        <v>35114.619380000004</v>
      </c>
      <c r="E56" s="265">
        <f t="shared" si="20"/>
        <v>17699.015542000001</v>
      </c>
      <c r="F56" s="265">
        <f t="shared" si="20"/>
        <v>19561.887892000002</v>
      </c>
      <c r="G56" s="265">
        <f t="shared" si="20"/>
        <v>12551.042997</v>
      </c>
      <c r="H56" s="265">
        <f t="shared" si="20"/>
        <v>28885.830161999998</v>
      </c>
      <c r="I56" s="265">
        <f t="shared" si="20"/>
        <v>15371.299244</v>
      </c>
      <c r="J56" s="265">
        <f t="shared" si="20"/>
        <v>24438.197596000002</v>
      </c>
      <c r="K56" s="265">
        <f t="shared" si="20"/>
        <v>31065.273943999997</v>
      </c>
      <c r="L56" s="265">
        <f t="shared" si="20"/>
        <v>21123.688296000004</v>
      </c>
      <c r="M56" s="265">
        <f t="shared" si="20"/>
        <v>43697.466245000011</v>
      </c>
      <c r="N56" s="265">
        <f t="shared" si="20"/>
        <v>24741.186759</v>
      </c>
      <c r="O56" s="265">
        <f t="shared" si="20"/>
        <v>39568.190029999998</v>
      </c>
      <c r="P56" s="265">
        <f>SUM(D56:O56)</f>
        <v>313817.698087</v>
      </c>
      <c r="Q56" s="265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5"/>
      <c r="AG56" s="265"/>
      <c r="AH56" s="265"/>
      <c r="AI56" s="265"/>
      <c r="AJ56" s="265"/>
      <c r="AK56" s="265"/>
      <c r="AL56" s="265"/>
      <c r="AM56" s="265"/>
      <c r="AN56" s="265"/>
      <c r="AO56" s="265"/>
      <c r="AP56" s="265"/>
      <c r="AQ56" s="265"/>
      <c r="AR56" s="265"/>
      <c r="AS56" s="265"/>
      <c r="AT56" s="265"/>
      <c r="AU56" s="265"/>
      <c r="AV56" s="265"/>
      <c r="AW56" s="265"/>
      <c r="AX56" s="265"/>
      <c r="AY56" s="265"/>
      <c r="AZ56" s="265"/>
      <c r="BA56" s="265"/>
      <c r="BB56" s="265"/>
      <c r="BC56" s="265"/>
      <c r="BD56" s="265"/>
      <c r="BE56" s="265"/>
      <c r="BF56" s="265"/>
      <c r="BG56" s="265"/>
      <c r="BH56" s="265"/>
      <c r="BI56" s="265"/>
      <c r="BJ56" s="265"/>
      <c r="BK56" s="265"/>
      <c r="BL56" s="260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60"/>
      <c r="BZ56" s="260"/>
      <c r="CA56" s="260"/>
      <c r="CB56" s="260"/>
      <c r="CC56" s="260"/>
      <c r="CD56" s="260"/>
      <c r="CE56" s="260"/>
      <c r="CF56" s="260"/>
      <c r="CG56" s="260"/>
      <c r="CH56" s="260"/>
      <c r="CI56" s="260"/>
      <c r="CJ56" s="260"/>
      <c r="CK56" s="260"/>
      <c r="CL56" s="260"/>
      <c r="CM56" s="260"/>
    </row>
    <row r="57" spans="1:91" x14ac:dyDescent="0.2">
      <c r="A57" s="10">
        <v>46</v>
      </c>
      <c r="B57" s="5" t="s">
        <v>38</v>
      </c>
      <c r="C57" s="44">
        <f>C49</f>
        <v>375</v>
      </c>
      <c r="D57" s="2">
        <v>8</v>
      </c>
      <c r="E57" s="2">
        <v>8</v>
      </c>
      <c r="F57" s="2">
        <v>8</v>
      </c>
      <c r="G57" s="2">
        <v>7</v>
      </c>
      <c r="H57" s="2">
        <v>10</v>
      </c>
      <c r="I57" s="2">
        <v>10</v>
      </c>
      <c r="J57" s="2">
        <v>8</v>
      </c>
      <c r="K57" s="2">
        <v>11</v>
      </c>
      <c r="L57" s="2">
        <v>9</v>
      </c>
      <c r="M57" s="2">
        <v>9</v>
      </c>
      <c r="N57" s="2">
        <v>10</v>
      </c>
      <c r="O57" s="2">
        <v>8</v>
      </c>
      <c r="P57" s="2">
        <f>ROUND((SUM(D57:O57)),0)</f>
        <v>106</v>
      </c>
      <c r="Q57" s="2">
        <f t="shared" ref="Q57:Q59" si="21">ROUND(P57*C57,0)</f>
        <v>39750</v>
      </c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75"/>
      <c r="AG57" s="275"/>
      <c r="AH57" s="275"/>
      <c r="AI57" s="275"/>
      <c r="AJ57" s="275"/>
      <c r="AK57" s="275"/>
      <c r="AL57" s="275"/>
      <c r="AM57" s="275"/>
      <c r="AN57" s="275"/>
      <c r="AO57" s="275"/>
      <c r="AP57" s="275"/>
      <c r="AQ57" s="275"/>
      <c r="AR57" s="275"/>
      <c r="AS57" s="275"/>
      <c r="AT57" s="275"/>
      <c r="AU57" s="275"/>
      <c r="AV57" s="275"/>
      <c r="AW57" s="275"/>
      <c r="AX57" s="275"/>
      <c r="AY57" s="275"/>
      <c r="AZ57" s="275"/>
      <c r="BA57" s="275"/>
      <c r="BB57" s="275"/>
      <c r="BC57" s="275"/>
      <c r="BD57" s="275"/>
      <c r="BE57" s="275"/>
      <c r="BF57" s="275"/>
      <c r="BG57" s="275"/>
      <c r="BH57" s="275"/>
      <c r="BI57" s="275"/>
      <c r="BJ57" s="275"/>
      <c r="BK57" s="275"/>
      <c r="BL57" s="260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60"/>
      <c r="BZ57" s="260"/>
      <c r="CA57" s="260"/>
      <c r="CB57" s="260"/>
      <c r="CC57" s="260"/>
      <c r="CD57" s="260"/>
      <c r="CE57" s="260"/>
      <c r="CF57" s="260"/>
      <c r="CG57" s="260"/>
      <c r="CH57" s="260"/>
      <c r="CI57" s="260"/>
      <c r="CJ57" s="260"/>
      <c r="CK57" s="260"/>
      <c r="CL57" s="260"/>
      <c r="CM57" s="260"/>
    </row>
    <row r="58" spans="1:91" x14ac:dyDescent="0.2">
      <c r="A58" s="10">
        <v>47</v>
      </c>
      <c r="B58" s="5" t="s">
        <v>39</v>
      </c>
      <c r="C58" s="33">
        <f>C50</f>
        <v>0.89</v>
      </c>
      <c r="D58" s="2">
        <v>36083.842000000004</v>
      </c>
      <c r="E58" s="2">
        <v>16515.747800000001</v>
      </c>
      <c r="F58" s="2">
        <v>18608.862800000003</v>
      </c>
      <c r="G58" s="2">
        <v>11152.8573</v>
      </c>
      <c r="H58" s="2">
        <v>28242.505799999999</v>
      </c>
      <c r="I58" s="2">
        <v>13057.639599999999</v>
      </c>
      <c r="J58" s="2">
        <v>22604.716400000001</v>
      </c>
      <c r="K58" s="2">
        <v>27710.869599999998</v>
      </c>
      <c r="L58" s="2">
        <v>19942.346400000002</v>
      </c>
      <c r="M58" s="2">
        <v>34783.22050000001</v>
      </c>
      <c r="N58" s="2">
        <v>23585.6031</v>
      </c>
      <c r="O58" s="2">
        <v>39729.426999999996</v>
      </c>
      <c r="P58" s="29">
        <f>SUM(C58:O58)</f>
        <v>292018.52830000001</v>
      </c>
      <c r="Q58" s="2">
        <f t="shared" si="21"/>
        <v>259896</v>
      </c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75"/>
      <c r="AG58" s="275"/>
      <c r="AH58" s="275"/>
      <c r="AI58" s="275"/>
      <c r="AJ58" s="275"/>
      <c r="AK58" s="275"/>
      <c r="AL58" s="275"/>
      <c r="AM58" s="275"/>
      <c r="AN58" s="275"/>
      <c r="AO58" s="275"/>
      <c r="AP58" s="275"/>
      <c r="AQ58" s="275"/>
      <c r="AR58" s="275"/>
      <c r="AS58" s="275"/>
      <c r="AT58" s="275"/>
      <c r="AU58" s="275"/>
      <c r="AV58" s="275"/>
      <c r="AW58" s="275"/>
      <c r="AX58" s="275"/>
      <c r="AY58" s="275"/>
      <c r="AZ58" s="275"/>
      <c r="BA58" s="275"/>
      <c r="BB58" s="275"/>
      <c r="BC58" s="275"/>
      <c r="BD58" s="275"/>
      <c r="BE58" s="275"/>
      <c r="BF58" s="275"/>
      <c r="BG58" s="275"/>
      <c r="BH58" s="275"/>
      <c r="BI58" s="275"/>
      <c r="BJ58" s="275"/>
      <c r="BK58" s="275"/>
      <c r="BL58" s="260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60"/>
      <c r="BZ58" s="260"/>
      <c r="CA58" s="260"/>
      <c r="CB58" s="260"/>
      <c r="CC58" s="260"/>
      <c r="CD58" s="260"/>
      <c r="CE58" s="260"/>
      <c r="CF58" s="260"/>
      <c r="CG58" s="260"/>
      <c r="CH58" s="260"/>
      <c r="CI58" s="260"/>
      <c r="CJ58" s="260"/>
      <c r="CK58" s="260"/>
      <c r="CL58" s="260"/>
      <c r="CM58" s="260"/>
    </row>
    <row r="59" spans="1:91" x14ac:dyDescent="0.2">
      <c r="A59" s="10">
        <v>48</v>
      </c>
      <c r="B59" s="1" t="s">
        <v>32</v>
      </c>
      <c r="C59" s="33">
        <f>C51</f>
        <v>0.6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2200</v>
      </c>
      <c r="K59" s="2">
        <v>3796</v>
      </c>
      <c r="L59" s="2">
        <v>0</v>
      </c>
      <c r="M59" s="2">
        <v>15609</v>
      </c>
      <c r="N59" s="2">
        <v>0</v>
      </c>
      <c r="O59" s="2">
        <v>2015</v>
      </c>
      <c r="P59" s="29">
        <f>SUM(C59:O59)</f>
        <v>23620.6</v>
      </c>
      <c r="Q59" s="2">
        <f t="shared" si="21"/>
        <v>14172</v>
      </c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75"/>
      <c r="AG59" s="275"/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60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  <c r="CH59" s="260"/>
      <c r="CI59" s="260"/>
      <c r="CJ59" s="260"/>
      <c r="CK59" s="260"/>
      <c r="CL59" s="260"/>
      <c r="CM59" s="260"/>
    </row>
    <row r="60" spans="1:91" x14ac:dyDescent="0.2">
      <c r="A60" s="10">
        <v>49</v>
      </c>
      <c r="B60" s="46" t="s">
        <v>33</v>
      </c>
      <c r="C60" s="46"/>
      <c r="D60" s="48">
        <f t="shared" ref="D60:P60" si="22">D58+D59</f>
        <v>36083.842000000004</v>
      </c>
      <c r="E60" s="48">
        <f t="shared" si="22"/>
        <v>16515.747800000001</v>
      </c>
      <c r="F60" s="48">
        <f t="shared" si="22"/>
        <v>18608.862800000003</v>
      </c>
      <c r="G60" s="48">
        <f t="shared" si="22"/>
        <v>11152.8573</v>
      </c>
      <c r="H60" s="48">
        <f t="shared" si="22"/>
        <v>28242.505799999999</v>
      </c>
      <c r="I60" s="48">
        <f t="shared" si="22"/>
        <v>13057.639599999999</v>
      </c>
      <c r="J60" s="48">
        <f t="shared" si="22"/>
        <v>24804.716400000001</v>
      </c>
      <c r="K60" s="48">
        <f t="shared" si="22"/>
        <v>31506.869599999998</v>
      </c>
      <c r="L60" s="48">
        <f t="shared" si="22"/>
        <v>19942.346400000002</v>
      </c>
      <c r="M60" s="48">
        <f t="shared" si="22"/>
        <v>50392.22050000001</v>
      </c>
      <c r="N60" s="48">
        <f t="shared" si="22"/>
        <v>23585.6031</v>
      </c>
      <c r="O60" s="48">
        <f t="shared" si="22"/>
        <v>41744.426999999996</v>
      </c>
      <c r="P60" s="48">
        <f t="shared" si="22"/>
        <v>315639.12829999998</v>
      </c>
      <c r="Q60" s="48">
        <f>SUM(Q57:Q59)</f>
        <v>313818</v>
      </c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0"/>
      <c r="BI60" s="270"/>
      <c r="BJ60" s="270"/>
      <c r="BK60" s="270"/>
      <c r="BL60" s="260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0"/>
      <c r="CF60" s="260"/>
      <c r="CG60" s="260"/>
      <c r="CH60" s="260"/>
      <c r="CI60" s="260"/>
      <c r="CJ60" s="260"/>
      <c r="CK60" s="260"/>
      <c r="CL60" s="260"/>
      <c r="CM60" s="260"/>
    </row>
    <row r="61" spans="1:91" x14ac:dyDescent="0.2">
      <c r="A61" s="10">
        <v>50</v>
      </c>
      <c r="B61" s="3" t="s">
        <v>262</v>
      </c>
      <c r="D61" s="272">
        <v>3.2987513967832101</v>
      </c>
      <c r="E61" s="272">
        <v>3.2987513967832101</v>
      </c>
      <c r="F61" s="272">
        <v>3.3349867600284142</v>
      </c>
      <c r="G61" s="272">
        <v>3.3349867600284142</v>
      </c>
      <c r="H61" s="272">
        <v>3.3349867600284142</v>
      </c>
      <c r="I61" s="272">
        <v>3.280284005334019</v>
      </c>
      <c r="J61" s="272">
        <v>3.280284005334019</v>
      </c>
      <c r="K61" s="272">
        <v>3.280284005334019</v>
      </c>
      <c r="L61" s="272">
        <v>3.2806180835216883</v>
      </c>
      <c r="M61" s="272">
        <v>3.2806180835216883</v>
      </c>
      <c r="N61" s="272">
        <v>3.2806180835216883</v>
      </c>
      <c r="O61" s="272">
        <v>3.5585805107427415</v>
      </c>
      <c r="P61" s="272"/>
      <c r="Q61" s="272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  <c r="AQ61" s="273"/>
      <c r="AR61" s="273"/>
      <c r="AS61" s="273"/>
      <c r="AT61" s="273"/>
      <c r="AU61" s="273"/>
      <c r="AV61" s="273"/>
      <c r="AW61" s="273"/>
      <c r="AX61" s="273"/>
      <c r="AY61" s="273"/>
      <c r="AZ61" s="273"/>
      <c r="BA61" s="273"/>
      <c r="BB61" s="273"/>
      <c r="BC61" s="273"/>
      <c r="BD61" s="273"/>
      <c r="BE61" s="273"/>
      <c r="BF61" s="273"/>
      <c r="BG61" s="273"/>
      <c r="BH61" s="273"/>
      <c r="BI61" s="273"/>
      <c r="BJ61" s="273"/>
      <c r="BK61" s="273"/>
      <c r="BL61" s="260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260"/>
      <c r="CF61" s="260"/>
      <c r="CG61" s="260"/>
      <c r="CH61" s="260"/>
      <c r="CI61" s="260"/>
      <c r="CJ61" s="260"/>
      <c r="CK61" s="260"/>
      <c r="CL61" s="260"/>
      <c r="CM61" s="260"/>
    </row>
    <row r="62" spans="1:91" x14ac:dyDescent="0.2">
      <c r="A62" s="10">
        <v>51</v>
      </c>
      <c r="B62" s="3" t="s">
        <v>114</v>
      </c>
      <c r="D62" s="41">
        <f t="shared" ref="D62:O62" si="23">D61*D60</f>
        <v>119031.62419880467</v>
      </c>
      <c r="E62" s="41">
        <f t="shared" si="23"/>
        <v>54481.346124169235</v>
      </c>
      <c r="F62" s="41">
        <f t="shared" si="23"/>
        <v>62060.311057185296</v>
      </c>
      <c r="G62" s="41">
        <f t="shared" si="23"/>
        <v>37194.631431986243</v>
      </c>
      <c r="H62" s="41">
        <f t="shared" si="23"/>
        <v>94188.382913025693</v>
      </c>
      <c r="I62" s="41">
        <f t="shared" si="23"/>
        <v>42832.766327296093</v>
      </c>
      <c r="J62" s="41">
        <f t="shared" si="23"/>
        <v>81366.514463766434</v>
      </c>
      <c r="K62" s="41">
        <f t="shared" si="23"/>
        <v>103351.48040702463</v>
      </c>
      <c r="L62" s="41">
        <f t="shared" si="23"/>
        <v>65423.222227693645</v>
      </c>
      <c r="M62" s="41">
        <f t="shared" si="23"/>
        <v>165317.62984111236</v>
      </c>
      <c r="N62" s="41">
        <f t="shared" si="23"/>
        <v>77375.356040625193</v>
      </c>
      <c r="O62" s="41">
        <f t="shared" si="23"/>
        <v>148550.90435432308</v>
      </c>
      <c r="P62" s="31">
        <f>SUM(C62:O62)</f>
        <v>1051174.1693870125</v>
      </c>
      <c r="Q62" s="7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74"/>
      <c r="AG62" s="274"/>
      <c r="AH62" s="274"/>
      <c r="AI62" s="274"/>
      <c r="AJ62" s="274"/>
      <c r="AK62" s="274"/>
      <c r="AL62" s="274"/>
      <c r="AM62" s="274"/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4"/>
      <c r="BB62" s="274"/>
      <c r="BC62" s="274"/>
      <c r="BD62" s="274"/>
      <c r="BE62" s="274"/>
      <c r="BF62" s="274"/>
      <c r="BG62" s="274"/>
      <c r="BH62" s="274"/>
      <c r="BI62" s="274"/>
      <c r="BJ62" s="274"/>
      <c r="BK62" s="274"/>
      <c r="BL62" s="260"/>
      <c r="BM62" s="260"/>
      <c r="BN62" s="260"/>
      <c r="BO62" s="260"/>
      <c r="BP62" s="260"/>
      <c r="BQ62" s="260"/>
      <c r="BR62" s="260"/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0"/>
      <c r="CF62" s="260"/>
      <c r="CG62" s="260"/>
      <c r="CH62" s="260"/>
      <c r="CI62" s="260"/>
      <c r="CJ62" s="260"/>
      <c r="CK62" s="260"/>
      <c r="CL62" s="260"/>
      <c r="CM62" s="260"/>
    </row>
    <row r="63" spans="1:91" x14ac:dyDescent="0.2">
      <c r="A63" s="10">
        <v>52</v>
      </c>
      <c r="B63" s="3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31"/>
      <c r="Q63" s="7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74"/>
      <c r="AG63" s="274"/>
      <c r="AH63" s="274"/>
      <c r="AI63" s="274"/>
      <c r="AJ63" s="274"/>
      <c r="AK63" s="274"/>
      <c r="AL63" s="274"/>
      <c r="AM63" s="274"/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4"/>
      <c r="BB63" s="274"/>
      <c r="BC63" s="274"/>
      <c r="BD63" s="274"/>
      <c r="BE63" s="274"/>
      <c r="BF63" s="274"/>
      <c r="BG63" s="274"/>
      <c r="BH63" s="274"/>
      <c r="BI63" s="274"/>
      <c r="BJ63" s="274"/>
      <c r="BK63" s="274"/>
      <c r="BL63" s="260"/>
      <c r="BM63" s="260"/>
      <c r="BN63" s="260"/>
      <c r="BO63" s="260"/>
      <c r="BP63" s="260"/>
      <c r="BQ63" s="260"/>
      <c r="BR63" s="260"/>
      <c r="BS63" s="260"/>
      <c r="BT63" s="260"/>
      <c r="BU63" s="260"/>
      <c r="BV63" s="260"/>
      <c r="BW63" s="260"/>
      <c r="BX63" s="260"/>
      <c r="BY63" s="260"/>
      <c r="BZ63" s="260"/>
      <c r="CA63" s="260"/>
      <c r="CB63" s="260"/>
      <c r="CC63" s="260"/>
      <c r="CD63" s="260"/>
      <c r="CE63" s="260"/>
      <c r="CF63" s="260"/>
      <c r="CG63" s="260"/>
      <c r="CH63" s="260"/>
      <c r="CI63" s="260"/>
      <c r="CJ63" s="260"/>
      <c r="CK63" s="260"/>
      <c r="CL63" s="260"/>
      <c r="CM63" s="260"/>
    </row>
    <row r="64" spans="1:91" x14ac:dyDescent="0.2">
      <c r="A64" s="10">
        <v>53</v>
      </c>
      <c r="B64" s="291" t="s">
        <v>41</v>
      </c>
      <c r="D64" s="265">
        <f>D65*$C$65+D69*$C$69+D70*$C$70+D71*$C$71+D66+D67+D68</f>
        <v>556621.14119999995</v>
      </c>
      <c r="E64" s="265">
        <f t="shared" ref="E64:O64" si="24">E65*$C$65+E69*$C$69+E70*$C$70+E71*$C$71+E66+E67+E68</f>
        <v>551388.48680000007</v>
      </c>
      <c r="F64" s="265">
        <f t="shared" si="24"/>
        <v>562540.58280000009</v>
      </c>
      <c r="G64" s="265">
        <f t="shared" si="24"/>
        <v>562219.66680000001</v>
      </c>
      <c r="H64" s="265">
        <f t="shared" si="24"/>
        <v>634444.32380000001</v>
      </c>
      <c r="I64" s="265">
        <f t="shared" si="24"/>
        <v>745227.82119999989</v>
      </c>
      <c r="J64" s="265">
        <f t="shared" si="24"/>
        <v>759951.5512000001</v>
      </c>
      <c r="K64" s="265">
        <f t="shared" si="24"/>
        <v>874455.6372</v>
      </c>
      <c r="L64" s="265">
        <f t="shared" si="24"/>
        <v>862133.97279999999</v>
      </c>
      <c r="M64" s="265">
        <f t="shared" si="24"/>
        <v>760250.81079999998</v>
      </c>
      <c r="N64" s="265">
        <f t="shared" si="24"/>
        <v>615517.64240000001</v>
      </c>
      <c r="O64" s="265">
        <f t="shared" si="24"/>
        <v>577163.7276000001</v>
      </c>
      <c r="P64" s="265">
        <f>SUM(D64:O64)</f>
        <v>8061915.364599999</v>
      </c>
      <c r="Q64" s="265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60"/>
      <c r="BM64" s="260"/>
      <c r="BN64" s="260"/>
      <c r="BO64" s="260"/>
      <c r="BP64" s="260"/>
      <c r="BQ64" s="260"/>
      <c r="BR64" s="260"/>
      <c r="BS64" s="260"/>
      <c r="BT64" s="260"/>
      <c r="BU64" s="260"/>
      <c r="BV64" s="260"/>
      <c r="BW64" s="260"/>
      <c r="BX64" s="260"/>
      <c r="BY64" s="260"/>
      <c r="BZ64" s="260"/>
      <c r="CA64" s="260"/>
      <c r="CB64" s="260"/>
      <c r="CC64" s="260"/>
      <c r="CD64" s="260"/>
      <c r="CE64" s="260"/>
      <c r="CF64" s="260"/>
      <c r="CG64" s="260"/>
      <c r="CH64" s="260"/>
      <c r="CI64" s="260"/>
      <c r="CJ64" s="260"/>
      <c r="CK64" s="260"/>
      <c r="CL64" s="260"/>
      <c r="CM64" s="260"/>
    </row>
    <row r="65" spans="1:91" x14ac:dyDescent="0.2">
      <c r="A65" s="10">
        <v>54</v>
      </c>
      <c r="B65" s="1" t="s">
        <v>42</v>
      </c>
      <c r="C65" s="44">
        <v>375</v>
      </c>
      <c r="D65" s="2">
        <v>123</v>
      </c>
      <c r="E65" s="2">
        <v>123</v>
      </c>
      <c r="F65" s="2">
        <v>123</v>
      </c>
      <c r="G65" s="2">
        <v>123</v>
      </c>
      <c r="H65" s="2">
        <v>123</v>
      </c>
      <c r="I65" s="2">
        <v>123</v>
      </c>
      <c r="J65" s="2">
        <v>123</v>
      </c>
      <c r="K65" s="2">
        <v>123</v>
      </c>
      <c r="L65" s="2">
        <v>123</v>
      </c>
      <c r="M65" s="2">
        <v>123</v>
      </c>
      <c r="N65" s="2">
        <v>123</v>
      </c>
      <c r="O65" s="2">
        <v>123</v>
      </c>
      <c r="P65" s="29">
        <f>SUM(D65:O65)</f>
        <v>1476</v>
      </c>
      <c r="Q65" s="2">
        <f>ROUND(P65*C65,0)</f>
        <v>553500</v>
      </c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L65" s="260"/>
      <c r="BM65" s="260"/>
      <c r="BN65" s="260"/>
      <c r="BO65" s="260"/>
      <c r="BP65" s="260"/>
      <c r="BQ65" s="260"/>
      <c r="BR65" s="260"/>
      <c r="BS65" s="260"/>
      <c r="BT65" s="260"/>
      <c r="BU65" s="260"/>
      <c r="BV65" s="260"/>
      <c r="BW65" s="260"/>
      <c r="BX65" s="260"/>
      <c r="BY65" s="260"/>
      <c r="BZ65" s="260"/>
      <c r="CA65" s="260"/>
      <c r="CB65" s="260"/>
      <c r="CC65" s="260"/>
      <c r="CD65" s="260"/>
      <c r="CE65" s="260"/>
      <c r="CF65" s="260"/>
      <c r="CG65" s="260"/>
      <c r="CH65" s="260"/>
      <c r="CI65" s="260"/>
      <c r="CJ65" s="260"/>
      <c r="CK65" s="260"/>
      <c r="CL65" s="260"/>
      <c r="CM65" s="260"/>
    </row>
    <row r="66" spans="1:91" x14ac:dyDescent="0.2">
      <c r="A66" s="10">
        <v>55</v>
      </c>
      <c r="B66" s="5" t="s">
        <v>43</v>
      </c>
      <c r="D66" s="2">
        <v>6050</v>
      </c>
      <c r="E66" s="2">
        <v>6050</v>
      </c>
      <c r="F66" s="2">
        <v>6050</v>
      </c>
      <c r="G66" s="2">
        <v>6050</v>
      </c>
      <c r="H66" s="2">
        <v>6050</v>
      </c>
      <c r="I66" s="2">
        <v>6050</v>
      </c>
      <c r="J66" s="2">
        <v>6050</v>
      </c>
      <c r="K66" s="2">
        <v>6050</v>
      </c>
      <c r="L66" s="2">
        <v>6050</v>
      </c>
      <c r="M66" s="2">
        <v>6050</v>
      </c>
      <c r="N66" s="2">
        <v>6050</v>
      </c>
      <c r="O66" s="2">
        <v>6050</v>
      </c>
      <c r="P66" s="31">
        <f t="shared" ref="P66:P71" si="25">SUM(D66:O66)</f>
        <v>72600</v>
      </c>
      <c r="Q66" s="2">
        <f>P66</f>
        <v>72600</v>
      </c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74"/>
      <c r="BG66" s="274"/>
      <c r="BH66" s="274"/>
      <c r="BI66" s="274"/>
      <c r="BJ66" s="274"/>
      <c r="BK66" s="274"/>
      <c r="BL66" s="260"/>
      <c r="BM66" s="260"/>
      <c r="BN66" s="260"/>
      <c r="BO66" s="260"/>
      <c r="BP66" s="260"/>
      <c r="BQ66" s="260"/>
      <c r="BR66" s="260"/>
      <c r="BS66" s="260"/>
      <c r="BT66" s="260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0"/>
      <c r="CF66" s="260"/>
      <c r="CG66" s="260"/>
      <c r="CH66" s="260"/>
      <c r="CI66" s="260"/>
      <c r="CJ66" s="260"/>
      <c r="CK66" s="260"/>
      <c r="CL66" s="260"/>
      <c r="CM66" s="260"/>
    </row>
    <row r="67" spans="1:91" x14ac:dyDescent="0.2">
      <c r="A67" s="10">
        <v>56</v>
      </c>
      <c r="B67" s="5" t="s">
        <v>44</v>
      </c>
      <c r="D67" s="2">
        <v>6175</v>
      </c>
      <c r="E67" s="2">
        <v>6175</v>
      </c>
      <c r="F67" s="2">
        <v>6200</v>
      </c>
      <c r="G67" s="2">
        <v>6025</v>
      </c>
      <c r="H67" s="2">
        <v>6025</v>
      </c>
      <c r="I67" s="2">
        <v>6050</v>
      </c>
      <c r="J67" s="2">
        <v>6050</v>
      </c>
      <c r="K67" s="2">
        <v>6050</v>
      </c>
      <c r="L67" s="2">
        <v>6050</v>
      </c>
      <c r="M67" s="2">
        <v>6050</v>
      </c>
      <c r="N67" s="2">
        <v>6075</v>
      </c>
      <c r="O67" s="2">
        <v>6075</v>
      </c>
      <c r="P67" s="31">
        <f t="shared" si="25"/>
        <v>73000</v>
      </c>
      <c r="Q67" s="2">
        <f>P67</f>
        <v>73000</v>
      </c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</row>
    <row r="68" spans="1:91" x14ac:dyDescent="0.2">
      <c r="A68" s="10">
        <v>57</v>
      </c>
      <c r="B68" s="5" t="s">
        <v>45</v>
      </c>
      <c r="D68" s="2">
        <v>31.1</v>
      </c>
      <c r="E68" s="2">
        <v>34.4</v>
      </c>
      <c r="F68" s="2">
        <v>30.799999999999997</v>
      </c>
      <c r="G68" s="2">
        <v>39.6</v>
      </c>
      <c r="H68" s="2">
        <v>42.3</v>
      </c>
      <c r="I68" s="2">
        <v>115.69999999999999</v>
      </c>
      <c r="J68" s="2">
        <v>143.30000000000001</v>
      </c>
      <c r="K68" s="2">
        <v>173.89999999999998</v>
      </c>
      <c r="L68" s="2">
        <v>182.5</v>
      </c>
      <c r="M68" s="2">
        <v>70.400000000000006</v>
      </c>
      <c r="N68" s="2">
        <v>23.1</v>
      </c>
      <c r="O68" s="2">
        <v>25.8</v>
      </c>
      <c r="P68" s="31">
        <f t="shared" si="25"/>
        <v>912.89999999999986</v>
      </c>
      <c r="Q68" s="2">
        <f>P68</f>
        <v>912.89999999999986</v>
      </c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4"/>
      <c r="BD68" s="274"/>
      <c r="BE68" s="274"/>
      <c r="BF68" s="274"/>
      <c r="BG68" s="274"/>
      <c r="BH68" s="274"/>
      <c r="BI68" s="274"/>
      <c r="BJ68" s="274"/>
      <c r="BK68" s="274"/>
      <c r="BL68" s="260"/>
      <c r="BM68" s="260"/>
      <c r="BN68" s="260"/>
      <c r="BO68" s="260"/>
      <c r="BP68" s="260"/>
      <c r="BQ68" s="260"/>
      <c r="BR68" s="260"/>
      <c r="BS68" s="260"/>
      <c r="BT68" s="260"/>
      <c r="BU68" s="260"/>
      <c r="BV68" s="260"/>
      <c r="BW68" s="260"/>
      <c r="BX68" s="260"/>
      <c r="BY68" s="260"/>
      <c r="BZ68" s="260"/>
      <c r="CA68" s="260"/>
      <c r="CB68" s="260"/>
      <c r="CC68" s="260"/>
      <c r="CD68" s="260"/>
      <c r="CE68" s="260"/>
      <c r="CF68" s="260"/>
      <c r="CG68" s="260"/>
      <c r="CH68" s="260"/>
      <c r="CI68" s="260"/>
      <c r="CJ68" s="260"/>
      <c r="CK68" s="260"/>
      <c r="CL68" s="260"/>
      <c r="CM68" s="260"/>
    </row>
    <row r="69" spans="1:91" x14ac:dyDescent="0.2">
      <c r="A69" s="10">
        <v>58</v>
      </c>
      <c r="B69" s="1" t="s">
        <v>46</v>
      </c>
      <c r="C69" s="33">
        <v>1.58</v>
      </c>
      <c r="D69" s="2">
        <v>34136</v>
      </c>
      <c r="E69" s="2">
        <v>33819</v>
      </c>
      <c r="F69" s="2">
        <v>34474</v>
      </c>
      <c r="G69" s="2">
        <v>34611</v>
      </c>
      <c r="H69" s="2">
        <v>36171</v>
      </c>
      <c r="I69" s="2">
        <v>36744</v>
      </c>
      <c r="J69" s="2">
        <v>36730</v>
      </c>
      <c r="K69" s="2">
        <v>36900</v>
      </c>
      <c r="L69" s="2">
        <v>36900</v>
      </c>
      <c r="M69" s="2">
        <v>36900</v>
      </c>
      <c r="N69" s="2">
        <v>35971</v>
      </c>
      <c r="O69" s="2">
        <v>35254</v>
      </c>
      <c r="P69" s="29">
        <f t="shared" si="25"/>
        <v>428610</v>
      </c>
      <c r="Q69" s="2">
        <f t="shared" ref="Q69:Q71" si="26">ROUND(P69*C69,0)</f>
        <v>677204</v>
      </c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60"/>
      <c r="BH69" s="260"/>
      <c r="BI69" s="260"/>
      <c r="BJ69" s="260"/>
      <c r="BK69" s="260"/>
      <c r="BL69" s="260"/>
      <c r="BM69" s="260"/>
      <c r="BN69" s="260"/>
      <c r="BO69" s="260"/>
      <c r="BP69" s="260"/>
      <c r="BQ69" s="260"/>
      <c r="BR69" s="260"/>
      <c r="BS69" s="260"/>
      <c r="BT69" s="260"/>
      <c r="BU69" s="260"/>
      <c r="BV69" s="260"/>
      <c r="BW69" s="260"/>
      <c r="BX69" s="260"/>
      <c r="BY69" s="260"/>
      <c r="BZ69" s="260"/>
      <c r="CA69" s="260"/>
      <c r="CB69" s="260"/>
      <c r="CC69" s="260"/>
      <c r="CD69" s="260"/>
      <c r="CE69" s="260"/>
      <c r="CF69" s="260"/>
      <c r="CG69" s="260"/>
      <c r="CH69" s="260"/>
      <c r="CI69" s="260"/>
      <c r="CJ69" s="260"/>
      <c r="CK69" s="260"/>
      <c r="CL69" s="260"/>
      <c r="CM69" s="260"/>
    </row>
    <row r="70" spans="1:91" x14ac:dyDescent="0.2">
      <c r="A70" s="10">
        <v>59</v>
      </c>
      <c r="B70" s="1" t="s">
        <v>47</v>
      </c>
      <c r="C70" s="33">
        <v>1.01</v>
      </c>
      <c r="D70" s="2">
        <v>392796</v>
      </c>
      <c r="E70" s="2">
        <v>381594</v>
      </c>
      <c r="F70" s="2">
        <v>397247</v>
      </c>
      <c r="G70" s="2">
        <v>392460.4</v>
      </c>
      <c r="H70" s="2">
        <v>449303.7</v>
      </c>
      <c r="I70" s="2">
        <v>549285</v>
      </c>
      <c r="J70" s="2">
        <v>558687</v>
      </c>
      <c r="K70" s="2">
        <v>639686</v>
      </c>
      <c r="L70" s="2">
        <v>636082</v>
      </c>
      <c r="M70" s="2">
        <v>555421</v>
      </c>
      <c r="N70" s="2">
        <v>438789</v>
      </c>
      <c r="O70" s="2">
        <v>409871</v>
      </c>
      <c r="P70" s="29">
        <f t="shared" si="25"/>
        <v>5801222.0999999996</v>
      </c>
      <c r="Q70" s="2">
        <f t="shared" si="26"/>
        <v>5859234</v>
      </c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5"/>
      <c r="AG70" s="265"/>
      <c r="AH70" s="265"/>
      <c r="AI70" s="265"/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/>
      <c r="AZ70" s="265"/>
      <c r="BA70" s="265"/>
      <c r="BB70" s="265"/>
      <c r="BC70" s="265"/>
      <c r="BD70" s="265"/>
      <c r="BE70" s="265"/>
      <c r="BF70" s="265"/>
      <c r="BG70" s="265"/>
      <c r="BH70" s="265"/>
      <c r="BI70" s="265"/>
      <c r="BJ70" s="265"/>
      <c r="BK70" s="265"/>
      <c r="BL70" s="260"/>
      <c r="BM70" s="260"/>
      <c r="BN70" s="260"/>
      <c r="BO70" s="260"/>
      <c r="BP70" s="260"/>
      <c r="BQ70" s="260"/>
      <c r="BR70" s="260"/>
      <c r="BS70" s="260"/>
      <c r="BT70" s="260"/>
      <c r="BU70" s="260"/>
      <c r="BV70" s="260"/>
      <c r="BW70" s="260"/>
      <c r="BX70" s="260"/>
      <c r="BY70" s="260"/>
      <c r="BZ70" s="260"/>
      <c r="CA70" s="260"/>
      <c r="CB70" s="260"/>
      <c r="CC70" s="260"/>
      <c r="CD70" s="260"/>
      <c r="CE70" s="260"/>
      <c r="CF70" s="260"/>
      <c r="CG70" s="260"/>
      <c r="CH70" s="260"/>
      <c r="CI70" s="260"/>
      <c r="CJ70" s="260"/>
      <c r="CK70" s="260"/>
      <c r="CL70" s="260"/>
      <c r="CM70" s="260"/>
    </row>
    <row r="71" spans="1:91" x14ac:dyDescent="0.2">
      <c r="A71" s="10">
        <v>60</v>
      </c>
      <c r="B71" s="1" t="s">
        <v>120</v>
      </c>
      <c r="C71" s="33">
        <v>0.7228</v>
      </c>
      <c r="D71" s="2">
        <v>65829</v>
      </c>
      <c r="E71" s="2">
        <v>74931</v>
      </c>
      <c r="F71" s="2">
        <v>67026</v>
      </c>
      <c r="G71" s="2">
        <v>73201</v>
      </c>
      <c r="H71" s="2">
        <v>90281</v>
      </c>
      <c r="I71" s="2">
        <v>102454</v>
      </c>
      <c r="J71" s="2">
        <v>109679</v>
      </c>
      <c r="K71" s="2">
        <v>154499</v>
      </c>
      <c r="L71" s="2">
        <v>142476</v>
      </c>
      <c r="M71" s="2">
        <v>114386</v>
      </c>
      <c r="N71" s="2">
        <v>79183</v>
      </c>
      <c r="O71" s="2">
        <v>68092</v>
      </c>
      <c r="P71" s="29">
        <f t="shared" si="25"/>
        <v>1142037</v>
      </c>
      <c r="Q71" s="2">
        <f t="shared" si="26"/>
        <v>825464</v>
      </c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75"/>
      <c r="AG71" s="275"/>
      <c r="AH71" s="275"/>
      <c r="AI71" s="275"/>
      <c r="AJ71" s="275"/>
      <c r="AK71" s="275"/>
      <c r="AL71" s="275"/>
      <c r="AM71" s="275"/>
      <c r="AN71" s="275"/>
      <c r="AO71" s="275"/>
      <c r="AP71" s="275"/>
      <c r="AQ71" s="275"/>
      <c r="AR71" s="275"/>
      <c r="AS71" s="275"/>
      <c r="AT71" s="275"/>
      <c r="AU71" s="275"/>
      <c r="AV71" s="275"/>
      <c r="AW71" s="275"/>
      <c r="AX71" s="275"/>
      <c r="AY71" s="275"/>
      <c r="AZ71" s="275"/>
      <c r="BA71" s="275"/>
      <c r="BB71" s="275"/>
      <c r="BC71" s="275"/>
      <c r="BD71" s="275"/>
      <c r="BE71" s="275"/>
      <c r="BF71" s="275"/>
      <c r="BG71" s="275"/>
      <c r="BH71" s="275"/>
      <c r="BI71" s="275"/>
      <c r="BJ71" s="275"/>
      <c r="BK71" s="275"/>
      <c r="BL71" s="260"/>
      <c r="BM71" s="260"/>
      <c r="BN71" s="260"/>
      <c r="BO71" s="260"/>
      <c r="BP71" s="260"/>
      <c r="BQ71" s="260"/>
      <c r="BR71" s="260"/>
      <c r="BS71" s="260"/>
      <c r="BT71" s="260"/>
      <c r="BU71" s="260"/>
      <c r="BV71" s="260"/>
      <c r="BW71" s="260"/>
      <c r="BX71" s="260"/>
      <c r="BY71" s="260"/>
      <c r="BZ71" s="260"/>
      <c r="CA71" s="260"/>
      <c r="CB71" s="260"/>
      <c r="CC71" s="260"/>
      <c r="CD71" s="260"/>
      <c r="CE71" s="260"/>
      <c r="CF71" s="260"/>
      <c r="CG71" s="260"/>
      <c r="CH71" s="260"/>
      <c r="CI71" s="260"/>
      <c r="CJ71" s="260"/>
      <c r="CK71" s="260"/>
      <c r="CL71" s="260"/>
      <c r="CM71" s="260"/>
    </row>
    <row r="72" spans="1:91" x14ac:dyDescent="0.2">
      <c r="A72" s="10">
        <v>61</v>
      </c>
      <c r="B72" s="46" t="s">
        <v>33</v>
      </c>
      <c r="C72" s="46"/>
      <c r="D72" s="48">
        <f t="shared" ref="D72:O72" si="27">D69+D70+D71</f>
        <v>492761</v>
      </c>
      <c r="E72" s="48">
        <f t="shared" si="27"/>
        <v>490344</v>
      </c>
      <c r="F72" s="48">
        <f t="shared" si="27"/>
        <v>498747</v>
      </c>
      <c r="G72" s="48">
        <f t="shared" si="27"/>
        <v>500272.4</v>
      </c>
      <c r="H72" s="48">
        <f t="shared" si="27"/>
        <v>575755.69999999995</v>
      </c>
      <c r="I72" s="48">
        <f t="shared" si="27"/>
        <v>688483</v>
      </c>
      <c r="J72" s="48">
        <f t="shared" si="27"/>
        <v>705096</v>
      </c>
      <c r="K72" s="48">
        <f t="shared" si="27"/>
        <v>831085</v>
      </c>
      <c r="L72" s="48">
        <f t="shared" si="27"/>
        <v>815458</v>
      </c>
      <c r="M72" s="48">
        <f t="shared" si="27"/>
        <v>706707</v>
      </c>
      <c r="N72" s="48">
        <f t="shared" si="27"/>
        <v>553943</v>
      </c>
      <c r="O72" s="48">
        <f t="shared" si="27"/>
        <v>513217</v>
      </c>
      <c r="P72" s="278">
        <f>SUM(C72:O72)</f>
        <v>7371869.0999999996</v>
      </c>
      <c r="Q72" s="48">
        <f>SUM(Q65:Q71)</f>
        <v>8061914.9000000004</v>
      </c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74"/>
      <c r="AG72" s="274"/>
      <c r="AH72" s="274"/>
      <c r="AI72" s="274"/>
      <c r="AJ72" s="274"/>
      <c r="AK72" s="274"/>
      <c r="AL72" s="274"/>
      <c r="AM72" s="274"/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4"/>
      <c r="BB72" s="274"/>
      <c r="BC72" s="274"/>
      <c r="BD72" s="274"/>
      <c r="BE72" s="274"/>
      <c r="BF72" s="274"/>
      <c r="BG72" s="274"/>
      <c r="BH72" s="274"/>
      <c r="BI72" s="274"/>
      <c r="BJ72" s="274"/>
      <c r="BK72" s="274"/>
      <c r="BL72" s="260"/>
      <c r="BM72" s="260"/>
      <c r="BN72" s="260"/>
      <c r="BO72" s="260"/>
      <c r="BP72" s="260"/>
      <c r="BQ72" s="260"/>
      <c r="BR72" s="260"/>
      <c r="BS72" s="260"/>
      <c r="BT72" s="260"/>
      <c r="BU72" s="260"/>
      <c r="BV72" s="260"/>
      <c r="BW72" s="260"/>
      <c r="BX72" s="260"/>
      <c r="BY72" s="260"/>
      <c r="BZ72" s="260"/>
      <c r="CA72" s="260"/>
      <c r="CB72" s="260"/>
      <c r="CC72" s="260"/>
      <c r="CD72" s="260"/>
      <c r="CE72" s="260"/>
      <c r="CF72" s="260"/>
      <c r="CG72" s="260"/>
      <c r="CH72" s="260"/>
      <c r="CI72" s="260"/>
      <c r="CJ72" s="260"/>
      <c r="CK72" s="260"/>
      <c r="CL72" s="260"/>
      <c r="CM72" s="260"/>
    </row>
    <row r="73" spans="1:91" x14ac:dyDescent="0.2">
      <c r="A73" s="10">
        <v>62</v>
      </c>
      <c r="Q73" s="5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74"/>
      <c r="AG73" s="274"/>
      <c r="AH73" s="274"/>
      <c r="AI73" s="274"/>
      <c r="AJ73" s="274"/>
      <c r="AK73" s="274"/>
      <c r="AL73" s="274"/>
      <c r="AM73" s="274"/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/>
      <c r="AY73" s="274"/>
      <c r="AZ73" s="274"/>
      <c r="BA73" s="274"/>
      <c r="BB73" s="274"/>
      <c r="BC73" s="274"/>
      <c r="BD73" s="274"/>
      <c r="BE73" s="274"/>
      <c r="BF73" s="274"/>
      <c r="BG73" s="274"/>
      <c r="BH73" s="274"/>
      <c r="BI73" s="274"/>
      <c r="BJ73" s="274"/>
      <c r="BK73" s="274"/>
      <c r="BL73" s="260"/>
      <c r="BM73" s="260"/>
      <c r="BN73" s="260"/>
      <c r="BO73" s="260"/>
      <c r="BP73" s="260"/>
      <c r="BQ73" s="260"/>
      <c r="BR73" s="260"/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  <c r="CD73" s="260"/>
      <c r="CE73" s="260"/>
      <c r="CF73" s="260"/>
      <c r="CG73" s="260"/>
      <c r="CH73" s="260"/>
      <c r="CI73" s="260"/>
      <c r="CJ73" s="260"/>
      <c r="CK73" s="260"/>
      <c r="CL73" s="260"/>
      <c r="CM73" s="260"/>
    </row>
    <row r="74" spans="1:91" x14ac:dyDescent="0.2">
      <c r="A74" s="10">
        <v>63</v>
      </c>
      <c r="B74" s="52" t="s">
        <v>49</v>
      </c>
      <c r="C74" s="1"/>
      <c r="D74" s="279">
        <f>D75*$C$75+D76*$C$76+D77*$C$77</f>
        <v>8628.6057000000001</v>
      </c>
      <c r="E74" s="279">
        <f t="shared" ref="E74:O74" si="28">E75*$C$75+E76*$C$76+E77*$C$77</f>
        <v>7892.4339</v>
      </c>
      <c r="F74" s="279">
        <f t="shared" si="28"/>
        <v>8047.4745000000003</v>
      </c>
      <c r="G74" s="279">
        <f t="shared" si="28"/>
        <v>7010.4372000000003</v>
      </c>
      <c r="H74" s="279">
        <f t="shared" si="28"/>
        <v>7554.1635000000006</v>
      </c>
      <c r="I74" s="279">
        <f t="shared" si="28"/>
        <v>10792.101600000002</v>
      </c>
      <c r="J74" s="279">
        <f t="shared" si="28"/>
        <v>9042.2027999999991</v>
      </c>
      <c r="K74" s="279">
        <f t="shared" si="28"/>
        <v>13363.824000000001</v>
      </c>
      <c r="L74" s="279">
        <f t="shared" si="28"/>
        <v>11178.076799999999</v>
      </c>
      <c r="M74" s="279">
        <f t="shared" si="28"/>
        <v>10586.4426</v>
      </c>
      <c r="N74" s="279">
        <f t="shared" si="28"/>
        <v>9932.8983000000007</v>
      </c>
      <c r="O74" s="279">
        <f t="shared" si="28"/>
        <v>9288.8834999999999</v>
      </c>
      <c r="P74" s="279">
        <f>SUM(D74:O74)</f>
        <v>113317.54439999998</v>
      </c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74"/>
      <c r="AG74" s="274"/>
      <c r="AH74" s="274"/>
      <c r="AI74" s="274"/>
      <c r="AJ74" s="274"/>
      <c r="AK74" s="274"/>
      <c r="AL74" s="274"/>
      <c r="AM74" s="274"/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4"/>
      <c r="BB74" s="274"/>
      <c r="BC74" s="274"/>
      <c r="BD74" s="274"/>
      <c r="BE74" s="274"/>
      <c r="BF74" s="274"/>
      <c r="BG74" s="274"/>
      <c r="BH74" s="274"/>
      <c r="BI74" s="274"/>
      <c r="BJ74" s="274"/>
      <c r="BK74" s="274"/>
      <c r="BL74" s="260"/>
      <c r="BM74" s="260"/>
      <c r="BN74" s="260"/>
      <c r="BO74" s="260"/>
      <c r="BP74" s="260"/>
      <c r="BQ74" s="260"/>
      <c r="BR74" s="260"/>
      <c r="BS74" s="260"/>
      <c r="BT74" s="260"/>
      <c r="BU74" s="260"/>
      <c r="BV74" s="260"/>
      <c r="BW74" s="260"/>
      <c r="BX74" s="260"/>
      <c r="BY74" s="260"/>
      <c r="BZ74" s="260"/>
      <c r="CA74" s="260"/>
      <c r="CB74" s="260"/>
      <c r="CC74" s="260"/>
      <c r="CD74" s="260"/>
      <c r="CE74" s="260"/>
      <c r="CF74" s="260"/>
      <c r="CG74" s="260"/>
      <c r="CH74" s="260"/>
      <c r="CI74" s="260"/>
      <c r="CJ74" s="260"/>
      <c r="CK74" s="260"/>
      <c r="CL74" s="260"/>
      <c r="CM74" s="260"/>
    </row>
    <row r="75" spans="1:91" x14ac:dyDescent="0.2">
      <c r="A75" s="10">
        <v>64</v>
      </c>
      <c r="B75" s="1" t="s">
        <v>46</v>
      </c>
      <c r="C75" s="56">
        <f>ROUND((C69*0.75),4)</f>
        <v>1.1850000000000001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9">
        <f t="shared" ref="P75:P77" si="29">SUM(D75:O75)</f>
        <v>0</v>
      </c>
      <c r="Q75" s="2">
        <f t="shared" ref="Q75:Q77" si="30">P75*C75</f>
        <v>0</v>
      </c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75"/>
      <c r="AG75" s="275"/>
      <c r="AH75" s="275"/>
      <c r="AI75" s="275"/>
      <c r="AJ75" s="275"/>
      <c r="AK75" s="275"/>
      <c r="AL75" s="275"/>
      <c r="AM75" s="275"/>
      <c r="AN75" s="275"/>
      <c r="AO75" s="275"/>
      <c r="AP75" s="275"/>
      <c r="AQ75" s="275"/>
      <c r="AR75" s="275"/>
      <c r="AS75" s="275"/>
      <c r="AT75" s="275"/>
      <c r="AU75" s="275"/>
      <c r="AV75" s="275"/>
      <c r="AW75" s="275"/>
      <c r="AX75" s="275"/>
      <c r="AY75" s="275"/>
      <c r="AZ75" s="275"/>
      <c r="BA75" s="275"/>
      <c r="BB75" s="275"/>
      <c r="BC75" s="275"/>
      <c r="BD75" s="275"/>
      <c r="BE75" s="275"/>
      <c r="BF75" s="275"/>
      <c r="BG75" s="275"/>
      <c r="BH75" s="275"/>
      <c r="BI75" s="275"/>
      <c r="BJ75" s="275"/>
      <c r="BK75" s="275"/>
      <c r="BL75" s="260"/>
      <c r="BM75" s="260"/>
      <c r="BN75" s="260"/>
      <c r="BO75" s="260"/>
      <c r="BP75" s="260"/>
      <c r="BQ75" s="260"/>
      <c r="BR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0"/>
      <c r="CF75" s="260"/>
      <c r="CG75" s="260"/>
      <c r="CH75" s="260"/>
      <c r="CI75" s="260"/>
      <c r="CJ75" s="260"/>
      <c r="CK75" s="260"/>
      <c r="CL75" s="260"/>
      <c r="CM75" s="260"/>
    </row>
    <row r="76" spans="1:91" x14ac:dyDescent="0.2">
      <c r="A76" s="10">
        <v>65</v>
      </c>
      <c r="B76" s="1" t="s">
        <v>47</v>
      </c>
      <c r="C76" s="56">
        <f t="shared" ref="C76:C77" si="31">ROUND((C70*0.75),4)</f>
        <v>0.75749999999999995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2728</v>
      </c>
      <c r="J76" s="2">
        <v>2728</v>
      </c>
      <c r="K76" s="2">
        <v>2728</v>
      </c>
      <c r="L76" s="2">
        <v>2728</v>
      </c>
      <c r="M76" s="2">
        <v>2342</v>
      </c>
      <c r="N76" s="2">
        <v>0</v>
      </c>
      <c r="O76" s="2">
        <v>0</v>
      </c>
      <c r="P76" s="29">
        <f t="shared" si="29"/>
        <v>13254</v>
      </c>
      <c r="Q76" s="2">
        <f t="shared" si="30"/>
        <v>10039.904999999999</v>
      </c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75"/>
      <c r="AG76" s="275"/>
      <c r="AH76" s="275"/>
      <c r="AI76" s="275"/>
      <c r="AJ76" s="275"/>
      <c r="AK76" s="275"/>
      <c r="AL76" s="275"/>
      <c r="AM76" s="275"/>
      <c r="AN76" s="275"/>
      <c r="AO76" s="275"/>
      <c r="AP76" s="275"/>
      <c r="AQ76" s="275"/>
      <c r="AR76" s="275"/>
      <c r="AS76" s="275"/>
      <c r="AT76" s="275"/>
      <c r="AU76" s="275"/>
      <c r="AV76" s="275"/>
      <c r="AW76" s="275"/>
      <c r="AX76" s="275"/>
      <c r="AY76" s="275"/>
      <c r="AZ76" s="275"/>
      <c r="BA76" s="275"/>
      <c r="BB76" s="275"/>
      <c r="BC76" s="275"/>
      <c r="BD76" s="275"/>
      <c r="BE76" s="275"/>
      <c r="BF76" s="275"/>
      <c r="BG76" s="275"/>
      <c r="BH76" s="275"/>
      <c r="BI76" s="275"/>
      <c r="BJ76" s="275"/>
      <c r="BK76" s="275"/>
      <c r="BL76" s="260"/>
      <c r="BM76" s="260"/>
      <c r="BN76" s="260"/>
      <c r="BO76" s="260"/>
      <c r="BP76" s="260"/>
      <c r="BQ76" s="260"/>
      <c r="BR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0"/>
      <c r="CF76" s="260"/>
      <c r="CG76" s="260"/>
      <c r="CH76" s="260"/>
      <c r="CI76" s="260"/>
      <c r="CJ76" s="260"/>
      <c r="CK76" s="260"/>
      <c r="CL76" s="260"/>
      <c r="CM76" s="260"/>
    </row>
    <row r="77" spans="1:91" x14ac:dyDescent="0.2">
      <c r="A77" s="10">
        <v>66</v>
      </c>
      <c r="B77" s="1" t="s">
        <v>48</v>
      </c>
      <c r="C77" s="56">
        <f t="shared" si="31"/>
        <v>0.54210000000000003</v>
      </c>
      <c r="D77" s="2">
        <v>15917</v>
      </c>
      <c r="E77" s="2">
        <v>14559</v>
      </c>
      <c r="F77" s="2">
        <v>14845</v>
      </c>
      <c r="G77" s="2">
        <v>12932</v>
      </c>
      <c r="H77" s="2">
        <v>13935</v>
      </c>
      <c r="I77" s="2">
        <v>16096</v>
      </c>
      <c r="J77" s="2">
        <v>12868</v>
      </c>
      <c r="K77" s="2">
        <v>20840</v>
      </c>
      <c r="L77" s="2">
        <v>16808</v>
      </c>
      <c r="M77" s="2">
        <v>16256</v>
      </c>
      <c r="N77" s="2">
        <v>18323</v>
      </c>
      <c r="O77" s="2">
        <v>17135</v>
      </c>
      <c r="P77" s="29">
        <f t="shared" si="29"/>
        <v>190514</v>
      </c>
      <c r="Q77" s="2">
        <f t="shared" si="30"/>
        <v>103277.6394</v>
      </c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75"/>
      <c r="AG77" s="275"/>
      <c r="AH77" s="275"/>
      <c r="AI77" s="275"/>
      <c r="AJ77" s="275"/>
      <c r="AK77" s="275"/>
      <c r="AL77" s="275"/>
      <c r="AM77" s="275"/>
      <c r="AN77" s="275"/>
      <c r="AO77" s="275"/>
      <c r="AP77" s="275"/>
      <c r="AQ77" s="275"/>
      <c r="AR77" s="275"/>
      <c r="AS77" s="275"/>
      <c r="AT77" s="275"/>
      <c r="AU77" s="275"/>
      <c r="AV77" s="275"/>
      <c r="AW77" s="275"/>
      <c r="AX77" s="275"/>
      <c r="AY77" s="275"/>
      <c r="AZ77" s="275"/>
      <c r="BA77" s="275"/>
      <c r="BB77" s="275"/>
      <c r="BC77" s="275"/>
      <c r="BD77" s="275"/>
      <c r="BE77" s="275"/>
      <c r="BF77" s="275"/>
      <c r="BG77" s="275"/>
      <c r="BH77" s="275"/>
      <c r="BI77" s="275"/>
      <c r="BJ77" s="275"/>
      <c r="BK77" s="275"/>
      <c r="BL77" s="260"/>
      <c r="BM77" s="260"/>
      <c r="BN77" s="260"/>
      <c r="BO77" s="260"/>
      <c r="BP77" s="260"/>
      <c r="BQ77" s="260"/>
      <c r="BR77" s="260"/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  <c r="CC77" s="260"/>
      <c r="CD77" s="260"/>
      <c r="CE77" s="260"/>
      <c r="CF77" s="260"/>
      <c r="CG77" s="260"/>
      <c r="CH77" s="260"/>
      <c r="CI77" s="260"/>
      <c r="CJ77" s="260"/>
      <c r="CK77" s="260"/>
      <c r="CL77" s="260"/>
      <c r="CM77" s="260"/>
    </row>
    <row r="78" spans="1:91" x14ac:dyDescent="0.2">
      <c r="A78" s="10">
        <v>67</v>
      </c>
      <c r="B78" s="46" t="s">
        <v>33</v>
      </c>
      <c r="C78" s="48"/>
      <c r="D78" s="48">
        <f t="shared" ref="D78:Q78" si="32">D75+D76+D77</f>
        <v>15917</v>
      </c>
      <c r="E78" s="48">
        <f t="shared" si="32"/>
        <v>14559</v>
      </c>
      <c r="F78" s="48">
        <f t="shared" si="32"/>
        <v>14845</v>
      </c>
      <c r="G78" s="48">
        <f t="shared" si="32"/>
        <v>12932</v>
      </c>
      <c r="H78" s="48">
        <f t="shared" si="32"/>
        <v>13935</v>
      </c>
      <c r="I78" s="48">
        <f t="shared" si="32"/>
        <v>18824</v>
      </c>
      <c r="J78" s="48">
        <f t="shared" si="32"/>
        <v>15596</v>
      </c>
      <c r="K78" s="48">
        <f t="shared" si="32"/>
        <v>23568</v>
      </c>
      <c r="L78" s="48">
        <f t="shared" si="32"/>
        <v>19536</v>
      </c>
      <c r="M78" s="48">
        <f t="shared" si="32"/>
        <v>18598</v>
      </c>
      <c r="N78" s="48">
        <f t="shared" si="32"/>
        <v>18323</v>
      </c>
      <c r="O78" s="48">
        <f t="shared" si="32"/>
        <v>17135</v>
      </c>
      <c r="P78" s="48">
        <f t="shared" si="32"/>
        <v>203768</v>
      </c>
      <c r="Q78" s="48">
        <f t="shared" si="32"/>
        <v>113317.5444</v>
      </c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0"/>
      <c r="BI78" s="270"/>
      <c r="BJ78" s="270"/>
      <c r="BK78" s="270"/>
      <c r="BL78" s="260"/>
      <c r="BM78" s="260"/>
      <c r="BN78" s="260"/>
      <c r="BO78" s="260"/>
      <c r="BP78" s="260"/>
      <c r="BQ78" s="260"/>
      <c r="BR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  <c r="CH78" s="260"/>
      <c r="CI78" s="260"/>
      <c r="CJ78" s="260"/>
      <c r="CK78" s="260"/>
      <c r="CL78" s="260"/>
      <c r="CM78" s="260"/>
    </row>
    <row r="79" spans="1:91" x14ac:dyDescent="0.2">
      <c r="A79" s="10">
        <v>68</v>
      </c>
      <c r="B79" s="1"/>
      <c r="C79" s="1"/>
      <c r="D79" s="184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272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60"/>
      <c r="BM79" s="260"/>
      <c r="BN79" s="260"/>
      <c r="BO79" s="260"/>
      <c r="BP79" s="260"/>
      <c r="BQ79" s="260"/>
      <c r="BR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0"/>
      <c r="CF79" s="260"/>
      <c r="CG79" s="260"/>
      <c r="CH79" s="260"/>
      <c r="CI79" s="260"/>
      <c r="CJ79" s="260"/>
      <c r="CK79" s="260"/>
      <c r="CL79" s="260"/>
      <c r="CM79" s="260"/>
    </row>
    <row r="80" spans="1:91" x14ac:dyDescent="0.2">
      <c r="A80" s="10">
        <v>69</v>
      </c>
      <c r="B80" s="52" t="s">
        <v>50</v>
      </c>
      <c r="C80" s="1"/>
      <c r="D80" s="265">
        <f t="shared" ref="D80:O80" si="33">D81*$C$81+D85*$C$85+D86*$C$86+D82+D83+D84</f>
        <v>522295.55</v>
      </c>
      <c r="E80" s="265">
        <f t="shared" si="33"/>
        <v>486100.01</v>
      </c>
      <c r="F80" s="265">
        <f t="shared" si="33"/>
        <v>530872.37</v>
      </c>
      <c r="G80" s="265">
        <f t="shared" si="33"/>
        <v>514616.19999999995</v>
      </c>
      <c r="H80" s="265">
        <f t="shared" si="33"/>
        <v>586824.74000000011</v>
      </c>
      <c r="I80" s="265">
        <f t="shared" si="33"/>
        <v>607500.72</v>
      </c>
      <c r="J80" s="265">
        <f t="shared" si="33"/>
        <v>604709.43000000005</v>
      </c>
      <c r="K80" s="265">
        <f t="shared" si="33"/>
        <v>637720.23</v>
      </c>
      <c r="L80" s="265">
        <f t="shared" si="33"/>
        <v>601428.53999999992</v>
      </c>
      <c r="M80" s="265">
        <f t="shared" si="33"/>
        <v>609674.88</v>
      </c>
      <c r="N80" s="265">
        <f t="shared" si="33"/>
        <v>551771.83000000007</v>
      </c>
      <c r="O80" s="265">
        <f t="shared" si="33"/>
        <v>540796.89</v>
      </c>
      <c r="P80" s="280">
        <f t="shared" ref="P80:P86" si="34">SUM(C80:O80)</f>
        <v>6794311.3899999997</v>
      </c>
      <c r="Q80" s="265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5"/>
      <c r="AG80" s="265"/>
      <c r="AH80" s="265"/>
      <c r="AI80" s="265"/>
      <c r="AJ80" s="265"/>
      <c r="AK80" s="265"/>
      <c r="AL80" s="265"/>
      <c r="AM80" s="265"/>
      <c r="AN80" s="265"/>
      <c r="AO80" s="265"/>
      <c r="AP80" s="265"/>
      <c r="AQ80" s="265"/>
      <c r="AR80" s="265"/>
      <c r="AS80" s="265"/>
      <c r="AT80" s="274"/>
      <c r="AU80" s="274"/>
      <c r="AV80" s="274"/>
      <c r="AW80" s="274"/>
      <c r="AX80" s="274"/>
      <c r="AY80" s="274"/>
      <c r="AZ80" s="274"/>
      <c r="BA80" s="274"/>
      <c r="BB80" s="274"/>
      <c r="BC80" s="274"/>
      <c r="BD80" s="274"/>
      <c r="BE80" s="274"/>
      <c r="BF80" s="274"/>
      <c r="BG80" s="274"/>
      <c r="BH80" s="274"/>
      <c r="BI80" s="274"/>
      <c r="BJ80" s="274"/>
      <c r="BK80" s="274"/>
      <c r="BL80" s="260"/>
      <c r="BM80" s="260"/>
      <c r="BN80" s="260"/>
      <c r="BO80" s="260"/>
      <c r="BP80" s="260"/>
      <c r="BQ80" s="260"/>
      <c r="BR80" s="260"/>
      <c r="BS80" s="260"/>
      <c r="BT80" s="260"/>
      <c r="BU80" s="260"/>
      <c r="BV80" s="260"/>
      <c r="BW80" s="260"/>
      <c r="BX80" s="260"/>
      <c r="BY80" s="260"/>
      <c r="BZ80" s="260"/>
      <c r="CA80" s="260"/>
      <c r="CB80" s="260"/>
      <c r="CC80" s="260"/>
      <c r="CD80" s="260"/>
      <c r="CE80" s="260"/>
      <c r="CF80" s="260"/>
      <c r="CG80" s="260"/>
      <c r="CH80" s="260"/>
      <c r="CI80" s="260"/>
      <c r="CJ80" s="260"/>
      <c r="CK80" s="260"/>
      <c r="CL80" s="260"/>
      <c r="CM80" s="260"/>
    </row>
    <row r="81" spans="1:91" x14ac:dyDescent="0.2">
      <c r="A81" s="10">
        <v>70</v>
      </c>
      <c r="B81" s="1" t="s">
        <v>42</v>
      </c>
      <c r="C81" s="44">
        <v>375</v>
      </c>
      <c r="D81" s="2">
        <v>71</v>
      </c>
      <c r="E81" s="2">
        <v>71</v>
      </c>
      <c r="F81" s="2">
        <v>71</v>
      </c>
      <c r="G81" s="2">
        <v>71</v>
      </c>
      <c r="H81" s="2">
        <v>71</v>
      </c>
      <c r="I81" s="2">
        <v>71</v>
      </c>
      <c r="J81" s="2">
        <v>71</v>
      </c>
      <c r="K81" s="2">
        <v>71</v>
      </c>
      <c r="L81" s="2">
        <v>71</v>
      </c>
      <c r="M81" s="2">
        <v>71</v>
      </c>
      <c r="N81" s="2">
        <v>71</v>
      </c>
      <c r="O81" s="2">
        <v>71</v>
      </c>
      <c r="P81" s="29">
        <f>SUM(D81:O81)</f>
        <v>852</v>
      </c>
      <c r="Q81" s="2">
        <f>ROUND(P81*C81,0)</f>
        <v>319500</v>
      </c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75"/>
      <c r="AG81" s="275"/>
      <c r="AH81" s="275"/>
      <c r="AI81" s="275"/>
      <c r="AJ81" s="275"/>
      <c r="AK81" s="275"/>
      <c r="AL81" s="275"/>
      <c r="AM81" s="275"/>
      <c r="AN81" s="275"/>
      <c r="AO81" s="275"/>
      <c r="AP81" s="275"/>
      <c r="AQ81" s="275"/>
      <c r="AR81" s="275"/>
      <c r="AS81" s="275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60"/>
      <c r="BH81" s="260"/>
      <c r="BI81" s="260"/>
      <c r="BJ81" s="260"/>
      <c r="BK81" s="260"/>
      <c r="BL81" s="260"/>
      <c r="BM81" s="260"/>
      <c r="BN81" s="260"/>
      <c r="BO81" s="260"/>
      <c r="BP81" s="260"/>
      <c r="BQ81" s="260"/>
      <c r="BR81" s="260"/>
      <c r="BS81" s="260"/>
      <c r="BT81" s="260"/>
      <c r="BU81" s="260"/>
      <c r="BV81" s="260"/>
      <c r="BW81" s="260"/>
      <c r="BX81" s="260"/>
      <c r="BY81" s="260"/>
      <c r="BZ81" s="260"/>
      <c r="CA81" s="260"/>
      <c r="CB81" s="260"/>
      <c r="CC81" s="260"/>
      <c r="CD81" s="260"/>
      <c r="CE81" s="260"/>
      <c r="CF81" s="260"/>
      <c r="CG81" s="260"/>
      <c r="CH81" s="260"/>
      <c r="CI81" s="260"/>
      <c r="CJ81" s="260"/>
      <c r="CK81" s="260"/>
      <c r="CL81" s="260"/>
      <c r="CM81" s="260"/>
    </row>
    <row r="82" spans="1:91" x14ac:dyDescent="0.2">
      <c r="A82" s="10">
        <v>71</v>
      </c>
      <c r="B82" s="1" t="s">
        <v>43</v>
      </c>
      <c r="C82" s="1"/>
      <c r="D82" s="2">
        <v>3550</v>
      </c>
      <c r="E82" s="2">
        <v>3550</v>
      </c>
      <c r="F82" s="2">
        <v>3550</v>
      </c>
      <c r="G82" s="2">
        <v>3550</v>
      </c>
      <c r="H82" s="2">
        <v>3550</v>
      </c>
      <c r="I82" s="2">
        <v>3550</v>
      </c>
      <c r="J82" s="2">
        <v>3550</v>
      </c>
      <c r="K82" s="2">
        <v>3550</v>
      </c>
      <c r="L82" s="2">
        <v>3550</v>
      </c>
      <c r="M82" s="2">
        <v>3550</v>
      </c>
      <c r="N82" s="2">
        <v>3550</v>
      </c>
      <c r="O82" s="2">
        <v>3550</v>
      </c>
      <c r="P82" s="31">
        <f t="shared" si="34"/>
        <v>42600</v>
      </c>
      <c r="Q82" s="2">
        <f>P82</f>
        <v>42600</v>
      </c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74"/>
      <c r="AG82" s="274"/>
      <c r="AH82" s="274"/>
      <c r="AI82" s="274"/>
      <c r="AJ82" s="274"/>
      <c r="AK82" s="274"/>
      <c r="AL82" s="274"/>
      <c r="AM82" s="274"/>
      <c r="AN82" s="274"/>
      <c r="AO82" s="274"/>
      <c r="AP82" s="274"/>
      <c r="AQ82" s="274"/>
      <c r="AR82" s="274"/>
      <c r="AS82" s="274"/>
      <c r="AT82" s="265"/>
      <c r="AU82" s="265"/>
      <c r="AV82" s="265"/>
      <c r="AW82" s="265"/>
      <c r="AX82" s="265"/>
      <c r="AY82" s="265"/>
      <c r="AZ82" s="265"/>
      <c r="BA82" s="265"/>
      <c r="BB82" s="265"/>
      <c r="BC82" s="265"/>
      <c r="BD82" s="265"/>
      <c r="BE82" s="265"/>
      <c r="BF82" s="265"/>
      <c r="BG82" s="265"/>
      <c r="BH82" s="265"/>
      <c r="BI82" s="265"/>
      <c r="BJ82" s="265"/>
      <c r="BK82" s="265"/>
      <c r="BL82" s="260"/>
      <c r="BM82" s="260"/>
      <c r="BN82" s="260"/>
      <c r="BO82" s="260"/>
      <c r="BP82" s="260"/>
      <c r="BQ82" s="260"/>
      <c r="BR82" s="260"/>
      <c r="BS82" s="260"/>
      <c r="BT82" s="260"/>
      <c r="BU82" s="260"/>
      <c r="BV82" s="260"/>
      <c r="BW82" s="260"/>
      <c r="BX82" s="260"/>
      <c r="BY82" s="260"/>
      <c r="BZ82" s="260"/>
      <c r="CA82" s="260"/>
      <c r="CB82" s="260"/>
      <c r="CC82" s="260"/>
      <c r="CD82" s="260"/>
      <c r="CE82" s="260"/>
      <c r="CF82" s="260"/>
      <c r="CG82" s="260"/>
      <c r="CH82" s="260"/>
      <c r="CI82" s="260"/>
      <c r="CJ82" s="260"/>
      <c r="CK82" s="260"/>
      <c r="CL82" s="260"/>
      <c r="CM82" s="260"/>
    </row>
    <row r="83" spans="1:91" x14ac:dyDescent="0.2">
      <c r="A83" s="10">
        <v>72</v>
      </c>
      <c r="B83" s="1" t="s">
        <v>44</v>
      </c>
      <c r="C83" s="1"/>
      <c r="D83" s="2">
        <v>3500</v>
      </c>
      <c r="E83" s="2">
        <v>3650</v>
      </c>
      <c r="F83" s="2">
        <v>3675</v>
      </c>
      <c r="G83" s="2">
        <v>3200</v>
      </c>
      <c r="H83" s="2">
        <v>3300</v>
      </c>
      <c r="I83" s="2">
        <v>3300</v>
      </c>
      <c r="J83" s="2">
        <v>3300</v>
      </c>
      <c r="K83" s="2">
        <v>3300</v>
      </c>
      <c r="L83" s="2">
        <v>3325</v>
      </c>
      <c r="M83" s="2">
        <v>3325</v>
      </c>
      <c r="N83" s="2">
        <v>3325</v>
      </c>
      <c r="O83" s="2">
        <v>3600</v>
      </c>
      <c r="P83" s="31">
        <f t="shared" si="34"/>
        <v>40800</v>
      </c>
      <c r="Q83" s="2">
        <f>P83</f>
        <v>40800</v>
      </c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60"/>
      <c r="BM83" s="260"/>
      <c r="BN83" s="260"/>
      <c r="BO83" s="260"/>
      <c r="BP83" s="260"/>
      <c r="BQ83" s="260"/>
      <c r="BR83" s="260"/>
      <c r="BS83" s="260"/>
      <c r="BT83" s="260"/>
      <c r="BU83" s="260"/>
      <c r="BV83" s="260"/>
      <c r="BW83" s="260"/>
      <c r="BX83" s="260"/>
      <c r="BY83" s="260"/>
      <c r="BZ83" s="260"/>
      <c r="CA83" s="260"/>
      <c r="CB83" s="260"/>
      <c r="CC83" s="260"/>
      <c r="CD83" s="260"/>
      <c r="CE83" s="260"/>
      <c r="CF83" s="260"/>
      <c r="CG83" s="260"/>
      <c r="CH83" s="260"/>
      <c r="CI83" s="260"/>
      <c r="CJ83" s="260"/>
      <c r="CK83" s="260"/>
      <c r="CL83" s="260"/>
      <c r="CM83" s="260"/>
    </row>
    <row r="84" spans="1:91" x14ac:dyDescent="0.2">
      <c r="A84" s="10">
        <v>73</v>
      </c>
      <c r="B84" s="1" t="s">
        <v>45</v>
      </c>
      <c r="C84" s="1"/>
      <c r="D84" s="2">
        <v>402</v>
      </c>
      <c r="E84" s="2">
        <v>229.9</v>
      </c>
      <c r="F84" s="2">
        <v>310.8</v>
      </c>
      <c r="G84" s="2">
        <v>345.5</v>
      </c>
      <c r="H84" s="2">
        <v>318.29999999999995</v>
      </c>
      <c r="I84" s="2">
        <v>281.60000000000002</v>
      </c>
      <c r="J84" s="2">
        <v>379.4</v>
      </c>
      <c r="K84" s="2">
        <v>323.10000000000002</v>
      </c>
      <c r="L84" s="2">
        <v>226.7</v>
      </c>
      <c r="M84" s="2">
        <v>303.10000000000002</v>
      </c>
      <c r="N84" s="2">
        <v>315.3</v>
      </c>
      <c r="O84" s="2">
        <v>247.9</v>
      </c>
      <c r="P84" s="31">
        <f t="shared" si="34"/>
        <v>3683.6</v>
      </c>
      <c r="Q84" s="2">
        <f>P84</f>
        <v>3683.6</v>
      </c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74"/>
      <c r="BD84" s="274"/>
      <c r="BE84" s="274"/>
      <c r="BF84" s="274"/>
      <c r="BG84" s="274"/>
      <c r="BH84" s="274"/>
      <c r="BI84" s="274"/>
      <c r="BJ84" s="274"/>
      <c r="BK84" s="274"/>
      <c r="BL84" s="260"/>
      <c r="BM84" s="260"/>
      <c r="BN84" s="260"/>
      <c r="BO84" s="260"/>
      <c r="BP84" s="260"/>
      <c r="BQ84" s="260"/>
      <c r="BR84" s="260"/>
      <c r="BS84" s="260"/>
      <c r="BT84" s="260"/>
      <c r="BU84" s="260"/>
      <c r="BV84" s="260"/>
      <c r="BW84" s="260"/>
      <c r="BX84" s="260"/>
      <c r="BY84" s="260"/>
      <c r="BZ84" s="260"/>
      <c r="CA84" s="260"/>
      <c r="CB84" s="260"/>
      <c r="CC84" s="260"/>
      <c r="CD84" s="260"/>
      <c r="CE84" s="260"/>
      <c r="CF84" s="260"/>
      <c r="CG84" s="260"/>
      <c r="CH84" s="260"/>
      <c r="CI84" s="260"/>
      <c r="CJ84" s="260"/>
      <c r="CK84" s="260"/>
      <c r="CL84" s="260"/>
      <c r="CM84" s="260"/>
    </row>
    <row r="85" spans="1:91" x14ac:dyDescent="0.2">
      <c r="A85" s="10">
        <v>74</v>
      </c>
      <c r="B85" s="1" t="s">
        <v>51</v>
      </c>
      <c r="C85" s="292">
        <v>0.89</v>
      </c>
      <c r="D85" s="2">
        <v>429475</v>
      </c>
      <c r="E85" s="2">
        <v>388379</v>
      </c>
      <c r="F85" s="2">
        <v>413453</v>
      </c>
      <c r="G85" s="2">
        <v>408790</v>
      </c>
      <c r="H85" s="2">
        <v>466856</v>
      </c>
      <c r="I85" s="2">
        <v>483708</v>
      </c>
      <c r="J85" s="2">
        <v>481947</v>
      </c>
      <c r="K85" s="2">
        <v>484717</v>
      </c>
      <c r="L85" s="2">
        <v>471016</v>
      </c>
      <c r="M85" s="2">
        <v>465642</v>
      </c>
      <c r="N85" s="2">
        <v>452077</v>
      </c>
      <c r="O85" s="2">
        <v>436031</v>
      </c>
      <c r="P85" s="29">
        <f t="shared" si="34"/>
        <v>5382091.8900000006</v>
      </c>
      <c r="Q85" s="2">
        <f t="shared" ref="Q85:Q86" si="35">ROUND(P85*C85,0)</f>
        <v>4790062</v>
      </c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75"/>
      <c r="AG85" s="275"/>
      <c r="AH85" s="275"/>
      <c r="AI85" s="275"/>
      <c r="AJ85" s="275"/>
      <c r="AK85" s="275"/>
      <c r="AL85" s="275"/>
      <c r="AM85" s="275"/>
      <c r="AN85" s="275"/>
      <c r="AO85" s="275"/>
      <c r="AP85" s="275"/>
      <c r="AQ85" s="275"/>
      <c r="AR85" s="275"/>
      <c r="AS85" s="275"/>
      <c r="AT85" s="274"/>
      <c r="AU85" s="274"/>
      <c r="AV85" s="274"/>
      <c r="AW85" s="274"/>
      <c r="AX85" s="274"/>
      <c r="AY85" s="274"/>
      <c r="AZ85" s="274"/>
      <c r="BA85" s="274"/>
      <c r="BB85" s="274"/>
      <c r="BC85" s="274"/>
      <c r="BD85" s="274"/>
      <c r="BE85" s="274"/>
      <c r="BF85" s="274"/>
      <c r="BG85" s="274"/>
      <c r="BH85" s="274"/>
      <c r="BI85" s="274"/>
      <c r="BJ85" s="274"/>
      <c r="BK85" s="274"/>
      <c r="BL85" s="260"/>
      <c r="BM85" s="260"/>
      <c r="BN85" s="260"/>
      <c r="BO85" s="260"/>
      <c r="BP85" s="260"/>
      <c r="BQ85" s="260"/>
      <c r="BR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  <c r="CH85" s="260"/>
      <c r="CI85" s="260"/>
      <c r="CJ85" s="260"/>
      <c r="CK85" s="260"/>
      <c r="CL85" s="260"/>
      <c r="CM85" s="260"/>
    </row>
    <row r="86" spans="1:91" x14ac:dyDescent="0.2">
      <c r="A86" s="10">
        <v>75</v>
      </c>
      <c r="B86" s="1" t="s">
        <v>52</v>
      </c>
      <c r="C86" s="292">
        <v>0.6</v>
      </c>
      <c r="D86" s="2">
        <v>176643</v>
      </c>
      <c r="E86" s="2">
        <v>177313</v>
      </c>
      <c r="F86" s="2">
        <v>214564</v>
      </c>
      <c r="G86" s="2">
        <v>195121</v>
      </c>
      <c r="H86" s="2">
        <v>229216</v>
      </c>
      <c r="I86" s="2">
        <v>238740</v>
      </c>
      <c r="J86" s="2">
        <v>236537</v>
      </c>
      <c r="K86" s="2">
        <v>287540</v>
      </c>
      <c r="L86" s="2">
        <v>247496</v>
      </c>
      <c r="M86" s="2">
        <v>269084</v>
      </c>
      <c r="N86" s="2">
        <v>192680</v>
      </c>
      <c r="O86" s="2">
        <v>197844</v>
      </c>
      <c r="P86" s="29">
        <f t="shared" si="34"/>
        <v>2662778.6</v>
      </c>
      <c r="Q86" s="2">
        <f t="shared" si="35"/>
        <v>1597667</v>
      </c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75"/>
      <c r="AG86" s="275"/>
      <c r="AH86" s="275"/>
      <c r="AI86" s="275"/>
      <c r="AJ86" s="275"/>
      <c r="AK86" s="275"/>
      <c r="AL86" s="275"/>
      <c r="AM86" s="275"/>
      <c r="AN86" s="275"/>
      <c r="AO86" s="275"/>
      <c r="AP86" s="275"/>
      <c r="AQ86" s="275"/>
      <c r="AR86" s="275"/>
      <c r="AS86" s="275"/>
      <c r="AT86" s="274"/>
      <c r="AU86" s="274"/>
      <c r="AV86" s="274"/>
      <c r="AW86" s="274"/>
      <c r="AX86" s="274"/>
      <c r="AY86" s="274"/>
      <c r="AZ86" s="274"/>
      <c r="BA86" s="274"/>
      <c r="BB86" s="274"/>
      <c r="BC86" s="274"/>
      <c r="BD86" s="274"/>
      <c r="BE86" s="274"/>
      <c r="BF86" s="274"/>
      <c r="BG86" s="274"/>
      <c r="BH86" s="274"/>
      <c r="BI86" s="274"/>
      <c r="BJ86" s="274"/>
      <c r="BK86" s="274"/>
      <c r="BL86" s="260"/>
      <c r="BM86" s="260"/>
      <c r="BN86" s="260"/>
      <c r="BO86" s="260"/>
      <c r="BP86" s="260"/>
      <c r="BQ86" s="260"/>
      <c r="BR86" s="260"/>
      <c r="BS86" s="260"/>
      <c r="BT86" s="260"/>
      <c r="BU86" s="260"/>
      <c r="BV86" s="260"/>
      <c r="BW86" s="260"/>
      <c r="BX86" s="260"/>
      <c r="BY86" s="260"/>
      <c r="BZ86" s="260"/>
      <c r="CA86" s="260"/>
      <c r="CB86" s="260"/>
      <c r="CC86" s="260"/>
      <c r="CD86" s="260"/>
      <c r="CE86" s="260"/>
      <c r="CF86" s="260"/>
      <c r="CG86" s="260"/>
      <c r="CH86" s="260"/>
      <c r="CI86" s="260"/>
      <c r="CJ86" s="260"/>
      <c r="CK86" s="260"/>
      <c r="CL86" s="260"/>
      <c r="CM86" s="260"/>
    </row>
    <row r="87" spans="1:91" x14ac:dyDescent="0.2">
      <c r="A87" s="10">
        <v>76</v>
      </c>
      <c r="B87" s="46" t="s">
        <v>33</v>
      </c>
      <c r="C87" s="46"/>
      <c r="D87" s="48">
        <f t="shared" ref="D87:P87" si="36">D85+D86</f>
        <v>606118</v>
      </c>
      <c r="E87" s="48">
        <f t="shared" si="36"/>
        <v>565692</v>
      </c>
      <c r="F87" s="48">
        <f t="shared" si="36"/>
        <v>628017</v>
      </c>
      <c r="G87" s="48">
        <f t="shared" si="36"/>
        <v>603911</v>
      </c>
      <c r="H87" s="48">
        <f t="shared" si="36"/>
        <v>696072</v>
      </c>
      <c r="I87" s="48">
        <f t="shared" si="36"/>
        <v>722448</v>
      </c>
      <c r="J87" s="48">
        <f t="shared" si="36"/>
        <v>718484</v>
      </c>
      <c r="K87" s="48">
        <f t="shared" si="36"/>
        <v>772257</v>
      </c>
      <c r="L87" s="48">
        <f t="shared" si="36"/>
        <v>718512</v>
      </c>
      <c r="M87" s="48">
        <f t="shared" si="36"/>
        <v>734726</v>
      </c>
      <c r="N87" s="48">
        <f t="shared" si="36"/>
        <v>644757</v>
      </c>
      <c r="O87" s="48">
        <f t="shared" si="36"/>
        <v>633875</v>
      </c>
      <c r="P87" s="48">
        <f t="shared" si="36"/>
        <v>8044870.4900000002</v>
      </c>
      <c r="Q87" s="48">
        <f>SUM(Q81:Q86)</f>
        <v>6794312.5999999996</v>
      </c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60"/>
      <c r="BM87" s="260"/>
      <c r="BN87" s="260"/>
      <c r="BO87" s="260"/>
      <c r="BP87" s="260"/>
      <c r="BQ87" s="260"/>
      <c r="BR87" s="260"/>
      <c r="BS87" s="260"/>
      <c r="BT87" s="260"/>
      <c r="BU87" s="260"/>
      <c r="BV87" s="260"/>
      <c r="BW87" s="260"/>
      <c r="BX87" s="260"/>
      <c r="BY87" s="260"/>
      <c r="BZ87" s="260"/>
      <c r="CA87" s="260"/>
      <c r="CB87" s="260"/>
      <c r="CC87" s="260"/>
      <c r="CD87" s="260"/>
      <c r="CE87" s="260"/>
      <c r="CF87" s="260"/>
      <c r="CG87" s="260"/>
      <c r="CH87" s="260"/>
      <c r="CI87" s="260"/>
      <c r="CJ87" s="260"/>
      <c r="CK87" s="260"/>
      <c r="CL87" s="260"/>
      <c r="CM87" s="260"/>
    </row>
    <row r="88" spans="1:91" x14ac:dyDescent="0.2">
      <c r="A88" s="10">
        <v>77</v>
      </c>
      <c r="B88" s="1"/>
      <c r="C88" s="1"/>
      <c r="D88" s="184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75"/>
      <c r="AU88" s="275"/>
      <c r="AV88" s="275"/>
      <c r="AW88" s="275"/>
      <c r="AX88" s="275"/>
      <c r="AY88" s="275"/>
      <c r="AZ88" s="275"/>
      <c r="BA88" s="275"/>
      <c r="BB88" s="275"/>
      <c r="BC88" s="275"/>
      <c r="BD88" s="275"/>
      <c r="BE88" s="275"/>
      <c r="BF88" s="275"/>
      <c r="BG88" s="275"/>
      <c r="BH88" s="275"/>
      <c r="BI88" s="275"/>
      <c r="BJ88" s="275"/>
      <c r="BK88" s="275"/>
      <c r="BL88" s="260"/>
      <c r="BM88" s="260"/>
      <c r="BN88" s="260"/>
      <c r="BO88" s="260"/>
      <c r="BP88" s="260"/>
      <c r="BQ88" s="260"/>
      <c r="BR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0"/>
      <c r="CF88" s="260"/>
      <c r="CG88" s="260"/>
      <c r="CH88" s="260"/>
      <c r="CI88" s="260"/>
      <c r="CJ88" s="260"/>
      <c r="CK88" s="260"/>
      <c r="CL88" s="260"/>
      <c r="CM88" s="260"/>
    </row>
    <row r="89" spans="1:91" x14ac:dyDescent="0.2">
      <c r="A89" s="10">
        <v>78</v>
      </c>
      <c r="B89" s="52" t="s">
        <v>53</v>
      </c>
      <c r="C89" s="1"/>
      <c r="D89" s="265">
        <f t="shared" ref="D89:O89" si="37">D90*$C$90+D91+D92+D93+D95</f>
        <v>198243.80750000002</v>
      </c>
      <c r="E89" s="265">
        <f t="shared" si="37"/>
        <v>198681.44750000004</v>
      </c>
      <c r="F89" s="265">
        <f t="shared" si="37"/>
        <v>207453.83249999999</v>
      </c>
      <c r="G89" s="265">
        <f t="shared" si="37"/>
        <v>197356.58499999999</v>
      </c>
      <c r="H89" s="265">
        <f t="shared" si="37"/>
        <v>213502.51250000004</v>
      </c>
      <c r="I89" s="265">
        <f t="shared" si="37"/>
        <v>225558.07250000001</v>
      </c>
      <c r="J89" s="265">
        <f t="shared" si="37"/>
        <v>235550.01249999998</v>
      </c>
      <c r="K89" s="265">
        <f t="shared" si="37"/>
        <v>252288.6275</v>
      </c>
      <c r="L89" s="265">
        <f t="shared" si="37"/>
        <v>241810.63249999995</v>
      </c>
      <c r="M89" s="265">
        <f t="shared" si="37"/>
        <v>227856.71499999997</v>
      </c>
      <c r="N89" s="265">
        <f t="shared" si="37"/>
        <v>214959.52000000002</v>
      </c>
      <c r="O89" s="265">
        <f t="shared" si="37"/>
        <v>205466.29249999998</v>
      </c>
      <c r="P89" s="280">
        <f t="shared" ref="P89:P95" si="38">SUM(C89:O89)</f>
        <v>2618728.0574999996</v>
      </c>
      <c r="Q89" s="265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5"/>
      <c r="AG89" s="265"/>
      <c r="AH89" s="265"/>
      <c r="AI89" s="265"/>
      <c r="AJ89" s="265"/>
      <c r="AK89" s="265"/>
      <c r="AL89" s="265"/>
      <c r="AM89" s="265"/>
      <c r="AN89" s="265"/>
      <c r="AO89" s="265"/>
      <c r="AP89" s="265"/>
      <c r="AQ89" s="265"/>
      <c r="AR89" s="265"/>
      <c r="AS89" s="265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0"/>
      <c r="BI89" s="270"/>
      <c r="BJ89" s="270"/>
      <c r="BK89" s="27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0"/>
      <c r="CE89" s="260"/>
      <c r="CF89" s="260"/>
      <c r="CG89" s="260"/>
      <c r="CH89" s="260"/>
      <c r="CI89" s="260"/>
      <c r="CJ89" s="260"/>
      <c r="CK89" s="260"/>
      <c r="CL89" s="260"/>
      <c r="CM89" s="260"/>
    </row>
    <row r="90" spans="1:91" x14ac:dyDescent="0.2">
      <c r="A90" s="10">
        <v>79</v>
      </c>
      <c r="B90" s="1" t="s">
        <v>42</v>
      </c>
      <c r="C90" s="44">
        <v>350</v>
      </c>
      <c r="D90" s="2">
        <v>15</v>
      </c>
      <c r="E90" s="2">
        <v>15</v>
      </c>
      <c r="F90" s="2">
        <v>15</v>
      </c>
      <c r="G90" s="2">
        <v>15</v>
      </c>
      <c r="H90" s="2">
        <v>15</v>
      </c>
      <c r="I90" s="2">
        <v>15</v>
      </c>
      <c r="J90" s="2">
        <v>15</v>
      </c>
      <c r="K90" s="2">
        <v>15</v>
      </c>
      <c r="L90" s="2">
        <v>15</v>
      </c>
      <c r="M90" s="2">
        <v>15</v>
      </c>
      <c r="N90" s="2">
        <v>15</v>
      </c>
      <c r="O90" s="2">
        <v>15</v>
      </c>
      <c r="P90" s="29">
        <f>SUM(D90:O90)</f>
        <v>180</v>
      </c>
      <c r="Q90" s="2">
        <f>ROUND(P90*C90,0)</f>
        <v>63000</v>
      </c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75"/>
      <c r="AG90" s="275"/>
      <c r="AH90" s="275"/>
      <c r="AI90" s="275"/>
      <c r="AJ90" s="275"/>
      <c r="AK90" s="275"/>
      <c r="AL90" s="275"/>
      <c r="AM90" s="275"/>
      <c r="AN90" s="275"/>
      <c r="AO90" s="275"/>
      <c r="AP90" s="275"/>
      <c r="AQ90" s="275"/>
      <c r="AR90" s="275"/>
      <c r="AS90" s="275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60"/>
      <c r="BM90" s="260"/>
      <c r="BN90" s="260"/>
      <c r="BO90" s="260"/>
      <c r="BP90" s="260"/>
      <c r="BQ90" s="260"/>
      <c r="BR90" s="260"/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  <c r="CC90" s="260"/>
      <c r="CD90" s="260"/>
      <c r="CE90" s="260"/>
      <c r="CF90" s="260"/>
      <c r="CG90" s="260"/>
      <c r="CH90" s="260"/>
      <c r="CI90" s="260"/>
      <c r="CJ90" s="260"/>
      <c r="CK90" s="260"/>
      <c r="CL90" s="260"/>
      <c r="CM90" s="260"/>
    </row>
    <row r="91" spans="1:91" x14ac:dyDescent="0.2">
      <c r="A91" s="10">
        <v>80</v>
      </c>
      <c r="B91" s="1" t="s">
        <v>43</v>
      </c>
      <c r="C91" s="1"/>
      <c r="D91" s="2">
        <v>750</v>
      </c>
      <c r="E91" s="2">
        <v>750</v>
      </c>
      <c r="F91" s="2">
        <v>750</v>
      </c>
      <c r="G91" s="2">
        <v>750</v>
      </c>
      <c r="H91" s="2">
        <v>750</v>
      </c>
      <c r="I91" s="2">
        <v>750</v>
      </c>
      <c r="J91" s="2">
        <v>750</v>
      </c>
      <c r="K91" s="2">
        <v>750</v>
      </c>
      <c r="L91" s="2">
        <v>750</v>
      </c>
      <c r="M91" s="2">
        <v>750</v>
      </c>
      <c r="N91" s="2">
        <v>750</v>
      </c>
      <c r="O91" s="2">
        <v>750</v>
      </c>
      <c r="P91" s="31">
        <f t="shared" si="38"/>
        <v>9000</v>
      </c>
      <c r="Q91" s="2">
        <f>P91</f>
        <v>9000</v>
      </c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74"/>
      <c r="AG91" s="274"/>
      <c r="AH91" s="274"/>
      <c r="AI91" s="274"/>
      <c r="AJ91" s="274"/>
      <c r="AK91" s="274"/>
      <c r="AL91" s="274"/>
      <c r="AM91" s="274"/>
      <c r="AN91" s="274"/>
      <c r="AO91" s="274"/>
      <c r="AP91" s="274"/>
      <c r="AQ91" s="274"/>
      <c r="AR91" s="274"/>
      <c r="AS91" s="274"/>
      <c r="AT91" s="274"/>
      <c r="AU91" s="274"/>
      <c r="AV91" s="274"/>
      <c r="AW91" s="274"/>
      <c r="AX91" s="274"/>
      <c r="AY91" s="274"/>
      <c r="AZ91" s="274"/>
      <c r="BA91" s="274"/>
      <c r="BB91" s="274"/>
      <c r="BC91" s="274"/>
      <c r="BD91" s="274"/>
      <c r="BE91" s="274"/>
      <c r="BF91" s="274"/>
      <c r="BG91" s="274"/>
      <c r="BH91" s="274"/>
      <c r="BI91" s="274"/>
      <c r="BJ91" s="274"/>
      <c r="BK91" s="274"/>
      <c r="BL91" s="260"/>
      <c r="BM91" s="260"/>
      <c r="BN91" s="260"/>
      <c r="BO91" s="260"/>
      <c r="BP91" s="260"/>
      <c r="BQ91" s="260"/>
      <c r="BR91" s="260"/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  <c r="CC91" s="260"/>
      <c r="CD91" s="260"/>
      <c r="CE91" s="260"/>
      <c r="CF91" s="260"/>
      <c r="CG91" s="260"/>
      <c r="CH91" s="260"/>
      <c r="CI91" s="260"/>
      <c r="CJ91" s="260"/>
      <c r="CK91" s="260"/>
      <c r="CL91" s="260"/>
      <c r="CM91" s="260"/>
    </row>
    <row r="92" spans="1:91" x14ac:dyDescent="0.2">
      <c r="A92" s="10">
        <v>81</v>
      </c>
      <c r="B92" s="1" t="s">
        <v>44</v>
      </c>
      <c r="C92" s="1"/>
      <c r="D92" s="2">
        <v>700</v>
      </c>
      <c r="E92" s="2">
        <v>700</v>
      </c>
      <c r="F92" s="2">
        <v>700</v>
      </c>
      <c r="G92" s="2">
        <v>700</v>
      </c>
      <c r="H92" s="2">
        <v>700</v>
      </c>
      <c r="I92" s="2">
        <v>700</v>
      </c>
      <c r="J92" s="2">
        <v>700</v>
      </c>
      <c r="K92" s="2">
        <v>700</v>
      </c>
      <c r="L92" s="2">
        <v>700</v>
      </c>
      <c r="M92" s="2">
        <v>700</v>
      </c>
      <c r="N92" s="2">
        <v>700</v>
      </c>
      <c r="O92" s="2">
        <v>700</v>
      </c>
      <c r="P92" s="31">
        <f t="shared" si="38"/>
        <v>8400</v>
      </c>
      <c r="Q92" s="2">
        <f>P92</f>
        <v>8400</v>
      </c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  <c r="CH92" s="260"/>
      <c r="CI92" s="260"/>
      <c r="CJ92" s="260"/>
      <c r="CK92" s="260"/>
      <c r="CL92" s="260"/>
      <c r="CM92" s="260"/>
    </row>
    <row r="93" spans="1:91" x14ac:dyDescent="0.2">
      <c r="A93" s="10">
        <v>82</v>
      </c>
      <c r="B93" s="1" t="s">
        <v>45</v>
      </c>
      <c r="C93" s="1"/>
      <c r="D93" s="2">
        <v>7314.7999999999993</v>
      </c>
      <c r="E93" s="2">
        <v>4248.3999999999996</v>
      </c>
      <c r="F93" s="2">
        <v>8166.9</v>
      </c>
      <c r="G93" s="2">
        <v>5302.8</v>
      </c>
      <c r="H93" s="2">
        <v>4009.6000000000004</v>
      </c>
      <c r="I93" s="2">
        <v>11880.3</v>
      </c>
      <c r="J93" s="2">
        <v>13347.599999999999</v>
      </c>
      <c r="K93" s="2">
        <v>9687.6999999999989</v>
      </c>
      <c r="L93" s="2">
        <v>7007.9000000000005</v>
      </c>
      <c r="M93" s="2">
        <v>8230.7999999999993</v>
      </c>
      <c r="N93" s="2">
        <v>4601.3</v>
      </c>
      <c r="O93" s="2">
        <v>8004.5</v>
      </c>
      <c r="P93" s="31">
        <f t="shared" si="38"/>
        <v>91802.6</v>
      </c>
      <c r="Q93" s="2">
        <f>P93</f>
        <v>91802.6</v>
      </c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74"/>
      <c r="AG93" s="274"/>
      <c r="AH93" s="274"/>
      <c r="AI93" s="274"/>
      <c r="AJ93" s="274"/>
      <c r="AK93" s="274"/>
      <c r="AL93" s="274"/>
      <c r="AM93" s="274"/>
      <c r="AN93" s="274"/>
      <c r="AO93" s="274"/>
      <c r="AP93" s="274"/>
      <c r="AQ93" s="274"/>
      <c r="AR93" s="274"/>
      <c r="AS93" s="274"/>
      <c r="AT93" s="265"/>
      <c r="AU93" s="265"/>
      <c r="AV93" s="265"/>
      <c r="AW93" s="265"/>
      <c r="AX93" s="265"/>
      <c r="AY93" s="265"/>
      <c r="AZ93" s="265"/>
      <c r="BA93" s="265"/>
      <c r="BB93" s="265"/>
      <c r="BC93" s="265"/>
      <c r="BD93" s="265"/>
      <c r="BE93" s="265"/>
      <c r="BF93" s="265"/>
      <c r="BG93" s="265"/>
      <c r="BH93" s="265"/>
      <c r="BI93" s="265"/>
      <c r="BJ93" s="265"/>
      <c r="BK93" s="265"/>
      <c r="BL93" s="260"/>
      <c r="BM93" s="260"/>
      <c r="BN93" s="260"/>
      <c r="BO93" s="260"/>
      <c r="BP93" s="260"/>
      <c r="BQ93" s="260"/>
      <c r="BR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0"/>
      <c r="CF93" s="260"/>
      <c r="CG93" s="260"/>
      <c r="CH93" s="260"/>
      <c r="CI93" s="260"/>
      <c r="CJ93" s="260"/>
      <c r="CK93" s="260"/>
      <c r="CL93" s="260"/>
      <c r="CM93" s="260"/>
    </row>
    <row r="94" spans="1:91" x14ac:dyDescent="0.2">
      <c r="A94" s="10">
        <v>83</v>
      </c>
      <c r="B94" s="1" t="s">
        <v>55</v>
      </c>
      <c r="C94" s="60" t="s">
        <v>56</v>
      </c>
      <c r="D94" s="2">
        <v>1109174</v>
      </c>
      <c r="E94" s="2">
        <v>1125907</v>
      </c>
      <c r="F94" s="2">
        <v>1134520</v>
      </c>
      <c r="G94" s="2">
        <v>1120717</v>
      </c>
      <c r="H94" s="2">
        <v>1161721</v>
      </c>
      <c r="I94" s="2">
        <v>1213200</v>
      </c>
      <c r="J94" s="2">
        <v>1264580</v>
      </c>
      <c r="K94" s="2">
        <v>1356515</v>
      </c>
      <c r="L94" s="2">
        <v>1329401</v>
      </c>
      <c r="M94" s="2">
        <v>1281922</v>
      </c>
      <c r="N94" s="2">
        <v>1164880</v>
      </c>
      <c r="O94" s="2">
        <v>1118519</v>
      </c>
      <c r="P94" s="29">
        <f t="shared" si="38"/>
        <v>14381056</v>
      </c>
      <c r="Q94" s="2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75"/>
      <c r="AG94" s="275"/>
      <c r="AH94" s="275"/>
      <c r="AI94" s="275"/>
      <c r="AJ94" s="275"/>
      <c r="AK94" s="275"/>
      <c r="AL94" s="275"/>
      <c r="AM94" s="275"/>
      <c r="AN94" s="275"/>
      <c r="AO94" s="275"/>
      <c r="AP94" s="275"/>
      <c r="AQ94" s="275"/>
      <c r="AR94" s="275"/>
      <c r="AS94" s="275"/>
      <c r="AT94" s="275"/>
      <c r="AU94" s="275"/>
      <c r="AV94" s="275"/>
      <c r="AW94" s="275"/>
      <c r="AX94" s="275"/>
      <c r="AY94" s="275"/>
      <c r="AZ94" s="275"/>
      <c r="BA94" s="275"/>
      <c r="BB94" s="275"/>
      <c r="BC94" s="275"/>
      <c r="BD94" s="275"/>
      <c r="BE94" s="275"/>
      <c r="BF94" s="275"/>
      <c r="BG94" s="275"/>
      <c r="BH94" s="275"/>
      <c r="BI94" s="275"/>
      <c r="BJ94" s="275"/>
      <c r="BK94" s="275"/>
      <c r="BL94" s="260"/>
      <c r="BM94" s="260"/>
      <c r="BN94" s="260"/>
      <c r="BO94" s="260"/>
      <c r="BP94" s="260"/>
      <c r="BQ94" s="260"/>
      <c r="BR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</row>
    <row r="95" spans="1:91" x14ac:dyDescent="0.2">
      <c r="A95" s="10">
        <v>84</v>
      </c>
      <c r="B95" s="1" t="s">
        <v>57</v>
      </c>
      <c r="C95" s="60"/>
      <c r="D95" s="2">
        <v>184229.00750000004</v>
      </c>
      <c r="E95" s="2">
        <v>187733.04750000004</v>
      </c>
      <c r="F95" s="2">
        <v>192586.9325</v>
      </c>
      <c r="G95" s="2">
        <v>185353.785</v>
      </c>
      <c r="H95" s="2">
        <v>202792.91250000003</v>
      </c>
      <c r="I95" s="2">
        <v>206977.77250000002</v>
      </c>
      <c r="J95" s="2">
        <v>215502.41249999998</v>
      </c>
      <c r="K95" s="2">
        <v>235900.92749999999</v>
      </c>
      <c r="L95" s="2">
        <v>228102.73249999995</v>
      </c>
      <c r="M95" s="2">
        <v>212925.91499999998</v>
      </c>
      <c r="N95" s="2">
        <v>203658.22000000003</v>
      </c>
      <c r="O95" s="2">
        <v>190761.79249999998</v>
      </c>
      <c r="P95" s="31">
        <f t="shared" si="38"/>
        <v>2446525.4575</v>
      </c>
      <c r="Q95" s="2">
        <f>P95</f>
        <v>2446525.4575</v>
      </c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74"/>
      <c r="AG95" s="274"/>
      <c r="AH95" s="274"/>
      <c r="AI95" s="274"/>
      <c r="AJ95" s="274"/>
      <c r="AK95" s="274"/>
      <c r="AL95" s="274"/>
      <c r="AM95" s="274"/>
      <c r="AN95" s="274"/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4"/>
      <c r="BB95" s="274"/>
      <c r="BC95" s="274"/>
      <c r="BD95" s="274"/>
      <c r="BE95" s="274"/>
      <c r="BF95" s="274"/>
      <c r="BG95" s="274"/>
      <c r="BH95" s="274"/>
      <c r="BI95" s="274"/>
      <c r="BJ95" s="274"/>
      <c r="BK95" s="274"/>
      <c r="BL95" s="260"/>
      <c r="BM95" s="260"/>
      <c r="BN95" s="260"/>
      <c r="BO95" s="260"/>
      <c r="BP95" s="260"/>
      <c r="BQ95" s="260"/>
      <c r="BR95" s="260"/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  <c r="CC95" s="260"/>
      <c r="CD95" s="260"/>
      <c r="CE95" s="260"/>
      <c r="CF95" s="260"/>
      <c r="CG95" s="260"/>
      <c r="CH95" s="260"/>
      <c r="CI95" s="260"/>
      <c r="CJ95" s="260"/>
      <c r="CK95" s="260"/>
      <c r="CL95" s="260"/>
      <c r="CM95" s="260"/>
    </row>
    <row r="96" spans="1:91" x14ac:dyDescent="0.2">
      <c r="A96" s="10">
        <v>85</v>
      </c>
      <c r="B96" s="46" t="s">
        <v>33</v>
      </c>
      <c r="C96" s="46"/>
      <c r="D96" s="48">
        <f t="shared" ref="D96:P96" si="39">D94</f>
        <v>1109174</v>
      </c>
      <c r="E96" s="48">
        <f t="shared" si="39"/>
        <v>1125907</v>
      </c>
      <c r="F96" s="48">
        <f t="shared" si="39"/>
        <v>1134520</v>
      </c>
      <c r="G96" s="48">
        <f t="shared" si="39"/>
        <v>1120717</v>
      </c>
      <c r="H96" s="48">
        <f t="shared" si="39"/>
        <v>1161721</v>
      </c>
      <c r="I96" s="48">
        <f t="shared" si="39"/>
        <v>1213200</v>
      </c>
      <c r="J96" s="48">
        <f t="shared" si="39"/>
        <v>1264580</v>
      </c>
      <c r="K96" s="48">
        <f t="shared" si="39"/>
        <v>1356515</v>
      </c>
      <c r="L96" s="48">
        <f t="shared" si="39"/>
        <v>1329401</v>
      </c>
      <c r="M96" s="48">
        <f t="shared" si="39"/>
        <v>1281922</v>
      </c>
      <c r="N96" s="48">
        <f t="shared" si="39"/>
        <v>1164880</v>
      </c>
      <c r="O96" s="48">
        <f t="shared" si="39"/>
        <v>1118519</v>
      </c>
      <c r="P96" s="48">
        <f t="shared" si="39"/>
        <v>14381056</v>
      </c>
      <c r="Q96" s="48">
        <f>SUM(Q90:Q95)</f>
        <v>2618728.0575000001</v>
      </c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4"/>
      <c r="AU96" s="274"/>
      <c r="AV96" s="274"/>
      <c r="AW96" s="274"/>
      <c r="AX96" s="274"/>
      <c r="AY96" s="274"/>
      <c r="AZ96" s="274"/>
      <c r="BA96" s="274"/>
      <c r="BB96" s="274"/>
      <c r="BC96" s="274"/>
      <c r="BD96" s="274"/>
      <c r="BE96" s="274"/>
      <c r="BF96" s="274"/>
      <c r="BG96" s="274"/>
      <c r="BH96" s="274"/>
      <c r="BI96" s="274"/>
      <c r="BJ96" s="274"/>
      <c r="BK96" s="274"/>
      <c r="BL96" s="260"/>
      <c r="BM96" s="260"/>
      <c r="BN96" s="260"/>
      <c r="BO96" s="260"/>
      <c r="BP96" s="260"/>
      <c r="BQ96" s="260"/>
      <c r="BR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  <c r="CD96" s="260"/>
      <c r="CE96" s="260"/>
      <c r="CF96" s="260"/>
      <c r="CG96" s="260"/>
      <c r="CH96" s="260"/>
      <c r="CI96" s="260"/>
      <c r="CJ96" s="260"/>
      <c r="CK96" s="260"/>
      <c r="CL96" s="260"/>
      <c r="CM96" s="260"/>
    </row>
    <row r="97" spans="1:91" x14ac:dyDescent="0.2">
      <c r="A97" s="10">
        <v>86</v>
      </c>
      <c r="B97" s="1"/>
      <c r="C97" s="1"/>
      <c r="D97" s="5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74"/>
      <c r="AU97" s="274"/>
      <c r="AV97" s="274"/>
      <c r="AW97" s="274"/>
      <c r="AX97" s="274"/>
      <c r="AY97" s="274"/>
      <c r="AZ97" s="274"/>
      <c r="BA97" s="274"/>
      <c r="BB97" s="274"/>
      <c r="BC97" s="274"/>
      <c r="BD97" s="274"/>
      <c r="BE97" s="274"/>
      <c r="BF97" s="274"/>
      <c r="BG97" s="274"/>
      <c r="BH97" s="274"/>
      <c r="BI97" s="274"/>
      <c r="BJ97" s="274"/>
      <c r="BK97" s="274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</row>
    <row r="98" spans="1:91" x14ac:dyDescent="0.2">
      <c r="A98" s="10">
        <v>87</v>
      </c>
      <c r="B98" s="1" t="s">
        <v>266</v>
      </c>
      <c r="C98" s="1"/>
      <c r="D98" s="5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75"/>
      <c r="AU98" s="275"/>
      <c r="AV98" s="275"/>
      <c r="AW98" s="275"/>
      <c r="AX98" s="275"/>
      <c r="AY98" s="275"/>
      <c r="AZ98" s="275"/>
      <c r="BA98" s="275"/>
      <c r="BB98" s="275"/>
      <c r="BC98" s="275"/>
      <c r="BD98" s="275"/>
      <c r="BE98" s="275"/>
      <c r="BF98" s="275"/>
      <c r="BG98" s="275"/>
      <c r="BH98" s="275"/>
      <c r="BI98" s="275"/>
      <c r="BJ98" s="275"/>
      <c r="BK98" s="275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</row>
    <row r="99" spans="1:91" x14ac:dyDescent="0.2">
      <c r="A99" s="10">
        <v>88</v>
      </c>
      <c r="B99" s="1" t="s">
        <v>267</v>
      </c>
      <c r="C99" s="1"/>
      <c r="D99" s="51">
        <v>53147</v>
      </c>
      <c r="E99" s="51">
        <v>52352</v>
      </c>
      <c r="F99" s="51">
        <v>49875</v>
      </c>
      <c r="G99" s="51">
        <v>61445</v>
      </c>
      <c r="H99" s="51">
        <v>120749</v>
      </c>
      <c r="I99" s="51">
        <v>125695</v>
      </c>
      <c r="J99" s="51">
        <v>56798</v>
      </c>
      <c r="K99" s="51">
        <v>53861</v>
      </c>
      <c r="L99" s="51">
        <v>48764</v>
      </c>
      <c r="M99" s="51">
        <v>61274</v>
      </c>
      <c r="N99" s="51">
        <v>55115</v>
      </c>
      <c r="O99" s="51">
        <v>56750</v>
      </c>
      <c r="P99" s="51">
        <f>SUM(D99:O99)</f>
        <v>795825</v>
      </c>
      <c r="Q99" s="51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74"/>
      <c r="AG99" s="274"/>
      <c r="AH99" s="274"/>
      <c r="AI99" s="274"/>
      <c r="AJ99" s="274"/>
      <c r="AK99" s="274"/>
      <c r="AL99" s="274"/>
      <c r="AM99" s="274"/>
      <c r="AN99" s="274"/>
      <c r="AO99" s="274"/>
      <c r="AP99" s="274"/>
      <c r="AQ99" s="274"/>
      <c r="AR99" s="274"/>
      <c r="AS99" s="274"/>
      <c r="AT99" s="275"/>
      <c r="AU99" s="275"/>
      <c r="AV99" s="275"/>
      <c r="AW99" s="275"/>
      <c r="AX99" s="275"/>
      <c r="AY99" s="275"/>
      <c r="AZ99" s="275"/>
      <c r="BA99" s="275"/>
      <c r="BB99" s="275"/>
      <c r="BC99" s="275"/>
      <c r="BD99" s="275"/>
      <c r="BE99" s="275"/>
      <c r="BF99" s="275"/>
      <c r="BG99" s="275"/>
      <c r="BH99" s="275"/>
      <c r="BI99" s="275"/>
      <c r="BJ99" s="275"/>
      <c r="BK99" s="275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</row>
    <row r="100" spans="1:91" x14ac:dyDescent="0.2">
      <c r="A100" s="10">
        <v>89</v>
      </c>
      <c r="B100" s="1" t="s">
        <v>112</v>
      </c>
      <c r="C100" s="1"/>
      <c r="D100" s="51">
        <v>66309.944833545873</v>
      </c>
      <c r="E100" s="51">
        <v>50408.537547415785</v>
      </c>
      <c r="F100" s="51">
        <v>46388.154661995744</v>
      </c>
      <c r="G100" s="51">
        <v>45637.551272394514</v>
      </c>
      <c r="H100" s="51">
        <v>46490.321671991878</v>
      </c>
      <c r="I100" s="51">
        <v>61456.922554420096</v>
      </c>
      <c r="J100" s="51">
        <v>102213.68965606859</v>
      </c>
      <c r="K100" s="51">
        <v>149116.04375513172</v>
      </c>
      <c r="L100" s="51">
        <v>177196.04177205116</v>
      </c>
      <c r="M100" s="51">
        <v>163174.64832397367</v>
      </c>
      <c r="N100" s="51">
        <v>151935.73390173324</v>
      </c>
      <c r="O100" s="51">
        <v>101931.31686333597</v>
      </c>
      <c r="P100" s="51">
        <f>SUM(D100:O100)</f>
        <v>1162258.9068140581</v>
      </c>
      <c r="Q100" s="51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74"/>
      <c r="AG100" s="274"/>
      <c r="AH100" s="274"/>
      <c r="AI100" s="274"/>
      <c r="AJ100" s="274"/>
      <c r="AK100" s="274"/>
      <c r="AL100" s="274"/>
      <c r="AM100" s="274"/>
      <c r="AN100" s="274"/>
      <c r="AO100" s="274"/>
      <c r="AP100" s="274"/>
      <c r="AQ100" s="274"/>
      <c r="AR100" s="274"/>
      <c r="AS100" s="274"/>
      <c r="AT100" s="275"/>
      <c r="AU100" s="275"/>
      <c r="AV100" s="275"/>
      <c r="AW100" s="275"/>
      <c r="AX100" s="275"/>
      <c r="AY100" s="275"/>
      <c r="AZ100" s="275"/>
      <c r="BA100" s="275"/>
      <c r="BB100" s="275"/>
      <c r="BC100" s="275"/>
      <c r="BD100" s="275"/>
      <c r="BE100" s="275"/>
      <c r="BF100" s="275"/>
      <c r="BG100" s="275"/>
      <c r="BH100" s="275"/>
      <c r="BI100" s="275"/>
      <c r="BJ100" s="275"/>
      <c r="BK100" s="275"/>
      <c r="BL100" s="260"/>
      <c r="BM100" s="260"/>
      <c r="BN100" s="260"/>
      <c r="BO100" s="260"/>
      <c r="BP100" s="260"/>
      <c r="BQ100" s="260"/>
      <c r="BR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0"/>
      <c r="CF100" s="260"/>
      <c r="CG100" s="260"/>
      <c r="CH100" s="260"/>
      <c r="CI100" s="260"/>
      <c r="CJ100" s="260"/>
      <c r="CK100" s="260"/>
      <c r="CL100" s="260"/>
      <c r="CM100" s="260"/>
    </row>
    <row r="101" spans="1:91" x14ac:dyDescent="0.2">
      <c r="A101" s="10">
        <v>90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0"/>
      <c r="BI101" s="270"/>
      <c r="BJ101" s="270"/>
      <c r="BK101" s="27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</row>
    <row r="102" spans="1:91" x14ac:dyDescent="0.2">
      <c r="A102" s="10">
        <v>91</v>
      </c>
      <c r="B102" s="281" t="s">
        <v>268</v>
      </c>
      <c r="C102" s="1"/>
      <c r="D102" s="51">
        <f>D108+D99+D100</f>
        <v>5839564.988418173</v>
      </c>
      <c r="E102" s="51">
        <f t="shared" ref="E102:O102" si="40">E108+E99+E100</f>
        <v>5595658.5564120505</v>
      </c>
      <c r="F102" s="51">
        <f t="shared" si="40"/>
        <v>5590082.5057084896</v>
      </c>
      <c r="G102" s="51">
        <f t="shared" si="40"/>
        <v>5563736.2159706308</v>
      </c>
      <c r="H102" s="51">
        <f t="shared" si="40"/>
        <v>6247443.1376001006</v>
      </c>
      <c r="I102" s="51">
        <f t="shared" si="40"/>
        <v>7753025.5088134063</v>
      </c>
      <c r="J102" s="51">
        <f t="shared" si="40"/>
        <v>9419464.7394417673</v>
      </c>
      <c r="K102" s="51">
        <f t="shared" si="40"/>
        <v>10603896.971684903</v>
      </c>
      <c r="L102" s="51">
        <f t="shared" si="40"/>
        <v>9819735.6205497365</v>
      </c>
      <c r="M102" s="51">
        <f t="shared" si="40"/>
        <v>10037332.105907125</v>
      </c>
      <c r="N102" s="51">
        <f t="shared" si="40"/>
        <v>7796297.2595738955</v>
      </c>
      <c r="O102" s="51">
        <f t="shared" si="40"/>
        <v>6471060.0908917431</v>
      </c>
      <c r="P102" s="51">
        <f>SUM(D102:O102)</f>
        <v>90737297.700972021</v>
      </c>
      <c r="Q102" s="2"/>
      <c r="R102" s="162">
        <f>P102-'Test Year Revenue Proposed'!P44</f>
        <v>-0.66334202885627747</v>
      </c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260"/>
      <c r="BM102" s="260"/>
      <c r="BN102" s="260"/>
      <c r="BO102" s="260"/>
      <c r="BP102" s="260"/>
      <c r="BQ102" s="260"/>
      <c r="BR102" s="260"/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  <c r="CC102" s="260"/>
      <c r="CD102" s="260"/>
      <c r="CE102" s="260"/>
      <c r="CF102" s="260"/>
      <c r="CG102" s="260"/>
      <c r="CH102" s="260"/>
      <c r="CI102" s="260"/>
      <c r="CJ102" s="260"/>
      <c r="CK102" s="260"/>
      <c r="CL102" s="260"/>
      <c r="CM102" s="260"/>
    </row>
    <row r="103" spans="1:91" x14ac:dyDescent="0.2">
      <c r="A103" s="10">
        <v>92</v>
      </c>
      <c r="B103" s="1" t="s">
        <v>114</v>
      </c>
      <c r="C103" s="1"/>
      <c r="D103" s="51">
        <f t="shared" ref="D103:O103" si="41">D62+D54+D46+D37+D28+D19</f>
        <v>2140178.2246902296</v>
      </c>
      <c r="E103" s="51">
        <f t="shared" si="41"/>
        <v>1707172.6171789239</v>
      </c>
      <c r="F103" s="51">
        <f t="shared" si="41"/>
        <v>1738764.4999396228</v>
      </c>
      <c r="G103" s="51">
        <f t="shared" si="41"/>
        <v>1745989.12769141</v>
      </c>
      <c r="H103" s="51">
        <f t="shared" si="41"/>
        <v>3066454.1377074509</v>
      </c>
      <c r="I103" s="51">
        <f t="shared" si="41"/>
        <v>6878478.8215075824</v>
      </c>
      <c r="J103" s="51">
        <f t="shared" si="41"/>
        <v>11441517.336329494</v>
      </c>
      <c r="K103" s="51">
        <f t="shared" si="41"/>
        <v>14355315.11244629</v>
      </c>
      <c r="L103" s="51">
        <f t="shared" si="41"/>
        <v>13250776.747369971</v>
      </c>
      <c r="M103" s="51">
        <f t="shared" si="41"/>
        <v>12020888.174833182</v>
      </c>
      <c r="N103" s="51">
        <f t="shared" si="41"/>
        <v>7112664.9807080487</v>
      </c>
      <c r="O103" s="51">
        <f t="shared" si="41"/>
        <v>3919261.4412249289</v>
      </c>
      <c r="P103" s="51">
        <f>SUM(D103:O103)</f>
        <v>79377461.221627131</v>
      </c>
      <c r="Q103" s="2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65"/>
      <c r="AU103" s="265"/>
      <c r="AV103" s="265"/>
      <c r="AW103" s="265"/>
      <c r="AX103" s="265"/>
      <c r="AY103" s="265"/>
      <c r="AZ103" s="265"/>
      <c r="BA103" s="265"/>
      <c r="BB103" s="265"/>
      <c r="BC103" s="265"/>
      <c r="BD103" s="265"/>
      <c r="BE103" s="265"/>
      <c r="BF103" s="265"/>
      <c r="BG103" s="265"/>
      <c r="BH103" s="265"/>
      <c r="BI103" s="265"/>
      <c r="BJ103" s="265"/>
      <c r="BK103" s="265"/>
      <c r="BL103" s="260"/>
      <c r="BM103" s="260"/>
      <c r="BN103" s="260"/>
      <c r="BO103" s="260"/>
      <c r="BP103" s="260"/>
      <c r="BQ103" s="260"/>
      <c r="BR103" s="260"/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0"/>
    </row>
    <row r="104" spans="1:91" x14ac:dyDescent="0.2">
      <c r="A104" s="10">
        <v>93</v>
      </c>
      <c r="B104" s="281" t="s">
        <v>269</v>
      </c>
      <c r="C104" s="1"/>
      <c r="D104" s="51">
        <f>D102+D103</f>
        <v>7979743.2131084027</v>
      </c>
      <c r="E104" s="51">
        <f t="shared" ref="E104:O104" si="42">E102+E103</f>
        <v>7302831.1735909749</v>
      </c>
      <c r="F104" s="51">
        <f t="shared" si="42"/>
        <v>7328847.0056481119</v>
      </c>
      <c r="G104" s="51">
        <f t="shared" si="42"/>
        <v>7309725.3436620403</v>
      </c>
      <c r="H104" s="51">
        <f t="shared" si="42"/>
        <v>9313897.275307551</v>
      </c>
      <c r="I104" s="51">
        <f t="shared" si="42"/>
        <v>14631504.330320988</v>
      </c>
      <c r="J104" s="51">
        <f t="shared" si="42"/>
        <v>20860982.075771261</v>
      </c>
      <c r="K104" s="51">
        <f t="shared" si="42"/>
        <v>24959212.084131192</v>
      </c>
      <c r="L104" s="51">
        <f t="shared" si="42"/>
        <v>23070512.367919706</v>
      </c>
      <c r="M104" s="51">
        <f t="shared" si="42"/>
        <v>22058220.280740306</v>
      </c>
      <c r="N104" s="51">
        <f t="shared" si="42"/>
        <v>14908962.240281943</v>
      </c>
      <c r="O104" s="51">
        <f t="shared" si="42"/>
        <v>10390321.532116672</v>
      </c>
      <c r="P104" s="51">
        <f>SUM(D104:O104)</f>
        <v>170114758.92259917</v>
      </c>
      <c r="Q104" s="2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5"/>
      <c r="AU104" s="275"/>
      <c r="AV104" s="275"/>
      <c r="AW104" s="275"/>
      <c r="AX104" s="275"/>
      <c r="AY104" s="275"/>
      <c r="AZ104" s="275"/>
      <c r="BA104" s="275"/>
      <c r="BB104" s="275"/>
      <c r="BC104" s="275"/>
      <c r="BD104" s="275"/>
      <c r="BE104" s="275"/>
      <c r="BF104" s="275"/>
      <c r="BG104" s="275"/>
      <c r="BH104" s="275"/>
      <c r="BI104" s="275"/>
      <c r="BJ104" s="275"/>
      <c r="BK104" s="275"/>
      <c r="BL104" s="260"/>
      <c r="BM104" s="260"/>
      <c r="BN104" s="260"/>
      <c r="BO104" s="260"/>
      <c r="BP104" s="260"/>
      <c r="BQ104" s="260"/>
      <c r="BR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  <c r="CD104" s="260"/>
      <c r="CE104" s="260"/>
      <c r="CF104" s="260"/>
      <c r="CG104" s="260"/>
      <c r="CH104" s="260"/>
      <c r="CI104" s="260"/>
      <c r="CJ104" s="260"/>
      <c r="CK104" s="260"/>
      <c r="CL104" s="260"/>
      <c r="CM104" s="260"/>
    </row>
    <row r="105" spans="1:91" x14ac:dyDescent="0.2">
      <c r="Q105" s="2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4"/>
      <c r="AU105" s="274"/>
      <c r="AV105" s="274"/>
      <c r="AW105" s="274"/>
      <c r="AX105" s="274"/>
      <c r="AY105" s="274"/>
      <c r="AZ105" s="274"/>
      <c r="BA105" s="274"/>
      <c r="BB105" s="274"/>
      <c r="BC105" s="274"/>
      <c r="BD105" s="274"/>
      <c r="BE105" s="274"/>
      <c r="BF105" s="274"/>
      <c r="BG105" s="274"/>
      <c r="BH105" s="274"/>
      <c r="BI105" s="274"/>
      <c r="BJ105" s="274"/>
      <c r="BK105" s="274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</row>
    <row r="106" spans="1:91" x14ac:dyDescent="0.2">
      <c r="A106" s="10"/>
      <c r="Q106" s="2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74"/>
      <c r="BH106" s="274"/>
      <c r="BI106" s="274"/>
      <c r="BJ106" s="274"/>
      <c r="BK106" s="274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</row>
    <row r="107" spans="1:91" x14ac:dyDescent="0.2">
      <c r="A107" s="10"/>
      <c r="D107" s="185">
        <f t="shared" ref="D107:P107" si="43">D17+D26+D35+D44+D52+D60+D72+D87+D96</f>
        <v>2685980.991413251</v>
      </c>
      <c r="E107" s="185">
        <f t="shared" si="43"/>
        <v>2559752.1749808723</v>
      </c>
      <c r="F107" s="185">
        <f t="shared" si="43"/>
        <v>2643559.8392320788</v>
      </c>
      <c r="G107" s="185">
        <f t="shared" si="43"/>
        <v>2606681.3505837312</v>
      </c>
      <c r="H107" s="185">
        <f t="shared" si="43"/>
        <v>3106464.3815316283</v>
      </c>
      <c r="I107" s="185">
        <f t="shared" si="43"/>
        <v>4138404.6660171049</v>
      </c>
      <c r="J107" s="185">
        <f t="shared" si="43"/>
        <v>5208476.6301295664</v>
      </c>
      <c r="K107" s="185">
        <f t="shared" si="43"/>
        <v>6121938.6667353055</v>
      </c>
      <c r="L107" s="185">
        <f t="shared" si="43"/>
        <v>5779383.5879990738</v>
      </c>
      <c r="M107" s="185">
        <f t="shared" si="43"/>
        <v>5377987.2101265537</v>
      </c>
      <c r="N107" s="185">
        <f t="shared" si="43"/>
        <v>3932530.3064842308</v>
      </c>
      <c r="O107" s="185">
        <f t="shared" si="43"/>
        <v>3087747.9378944617</v>
      </c>
      <c r="P107" s="185">
        <f t="shared" si="43"/>
        <v>47248912.213127859</v>
      </c>
      <c r="Q107" s="2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274"/>
      <c r="BH107" s="274"/>
      <c r="BI107" s="274"/>
      <c r="BJ107" s="274"/>
      <c r="BK107" s="274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</row>
    <row r="108" spans="1:91" x14ac:dyDescent="0.2">
      <c r="A108" s="10"/>
      <c r="C108" s="185"/>
      <c r="D108" s="282">
        <f>D89+D80+D64+D56+D48+D39+D30+D21+D12+D74</f>
        <v>5720108.0435846271</v>
      </c>
      <c r="E108" s="282">
        <f t="shared" ref="E108:O108" si="44">E89+E80+E64+E56+E48+E39+E30+E21+E12+E74</f>
        <v>5492898.0188646344</v>
      </c>
      <c r="F108" s="282">
        <f t="shared" si="44"/>
        <v>5493819.3510464942</v>
      </c>
      <c r="G108" s="282">
        <f t="shared" si="44"/>
        <v>5456653.6646982366</v>
      </c>
      <c r="H108" s="282">
        <f t="shared" si="44"/>
        <v>6080203.815928109</v>
      </c>
      <c r="I108" s="282">
        <f t="shared" si="44"/>
        <v>7565873.586258986</v>
      </c>
      <c r="J108" s="282">
        <f t="shared" si="44"/>
        <v>9260453.0497856978</v>
      </c>
      <c r="K108" s="282">
        <f t="shared" si="44"/>
        <v>10400919.927929772</v>
      </c>
      <c r="L108" s="282">
        <f t="shared" si="44"/>
        <v>9593775.5787776858</v>
      </c>
      <c r="M108" s="282">
        <f t="shared" si="44"/>
        <v>9812883.4575831518</v>
      </c>
      <c r="N108" s="282">
        <f t="shared" si="44"/>
        <v>7589246.525672162</v>
      </c>
      <c r="O108" s="282">
        <f t="shared" si="44"/>
        <v>6312378.7740284074</v>
      </c>
      <c r="P108" s="282">
        <f>P89+P80+P64+P56+P48+P39+P30+P21+P12</f>
        <v>88665896.249757975</v>
      </c>
      <c r="Q108" s="2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  <c r="AT108" s="275"/>
      <c r="AU108" s="275"/>
      <c r="AV108" s="275"/>
      <c r="AW108" s="275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275"/>
      <c r="BI108" s="275"/>
      <c r="BJ108" s="275"/>
      <c r="BK108" s="275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</row>
    <row r="109" spans="1:91" x14ac:dyDescent="0.2">
      <c r="A109" s="10"/>
      <c r="C109" s="185"/>
      <c r="D109" s="282">
        <f>D62+D54+D46+D37+D28+D19</f>
        <v>2140178.2246902296</v>
      </c>
      <c r="E109" s="282">
        <f>E62+E54+E46+E37+E28+E19</f>
        <v>1707172.6171789239</v>
      </c>
      <c r="F109" s="282">
        <f>F62+F54+F46+F37+F28+F19</f>
        <v>1738764.4999396228</v>
      </c>
      <c r="G109" s="282">
        <f>G62+G54+G46+G37+G28+G19</f>
        <v>1745989.12769141</v>
      </c>
      <c r="H109" s="282">
        <f t="shared" ref="H109:P109" si="45">H62+H54+H46+H37+H28+H19</f>
        <v>3066454.1377074509</v>
      </c>
      <c r="I109" s="282">
        <f t="shared" si="45"/>
        <v>6878478.8215075824</v>
      </c>
      <c r="J109" s="282">
        <f t="shared" si="45"/>
        <v>11441517.336329494</v>
      </c>
      <c r="K109" s="282">
        <f t="shared" si="45"/>
        <v>14355315.11244629</v>
      </c>
      <c r="L109" s="282">
        <f t="shared" si="45"/>
        <v>13250776.747369971</v>
      </c>
      <c r="M109" s="282">
        <f t="shared" si="45"/>
        <v>12020888.174833182</v>
      </c>
      <c r="N109" s="282">
        <f t="shared" si="45"/>
        <v>7112664.9807080487</v>
      </c>
      <c r="O109" s="282">
        <f t="shared" si="45"/>
        <v>3919261.4412249289</v>
      </c>
      <c r="P109" s="282">
        <f t="shared" si="45"/>
        <v>79377461.221627146</v>
      </c>
      <c r="Q109" s="2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5"/>
      <c r="AU109" s="275"/>
      <c r="AV109" s="275"/>
      <c r="AW109" s="275"/>
      <c r="AX109" s="275"/>
      <c r="AY109" s="275"/>
      <c r="AZ109" s="275"/>
      <c r="BA109" s="275"/>
      <c r="BB109" s="275"/>
      <c r="BC109" s="275"/>
      <c r="BD109" s="275"/>
      <c r="BE109" s="275"/>
      <c r="BF109" s="275"/>
      <c r="BG109" s="275"/>
      <c r="BH109" s="275"/>
      <c r="BI109" s="275"/>
      <c r="BJ109" s="275"/>
      <c r="BK109" s="275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</row>
    <row r="110" spans="1:91" x14ac:dyDescent="0.2">
      <c r="A110" s="10"/>
      <c r="D110" s="282"/>
      <c r="O110" s="4"/>
      <c r="P110" s="4"/>
      <c r="Q110" s="2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60"/>
      <c r="BM110" s="260"/>
      <c r="BN110" s="260"/>
      <c r="BO110" s="260"/>
      <c r="BP110" s="260"/>
      <c r="BQ110" s="260"/>
      <c r="BR110" s="260"/>
      <c r="BS110" s="260"/>
      <c r="BT110" s="260"/>
      <c r="BU110" s="260"/>
      <c r="BV110" s="260"/>
      <c r="BW110" s="260"/>
      <c r="BX110" s="260"/>
      <c r="BY110" s="260"/>
      <c r="BZ110" s="260"/>
      <c r="CA110" s="260"/>
      <c r="CB110" s="260"/>
      <c r="CC110" s="260"/>
      <c r="CD110" s="260"/>
      <c r="CE110" s="260"/>
      <c r="CF110" s="260"/>
      <c r="CG110" s="260"/>
      <c r="CH110" s="260"/>
      <c r="CI110" s="260"/>
      <c r="CJ110" s="260"/>
      <c r="CK110" s="260"/>
      <c r="CL110" s="260"/>
      <c r="CM110" s="260"/>
    </row>
    <row r="111" spans="1:91" x14ac:dyDescent="0.2">
      <c r="A111" s="10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45"/>
      <c r="P111" s="45"/>
      <c r="Q111" s="283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260"/>
      <c r="BM111" s="260"/>
      <c r="BN111" s="260"/>
      <c r="BO111" s="260"/>
      <c r="BP111" s="260"/>
      <c r="BQ111" s="260"/>
      <c r="BR111" s="260"/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  <c r="CC111" s="260"/>
      <c r="CD111" s="260"/>
      <c r="CE111" s="260"/>
      <c r="CF111" s="260"/>
      <c r="CG111" s="260"/>
      <c r="CH111" s="260"/>
      <c r="CI111" s="260"/>
      <c r="CJ111" s="260"/>
      <c r="CK111" s="260"/>
      <c r="CL111" s="260"/>
      <c r="CM111" s="260"/>
    </row>
    <row r="112" spans="1:91" x14ac:dyDescent="0.2">
      <c r="A112" s="10"/>
      <c r="B112" s="5" t="s">
        <v>275</v>
      </c>
      <c r="D112" s="2">
        <f>(D12+D21+D39)-('Test Year Monthly - (Pres)'!D12+'Test Year Monthly - (Pres)'!D21+'Test Year Monthly - (Pres)'!D39)</f>
        <v>-18225.511083978228</v>
      </c>
      <c r="E112" s="2">
        <f>(E12+E21+E39)-('Test Year Monthly - (Pres)'!E12+'Test Year Monthly - (Pres)'!E21+'Test Year Monthly - (Pres)'!E39)</f>
        <v>-36987.326803706586</v>
      </c>
      <c r="F112" s="2">
        <f>(F12+F21+F39)-('Test Year Monthly - (Pres)'!F12+'Test Year Monthly - (Pres)'!F21+'Test Year Monthly - (Pres)'!F39)</f>
        <v>-37450.781255017966</v>
      </c>
      <c r="G112" s="2">
        <f>(G12+G21+G39)-('Test Year Monthly - (Pres)'!G12+'Test Year Monthly - (Pres)'!G21+'Test Year Monthly - (Pres)'!G39)</f>
        <v>-36583.384574265219</v>
      </c>
      <c r="H112" s="2">
        <f>(H12+H21+H39)-('Test Year Monthly - (Pres)'!H12+'Test Year Monthly - (Pres)'!H21+'Test Year Monthly - (Pres)'!H39)</f>
        <v>28926.26579114981</v>
      </c>
      <c r="I112" s="2">
        <f>(I12+I21+I39)-('Test Year Monthly - (Pres)'!I12+'Test Year Monthly - (Pres)'!I21+'Test Year Monthly - (Pres)'!I39)</f>
        <v>249667.6192984106</v>
      </c>
      <c r="J112" s="2">
        <f>(J12+J21+J39)-('Test Year Monthly - (Pres)'!J12+'Test Year Monthly - (Pres)'!J21+'Test Year Monthly - (Pres)'!J39)</f>
        <v>487650.1561215315</v>
      </c>
      <c r="K112" s="2">
        <f>(K12+K21+K39)-('Test Year Monthly - (Pres)'!K12+'Test Year Monthly - (Pres)'!K21+'Test Year Monthly - (Pres)'!K39)</f>
        <v>639320.97962467838</v>
      </c>
      <c r="L112" s="2">
        <f>(L12+L21+L39)-('Test Year Monthly - (Pres)'!L12+'Test Year Monthly - (Pres)'!L21+'Test Year Monthly - (Pres)'!L39)</f>
        <v>597754.57204709668</v>
      </c>
      <c r="M112" s="2">
        <f>(M12+M21+M39)-('Test Year Monthly - (Pres)'!M12+'Test Year Monthly - (Pres)'!M21+'Test Year Monthly - (Pres)'!M39)</f>
        <v>486435.58533774037</v>
      </c>
      <c r="N112" s="2">
        <f>(N12+N21+N39)-('Test Year Monthly - (Pres)'!N12+'Test Year Monthly - (Pres)'!N21+'Test Year Monthly - (Pres)'!N39)</f>
        <v>254017.49997282308</v>
      </c>
      <c r="O112" s="2">
        <f>(O12+O21+O39)-('Test Year Monthly - (Pres)'!O12+'Test Year Monthly - (Pres)'!O21+'Test Year Monthly - (Pres)'!O39)</f>
        <v>65601.528056891635</v>
      </c>
      <c r="P112" s="40"/>
      <c r="Q112" s="3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5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0"/>
      <c r="BM112" s="260"/>
      <c r="BN112" s="260"/>
      <c r="BO112" s="260"/>
      <c r="BP112" s="260"/>
      <c r="BQ112" s="260"/>
      <c r="BR112" s="260"/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  <c r="CC112" s="260"/>
      <c r="CD112" s="260"/>
      <c r="CE112" s="260"/>
      <c r="CF112" s="260"/>
      <c r="CG112" s="260"/>
      <c r="CH112" s="260"/>
      <c r="CI112" s="260"/>
      <c r="CJ112" s="260"/>
      <c r="CK112" s="260"/>
      <c r="CL112" s="260"/>
      <c r="CM112" s="260"/>
    </row>
    <row r="113" spans="1:91" x14ac:dyDescent="0.2">
      <c r="A113" s="10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40"/>
      <c r="P113" s="40"/>
      <c r="Q113" s="3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75"/>
      <c r="AU113" s="275"/>
      <c r="AV113" s="275"/>
      <c r="AW113" s="275"/>
      <c r="AX113" s="275"/>
      <c r="AY113" s="275"/>
      <c r="AZ113" s="275"/>
      <c r="BA113" s="275"/>
      <c r="BB113" s="275"/>
      <c r="BC113" s="275"/>
      <c r="BD113" s="275"/>
      <c r="BE113" s="275"/>
      <c r="BF113" s="275"/>
      <c r="BG113" s="275"/>
      <c r="BH113" s="275"/>
      <c r="BI113" s="275"/>
      <c r="BJ113" s="275"/>
      <c r="BK113" s="275"/>
      <c r="BL113" s="260"/>
      <c r="BM113" s="260"/>
      <c r="BN113" s="260"/>
      <c r="BO113" s="260"/>
      <c r="BP113" s="260"/>
      <c r="BQ113" s="260"/>
      <c r="BR113" s="260"/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  <c r="CC113" s="260"/>
      <c r="CD113" s="260"/>
      <c r="CE113" s="260"/>
      <c r="CF113" s="260"/>
      <c r="CG113" s="260"/>
      <c r="CH113" s="260"/>
      <c r="CI113" s="260"/>
      <c r="CJ113" s="260"/>
      <c r="CK113" s="260"/>
      <c r="CL113" s="260"/>
      <c r="CM113" s="260"/>
    </row>
    <row r="114" spans="1:91" x14ac:dyDescent="0.2">
      <c r="A114" s="10"/>
      <c r="B114" s="5" t="s">
        <v>276</v>
      </c>
      <c r="D114" s="185">
        <f>D17+D26+D35+D44</f>
        <v>441823.39341325103</v>
      </c>
      <c r="E114" s="185">
        <f t="shared" ref="E114:O114" si="46">E17+E26+E35+E44</f>
        <v>361285.30258087238</v>
      </c>
      <c r="F114" s="185">
        <f t="shared" si="46"/>
        <v>363641.40403207904</v>
      </c>
      <c r="G114" s="185">
        <f t="shared" si="46"/>
        <v>370598.69298373093</v>
      </c>
      <c r="H114" s="185">
        <f t="shared" si="46"/>
        <v>644603.45523162815</v>
      </c>
      <c r="I114" s="185">
        <f t="shared" si="46"/>
        <v>1500985.6994171047</v>
      </c>
      <c r="J114" s="185">
        <f t="shared" si="46"/>
        <v>2492829.4606295666</v>
      </c>
      <c r="K114" s="185">
        <f t="shared" si="46"/>
        <v>3127884.1785353054</v>
      </c>
      <c r="L114" s="185">
        <f t="shared" si="46"/>
        <v>2893585.8884990737</v>
      </c>
      <c r="M114" s="185">
        <f t="shared" si="46"/>
        <v>2601121.9730265536</v>
      </c>
      <c r="N114" s="185">
        <f t="shared" si="46"/>
        <v>1543635.7880842309</v>
      </c>
      <c r="O114" s="185">
        <f t="shared" si="46"/>
        <v>780340.38869446144</v>
      </c>
      <c r="P114" s="45">
        <f>SUM(D114:O114)</f>
        <v>17122335.625127859</v>
      </c>
      <c r="Q114" s="3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74"/>
      <c r="AU114" s="274"/>
      <c r="AV114" s="274"/>
      <c r="AW114" s="274"/>
      <c r="AX114" s="274"/>
      <c r="AY114" s="274"/>
      <c r="AZ114" s="274"/>
      <c r="BA114" s="274"/>
      <c r="BB114" s="274"/>
      <c r="BC114" s="274"/>
      <c r="BD114" s="274"/>
      <c r="BE114" s="274"/>
      <c r="BF114" s="274"/>
      <c r="BG114" s="274"/>
      <c r="BH114" s="274"/>
      <c r="BI114" s="274"/>
      <c r="BJ114" s="274"/>
      <c r="BK114" s="274"/>
      <c r="BL114" s="260"/>
      <c r="BM114" s="260"/>
      <c r="BN114" s="260"/>
      <c r="BO114" s="260"/>
      <c r="BP114" s="260"/>
      <c r="BQ114" s="260"/>
      <c r="BR114" s="260"/>
      <c r="BS114" s="260"/>
      <c r="BT114" s="260"/>
      <c r="BU114" s="260"/>
      <c r="BV114" s="260"/>
      <c r="BW114" s="260"/>
      <c r="BX114" s="260"/>
      <c r="BY114" s="260"/>
      <c r="BZ114" s="260"/>
      <c r="CA114" s="260"/>
      <c r="CB114" s="260"/>
      <c r="CC114" s="260"/>
      <c r="CD114" s="260"/>
      <c r="CE114" s="260"/>
      <c r="CF114" s="260"/>
      <c r="CG114" s="260"/>
      <c r="CH114" s="260"/>
      <c r="CI114" s="260"/>
      <c r="CJ114" s="260"/>
      <c r="CK114" s="260"/>
      <c r="CL114" s="260"/>
      <c r="CM114" s="260"/>
    </row>
    <row r="115" spans="1:91" x14ac:dyDescent="0.2">
      <c r="A115" s="1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74"/>
      <c r="AU115" s="274"/>
      <c r="AV115" s="274"/>
      <c r="AW115" s="274"/>
      <c r="AX115" s="274"/>
      <c r="AY115" s="274"/>
      <c r="AZ115" s="274"/>
      <c r="BA115" s="274"/>
      <c r="BB115" s="274"/>
      <c r="BC115" s="274"/>
      <c r="BD115" s="274"/>
      <c r="BE115" s="274"/>
      <c r="BF115" s="274"/>
      <c r="BG115" s="274"/>
      <c r="BH115" s="274"/>
      <c r="BI115" s="274"/>
      <c r="BJ115" s="274"/>
      <c r="BK115" s="274"/>
      <c r="BL115" s="260"/>
      <c r="BM115" s="260"/>
      <c r="BN115" s="260"/>
      <c r="BO115" s="260"/>
      <c r="BP115" s="260"/>
      <c r="BQ115" s="260"/>
      <c r="BR115" s="260"/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  <c r="CC115" s="260"/>
      <c r="CD115" s="260"/>
      <c r="CE115" s="260"/>
      <c r="CF115" s="260"/>
      <c r="CG115" s="260"/>
      <c r="CH115" s="260"/>
      <c r="CI115" s="260"/>
      <c r="CJ115" s="260"/>
      <c r="CK115" s="260"/>
      <c r="CL115" s="260"/>
      <c r="CM115" s="260"/>
    </row>
    <row r="116" spans="1:91" x14ac:dyDescent="0.2">
      <c r="A116" s="1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74"/>
      <c r="AU116" s="274"/>
      <c r="AV116" s="274"/>
      <c r="AW116" s="274"/>
      <c r="AX116" s="274"/>
      <c r="AY116" s="274"/>
      <c r="AZ116" s="274"/>
      <c r="BA116" s="274"/>
      <c r="BB116" s="274"/>
      <c r="BC116" s="274"/>
      <c r="BD116" s="274"/>
      <c r="BE116" s="274"/>
      <c r="BF116" s="274"/>
      <c r="BG116" s="274"/>
      <c r="BH116" s="274"/>
      <c r="BI116" s="274"/>
      <c r="BJ116" s="274"/>
      <c r="BK116" s="274"/>
      <c r="BL116" s="260"/>
      <c r="BM116" s="260"/>
      <c r="BN116" s="260"/>
      <c r="BO116" s="260"/>
      <c r="BP116" s="260"/>
      <c r="BQ116" s="260"/>
      <c r="BR116" s="260"/>
      <c r="BS116" s="260"/>
      <c r="BT116" s="260"/>
      <c r="BU116" s="260"/>
      <c r="BV116" s="260"/>
      <c r="BW116" s="260"/>
      <c r="BX116" s="260"/>
      <c r="BY116" s="260"/>
      <c r="BZ116" s="260"/>
      <c r="CA116" s="260"/>
      <c r="CB116" s="260"/>
      <c r="CC116" s="260"/>
      <c r="CD116" s="260"/>
      <c r="CE116" s="260"/>
      <c r="CF116" s="260"/>
      <c r="CG116" s="260"/>
      <c r="CH116" s="260"/>
      <c r="CI116" s="260"/>
      <c r="CJ116" s="260"/>
      <c r="CK116" s="260"/>
      <c r="CL116" s="260"/>
      <c r="CM116" s="260"/>
    </row>
    <row r="117" spans="1:91" x14ac:dyDescent="0.2">
      <c r="A117" s="1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75"/>
      <c r="AU117" s="275"/>
      <c r="AV117" s="275"/>
      <c r="AW117" s="275"/>
      <c r="AX117" s="275"/>
      <c r="AY117" s="275"/>
      <c r="AZ117" s="275"/>
      <c r="BA117" s="275"/>
      <c r="BB117" s="275"/>
      <c r="BC117" s="275"/>
      <c r="BD117" s="275"/>
      <c r="BE117" s="275"/>
      <c r="BF117" s="275"/>
      <c r="BG117" s="275"/>
      <c r="BH117" s="275"/>
      <c r="BI117" s="275"/>
      <c r="BJ117" s="275"/>
      <c r="BK117" s="275"/>
      <c r="BL117" s="260"/>
      <c r="BM117" s="260"/>
      <c r="BN117" s="260"/>
      <c r="BO117" s="260"/>
      <c r="BP117" s="260"/>
      <c r="BQ117" s="260"/>
      <c r="BR117" s="260"/>
      <c r="BS117" s="260"/>
      <c r="BT117" s="260"/>
      <c r="BU117" s="260"/>
      <c r="BV117" s="260"/>
      <c r="BW117" s="260"/>
      <c r="BX117" s="260"/>
      <c r="BY117" s="260"/>
      <c r="BZ117" s="260"/>
      <c r="CA117" s="260"/>
      <c r="CB117" s="260"/>
      <c r="CC117" s="260"/>
      <c r="CD117" s="260"/>
      <c r="CE117" s="260"/>
      <c r="CF117" s="260"/>
      <c r="CG117" s="260"/>
      <c r="CH117" s="260"/>
      <c r="CI117" s="260"/>
      <c r="CJ117" s="260"/>
      <c r="CK117" s="260"/>
      <c r="CL117" s="260"/>
      <c r="CM117" s="260"/>
    </row>
    <row r="118" spans="1:91" x14ac:dyDescent="0.2">
      <c r="A118" s="1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74"/>
      <c r="AU118" s="274"/>
      <c r="AV118" s="274"/>
      <c r="AW118" s="274"/>
      <c r="AX118" s="274"/>
      <c r="AY118" s="274"/>
      <c r="AZ118" s="274"/>
      <c r="BA118" s="274"/>
      <c r="BB118" s="274"/>
      <c r="BC118" s="274"/>
      <c r="BD118" s="274"/>
      <c r="BE118" s="274"/>
      <c r="BF118" s="274"/>
      <c r="BG118" s="274"/>
      <c r="BH118" s="274"/>
      <c r="BI118" s="274"/>
      <c r="BJ118" s="274"/>
      <c r="BK118" s="274"/>
      <c r="BL118" s="260"/>
      <c r="BM118" s="260"/>
      <c r="BN118" s="260"/>
      <c r="BO118" s="260"/>
      <c r="BP118" s="260"/>
      <c r="BQ118" s="260"/>
      <c r="BR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260"/>
      <c r="CF118" s="260"/>
      <c r="CG118" s="260"/>
      <c r="CH118" s="260"/>
      <c r="CI118" s="260"/>
      <c r="CJ118" s="260"/>
      <c r="CK118" s="260"/>
      <c r="CL118" s="260"/>
      <c r="CM118" s="260"/>
    </row>
    <row r="119" spans="1:91" x14ac:dyDescent="0.2">
      <c r="A119" s="16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0"/>
      <c r="BI119" s="270"/>
      <c r="BJ119" s="270"/>
      <c r="BK119" s="270"/>
      <c r="BL119" s="260"/>
      <c r="BM119" s="260"/>
      <c r="BN119" s="260"/>
      <c r="BO119" s="260"/>
      <c r="BP119" s="260"/>
      <c r="BQ119" s="260"/>
      <c r="BR119" s="260"/>
      <c r="BS119" s="260"/>
      <c r="BT119" s="260"/>
      <c r="BU119" s="260"/>
      <c r="BV119" s="260"/>
      <c r="BW119" s="260"/>
      <c r="BX119" s="260"/>
      <c r="BY119" s="260"/>
      <c r="BZ119" s="260"/>
      <c r="CA119" s="260"/>
      <c r="CB119" s="260"/>
      <c r="CC119" s="260"/>
      <c r="CD119" s="260"/>
      <c r="CE119" s="260"/>
      <c r="CF119" s="260"/>
      <c r="CG119" s="260"/>
      <c r="CH119" s="260"/>
      <c r="CI119" s="260"/>
      <c r="CJ119" s="260"/>
      <c r="CK119" s="260"/>
      <c r="CL119" s="260"/>
      <c r="CM119" s="260"/>
    </row>
    <row r="120" spans="1:91" x14ac:dyDescent="0.2">
      <c r="A120" s="16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60"/>
      <c r="BR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260"/>
      <c r="CF120" s="260"/>
      <c r="CG120" s="260"/>
      <c r="CH120" s="260"/>
      <c r="CI120" s="260"/>
      <c r="CJ120" s="260"/>
      <c r="CK120" s="260"/>
      <c r="CL120" s="260"/>
      <c r="CM120" s="260"/>
    </row>
    <row r="121" spans="1:91" x14ac:dyDescent="0.2">
      <c r="A121" s="16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</row>
    <row r="122" spans="1:91" x14ac:dyDescent="0.2">
      <c r="A122" s="16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74"/>
      <c r="BD122" s="274"/>
      <c r="BE122" s="274"/>
      <c r="BF122" s="274"/>
      <c r="BG122" s="274"/>
      <c r="BH122" s="274"/>
      <c r="BI122" s="274"/>
      <c r="BJ122" s="274"/>
      <c r="BK122" s="274"/>
      <c r="BL122" s="260"/>
      <c r="BM122" s="260"/>
      <c r="BN122" s="260"/>
      <c r="BO122" s="260"/>
      <c r="BP122" s="260"/>
      <c r="BQ122" s="260"/>
      <c r="BR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</row>
    <row r="123" spans="1:91" x14ac:dyDescent="0.2">
      <c r="A123" s="16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74"/>
      <c r="BD123" s="274"/>
      <c r="BE123" s="274"/>
      <c r="BF123" s="274"/>
      <c r="BG123" s="274"/>
      <c r="BH123" s="274"/>
      <c r="BI123" s="274"/>
      <c r="BJ123" s="274"/>
      <c r="BK123" s="274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</row>
    <row r="124" spans="1:91" x14ac:dyDescent="0.2">
      <c r="A124" s="16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</row>
    <row r="125" spans="1:91" x14ac:dyDescent="0.2">
      <c r="A125" s="16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0"/>
      <c r="BI125" s="270"/>
      <c r="BJ125" s="270"/>
      <c r="BK125" s="27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</row>
    <row r="126" spans="1:91" x14ac:dyDescent="0.2">
      <c r="A126" s="16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0"/>
      <c r="BI126" s="270"/>
      <c r="BJ126" s="270"/>
      <c r="BK126" s="27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</row>
    <row r="127" spans="1:91" x14ac:dyDescent="0.2">
      <c r="A127" s="16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0"/>
      <c r="BI127" s="270"/>
      <c r="BJ127" s="270"/>
      <c r="BK127" s="27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</row>
    <row r="128" spans="1:9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0"/>
      <c r="BI128" s="270"/>
      <c r="BJ128" s="270"/>
      <c r="BK128" s="27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</row>
    <row r="129" spans="1:9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0"/>
      <c r="BI129" s="270"/>
      <c r="BJ129" s="270"/>
      <c r="BK129" s="27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</row>
    <row r="130" spans="1:9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0"/>
      <c r="BI130" s="270"/>
      <c r="BJ130" s="270"/>
      <c r="BK130" s="27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</row>
    <row r="131" spans="1:9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0"/>
      <c r="BH131" s="270"/>
      <c r="BI131" s="270"/>
      <c r="BJ131" s="270"/>
      <c r="BK131" s="27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</row>
    <row r="132" spans="1:9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0"/>
      <c r="BH132" s="270"/>
      <c r="BI132" s="270"/>
      <c r="BJ132" s="270"/>
      <c r="BK132" s="27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</row>
    <row r="133" spans="1:9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0"/>
      <c r="BI133" s="270"/>
      <c r="BJ133" s="270"/>
      <c r="BK133" s="27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</row>
    <row r="134" spans="1:9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</row>
    <row r="135" spans="1:9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</row>
    <row r="136" spans="1:9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</row>
    <row r="137" spans="1:9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</row>
    <row r="138" spans="1:91" x14ac:dyDescent="0.2">
      <c r="A138" s="3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</row>
    <row r="139" spans="1:91" x14ac:dyDescent="0.2">
      <c r="A139" s="3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</row>
    <row r="140" spans="1:91" x14ac:dyDescent="0.2">
      <c r="A140" s="3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</row>
    <row r="141" spans="1:91" x14ac:dyDescent="0.2">
      <c r="A141" s="3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</row>
    <row r="142" spans="1:91" x14ac:dyDescent="0.2">
      <c r="A142" s="3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</row>
    <row r="143" spans="1:91" x14ac:dyDescent="0.2">
      <c r="A143" s="3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</row>
    <row r="144" spans="1:91" x14ac:dyDescent="0.2">
      <c r="A144" s="3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</row>
    <row r="145" spans="1:91" x14ac:dyDescent="0.2">
      <c r="A145" s="3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</row>
    <row r="146" spans="1:91" x14ac:dyDescent="0.2">
      <c r="A146" s="3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</row>
    <row r="147" spans="1:91" x14ac:dyDescent="0.2">
      <c r="A147" s="3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</row>
    <row r="148" spans="1:91" x14ac:dyDescent="0.2">
      <c r="A148" s="3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</row>
    <row r="149" spans="1:91" x14ac:dyDescent="0.2">
      <c r="A149" s="3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</row>
    <row r="150" spans="1:91" x14ac:dyDescent="0.2">
      <c r="A150" s="3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</row>
    <row r="151" spans="1:91" x14ac:dyDescent="0.2">
      <c r="A151" s="3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</row>
    <row r="152" spans="1:91" x14ac:dyDescent="0.2">
      <c r="A152" s="3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</row>
    <row r="153" spans="1:91" x14ac:dyDescent="0.2">
      <c r="A153" s="3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</row>
    <row r="154" spans="1:91" x14ac:dyDescent="0.2">
      <c r="A154" s="3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</row>
    <row r="155" spans="1:91" x14ac:dyDescent="0.2">
      <c r="A155" s="3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</row>
    <row r="156" spans="1:91" x14ac:dyDescent="0.2">
      <c r="A156" s="3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</row>
    <row r="157" spans="1:91" x14ac:dyDescent="0.2">
      <c r="A157" s="3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</row>
    <row r="158" spans="1:91" x14ac:dyDescent="0.2">
      <c r="A158" s="3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</row>
    <row r="159" spans="1:91" x14ac:dyDescent="0.2">
      <c r="A159" s="3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</row>
    <row r="160" spans="1:91" x14ac:dyDescent="0.2">
      <c r="A160" s="3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</row>
    <row r="161" spans="1:9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</row>
    <row r="162" spans="1:9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</row>
    <row r="163" spans="1:9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</row>
    <row r="164" spans="1:9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</row>
    <row r="165" spans="1:9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</row>
    <row r="166" spans="1:9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</row>
    <row r="167" spans="1:9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</row>
    <row r="168" spans="1:9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</row>
    <row r="169" spans="1:9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</row>
    <row r="170" spans="1:9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</row>
    <row r="171" spans="1:9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</row>
    <row r="172" spans="1:9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</row>
    <row r="173" spans="1:9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</row>
    <row r="174" spans="1:9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</row>
    <row r="175" spans="1:9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</row>
    <row r="176" spans="1:9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</row>
    <row r="177" spans="1:9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</row>
    <row r="178" spans="1:9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</row>
    <row r="179" spans="1:9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</row>
    <row r="180" spans="1:9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AD180" s="260"/>
      <c r="AE180" s="260"/>
      <c r="AF180" s="260"/>
      <c r="AG180" s="260"/>
      <c r="AH180" s="260"/>
      <c r="AI180" s="260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</row>
    <row r="181" spans="1:9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</row>
    <row r="182" spans="1:9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</row>
    <row r="183" spans="1:9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</row>
    <row r="184" spans="1:9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</row>
    <row r="185" spans="1:9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</row>
    <row r="186" spans="1:9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</row>
    <row r="187" spans="1:9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</row>
    <row r="188" spans="1:9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</row>
    <row r="189" spans="1:9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</row>
    <row r="190" spans="1:9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</row>
    <row r="191" spans="1:9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</row>
    <row r="192" spans="1:9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</row>
    <row r="193" spans="1:9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</row>
    <row r="194" spans="1:9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</row>
    <row r="195" spans="1:9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</row>
    <row r="196" spans="1:9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</row>
    <row r="197" spans="1:9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</row>
    <row r="198" spans="1:9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</row>
    <row r="199" spans="1:9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</row>
    <row r="200" spans="1:9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</row>
    <row r="201" spans="1:9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</row>
    <row r="202" spans="1:9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</row>
    <row r="203" spans="1:9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</row>
    <row r="204" spans="1:9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</row>
    <row r="205" spans="1:9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60"/>
      <c r="BH205" s="260"/>
      <c r="BI205" s="260"/>
      <c r="BJ205" s="260"/>
      <c r="BK205" s="260"/>
      <c r="BL205" s="260"/>
      <c r="BM205" s="260"/>
      <c r="BN205" s="260"/>
      <c r="BO205" s="260"/>
      <c r="BP205" s="260"/>
      <c r="BQ205" s="260"/>
      <c r="BR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  <c r="CC205" s="260"/>
      <c r="CD205" s="260"/>
      <c r="CE205" s="260"/>
      <c r="CF205" s="260"/>
      <c r="CG205" s="260"/>
      <c r="CH205" s="260"/>
      <c r="CI205" s="260"/>
      <c r="CJ205" s="260"/>
      <c r="CK205" s="260"/>
      <c r="CL205" s="260"/>
      <c r="CM205" s="260"/>
    </row>
    <row r="206" spans="1:9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60"/>
      <c r="BR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  <c r="CC206" s="260"/>
      <c r="CD206" s="260"/>
      <c r="CE206" s="260"/>
      <c r="CF206" s="260"/>
      <c r="CG206" s="260"/>
      <c r="CH206" s="260"/>
      <c r="CI206" s="260"/>
      <c r="CJ206" s="260"/>
      <c r="CK206" s="260"/>
      <c r="CL206" s="260"/>
      <c r="CM206" s="260"/>
    </row>
    <row r="207" spans="1:9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60"/>
      <c r="BR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  <c r="CC207" s="260"/>
      <c r="CD207" s="260"/>
      <c r="CE207" s="260"/>
      <c r="CF207" s="260"/>
      <c r="CG207" s="260"/>
      <c r="CH207" s="260"/>
      <c r="CI207" s="260"/>
      <c r="CJ207" s="260"/>
      <c r="CK207" s="260"/>
      <c r="CL207" s="260"/>
      <c r="CM207" s="260"/>
    </row>
    <row r="208" spans="1:9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60"/>
      <c r="BR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  <c r="CC208" s="260"/>
      <c r="CD208" s="260"/>
      <c r="CE208" s="260"/>
      <c r="CF208" s="260"/>
      <c r="CG208" s="260"/>
      <c r="CH208" s="260"/>
      <c r="CI208" s="260"/>
      <c r="CJ208" s="260"/>
      <c r="CK208" s="260"/>
      <c r="CL208" s="260"/>
      <c r="CM208" s="260"/>
    </row>
    <row r="209" spans="1:9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  <c r="CC209" s="260"/>
      <c r="CD209" s="260"/>
      <c r="CE209" s="260"/>
      <c r="CF209" s="260"/>
      <c r="CG209" s="260"/>
      <c r="CH209" s="260"/>
      <c r="CI209" s="260"/>
      <c r="CJ209" s="260"/>
      <c r="CK209" s="260"/>
      <c r="CL209" s="260"/>
      <c r="CM209" s="260"/>
    </row>
    <row r="210" spans="1:9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60"/>
      <c r="BR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  <c r="CC210" s="260"/>
      <c r="CD210" s="260"/>
      <c r="CE210" s="260"/>
      <c r="CF210" s="260"/>
      <c r="CG210" s="260"/>
      <c r="CH210" s="260"/>
      <c r="CI210" s="260"/>
      <c r="CJ210" s="260"/>
      <c r="CK210" s="260"/>
      <c r="CL210" s="260"/>
      <c r="CM210" s="260"/>
    </row>
    <row r="211" spans="1:9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0"/>
      <c r="BO211" s="260"/>
      <c r="BP211" s="260"/>
      <c r="BQ211" s="260"/>
      <c r="BR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  <c r="CB211" s="260"/>
      <c r="CC211" s="260"/>
      <c r="CD211" s="260"/>
      <c r="CE211" s="260"/>
      <c r="CF211" s="260"/>
      <c r="CG211" s="260"/>
      <c r="CH211" s="260"/>
      <c r="CI211" s="260"/>
      <c r="CJ211" s="260"/>
      <c r="CK211" s="260"/>
      <c r="CL211" s="260"/>
      <c r="CM211" s="260"/>
    </row>
    <row r="212" spans="1:9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60"/>
      <c r="BR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  <c r="CC212" s="260"/>
      <c r="CD212" s="260"/>
      <c r="CE212" s="260"/>
      <c r="CF212" s="260"/>
      <c r="CG212" s="260"/>
      <c r="CH212" s="260"/>
      <c r="CI212" s="260"/>
      <c r="CJ212" s="260"/>
      <c r="CK212" s="260"/>
      <c r="CL212" s="260"/>
      <c r="CM212" s="260"/>
    </row>
    <row r="213" spans="1:9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0"/>
      <c r="BQ213" s="260"/>
      <c r="BR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  <c r="CB213" s="260"/>
      <c r="CC213" s="260"/>
      <c r="CD213" s="260"/>
      <c r="CE213" s="260"/>
      <c r="CF213" s="260"/>
      <c r="CG213" s="260"/>
      <c r="CH213" s="260"/>
      <c r="CI213" s="260"/>
      <c r="CJ213" s="260"/>
      <c r="CK213" s="260"/>
      <c r="CL213" s="260"/>
      <c r="CM213" s="260"/>
    </row>
    <row r="214" spans="1:9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0"/>
      <c r="BO214" s="260"/>
      <c r="BP214" s="260"/>
      <c r="BQ214" s="260"/>
      <c r="BR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  <c r="CB214" s="260"/>
      <c r="CC214" s="260"/>
      <c r="CD214" s="260"/>
      <c r="CE214" s="260"/>
      <c r="CF214" s="260"/>
      <c r="CG214" s="260"/>
      <c r="CH214" s="260"/>
      <c r="CI214" s="260"/>
      <c r="CJ214" s="260"/>
      <c r="CK214" s="260"/>
      <c r="CL214" s="260"/>
      <c r="CM214" s="260"/>
    </row>
    <row r="215" spans="1:9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60"/>
      <c r="BR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  <c r="CC215" s="260"/>
      <c r="CD215" s="260"/>
      <c r="CE215" s="260"/>
      <c r="CF215" s="260"/>
      <c r="CG215" s="260"/>
      <c r="CH215" s="260"/>
      <c r="CI215" s="260"/>
      <c r="CJ215" s="260"/>
      <c r="CK215" s="260"/>
      <c r="CL215" s="260"/>
      <c r="CM215" s="260"/>
    </row>
    <row r="216" spans="1:9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60"/>
      <c r="BR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  <c r="CC216" s="260"/>
      <c r="CD216" s="260"/>
      <c r="CE216" s="260"/>
      <c r="CF216" s="260"/>
      <c r="CG216" s="260"/>
      <c r="CH216" s="260"/>
      <c r="CI216" s="260"/>
      <c r="CJ216" s="260"/>
      <c r="CK216" s="260"/>
      <c r="CL216" s="260"/>
      <c r="CM216" s="260"/>
    </row>
    <row r="217" spans="1:9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60"/>
      <c r="BR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  <c r="CC217" s="260"/>
      <c r="CD217" s="260"/>
      <c r="CE217" s="260"/>
      <c r="CF217" s="260"/>
      <c r="CG217" s="260"/>
      <c r="CH217" s="260"/>
      <c r="CI217" s="260"/>
      <c r="CJ217" s="260"/>
      <c r="CK217" s="260"/>
      <c r="CL217" s="260"/>
      <c r="CM217" s="260"/>
    </row>
    <row r="218" spans="1:9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0"/>
      <c r="BO218" s="260"/>
      <c r="BP218" s="260"/>
      <c r="BQ218" s="260"/>
      <c r="BR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  <c r="CB218" s="260"/>
      <c r="CC218" s="260"/>
      <c r="CD218" s="260"/>
      <c r="CE218" s="260"/>
      <c r="CF218" s="260"/>
      <c r="CG218" s="260"/>
      <c r="CH218" s="260"/>
      <c r="CI218" s="260"/>
      <c r="CJ218" s="260"/>
      <c r="CK218" s="260"/>
      <c r="CL218" s="260"/>
      <c r="CM218" s="260"/>
    </row>
    <row r="219" spans="1:9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0"/>
      <c r="BO219" s="260"/>
      <c r="BP219" s="260"/>
      <c r="BQ219" s="260"/>
      <c r="BR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  <c r="CB219" s="260"/>
      <c r="CC219" s="260"/>
      <c r="CD219" s="260"/>
      <c r="CE219" s="260"/>
      <c r="CF219" s="260"/>
      <c r="CG219" s="260"/>
      <c r="CH219" s="260"/>
      <c r="CI219" s="260"/>
      <c r="CJ219" s="260"/>
      <c r="CK219" s="260"/>
      <c r="CL219" s="260"/>
      <c r="CM219" s="260"/>
    </row>
    <row r="220" spans="1:9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0"/>
      <c r="BO220" s="260"/>
      <c r="BP220" s="260"/>
      <c r="BQ220" s="260"/>
      <c r="BR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  <c r="CC220" s="260"/>
      <c r="CD220" s="260"/>
      <c r="CE220" s="260"/>
      <c r="CF220" s="260"/>
      <c r="CG220" s="260"/>
      <c r="CH220" s="260"/>
      <c r="CI220" s="260"/>
      <c r="CJ220" s="260"/>
      <c r="CK220" s="260"/>
      <c r="CL220" s="260"/>
      <c r="CM220" s="260"/>
    </row>
    <row r="221" spans="1:9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60"/>
      <c r="BR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  <c r="CC221" s="260"/>
      <c r="CD221" s="260"/>
      <c r="CE221" s="260"/>
      <c r="CF221" s="260"/>
      <c r="CG221" s="260"/>
      <c r="CH221" s="260"/>
      <c r="CI221" s="260"/>
      <c r="CJ221" s="260"/>
      <c r="CK221" s="260"/>
      <c r="CL221" s="260"/>
      <c r="CM221" s="260"/>
    </row>
    <row r="222" spans="1:9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0"/>
      <c r="BO222" s="260"/>
      <c r="BP222" s="260"/>
      <c r="BQ222" s="260"/>
      <c r="BR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  <c r="CB222" s="260"/>
      <c r="CC222" s="260"/>
      <c r="CD222" s="260"/>
      <c r="CE222" s="260"/>
      <c r="CF222" s="260"/>
      <c r="CG222" s="260"/>
      <c r="CH222" s="260"/>
      <c r="CI222" s="260"/>
      <c r="CJ222" s="260"/>
      <c r="CK222" s="260"/>
      <c r="CL222" s="260"/>
      <c r="CM222" s="260"/>
    </row>
    <row r="223" spans="1:9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0"/>
      <c r="BO223" s="260"/>
      <c r="BP223" s="260"/>
      <c r="BQ223" s="260"/>
      <c r="BR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  <c r="CB223" s="260"/>
      <c r="CC223" s="260"/>
      <c r="CD223" s="260"/>
      <c r="CE223" s="260"/>
      <c r="CF223" s="260"/>
      <c r="CG223" s="260"/>
      <c r="CH223" s="260"/>
      <c r="CI223" s="260"/>
      <c r="CJ223" s="260"/>
      <c r="CK223" s="260"/>
      <c r="CL223" s="260"/>
      <c r="CM223" s="260"/>
    </row>
    <row r="224" spans="1:9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0"/>
      <c r="BO224" s="260"/>
      <c r="BP224" s="260"/>
      <c r="BQ224" s="260"/>
      <c r="BR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  <c r="CB224" s="260"/>
      <c r="CC224" s="260"/>
      <c r="CD224" s="260"/>
      <c r="CE224" s="260"/>
      <c r="CF224" s="260"/>
      <c r="CG224" s="260"/>
      <c r="CH224" s="260"/>
      <c r="CI224" s="260"/>
      <c r="CJ224" s="260"/>
      <c r="CK224" s="260"/>
      <c r="CL224" s="260"/>
      <c r="CM224" s="260"/>
    </row>
    <row r="225" spans="1:9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0"/>
      <c r="BO225" s="260"/>
      <c r="BP225" s="260"/>
      <c r="BQ225" s="260"/>
      <c r="BR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  <c r="CB225" s="260"/>
      <c r="CC225" s="260"/>
      <c r="CD225" s="260"/>
      <c r="CE225" s="260"/>
      <c r="CF225" s="260"/>
      <c r="CG225" s="260"/>
      <c r="CH225" s="260"/>
      <c r="CI225" s="260"/>
      <c r="CJ225" s="260"/>
      <c r="CK225" s="260"/>
      <c r="CL225" s="260"/>
      <c r="CM225" s="260"/>
    </row>
    <row r="226" spans="1:9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0"/>
      <c r="BO226" s="260"/>
      <c r="BP226" s="260"/>
      <c r="BQ226" s="260"/>
      <c r="BR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  <c r="CB226" s="260"/>
      <c r="CC226" s="260"/>
      <c r="CD226" s="260"/>
      <c r="CE226" s="260"/>
      <c r="CF226" s="260"/>
      <c r="CG226" s="260"/>
      <c r="CH226" s="260"/>
      <c r="CI226" s="260"/>
      <c r="CJ226" s="260"/>
      <c r="CK226" s="260"/>
      <c r="CL226" s="260"/>
      <c r="CM226" s="260"/>
    </row>
    <row r="227" spans="1:9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0"/>
      <c r="BO227" s="260"/>
      <c r="BP227" s="260"/>
      <c r="BQ227" s="260"/>
      <c r="BR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  <c r="CC227" s="260"/>
      <c r="CD227" s="260"/>
      <c r="CE227" s="260"/>
      <c r="CF227" s="260"/>
      <c r="CG227" s="260"/>
      <c r="CH227" s="260"/>
      <c r="CI227" s="260"/>
      <c r="CJ227" s="260"/>
      <c r="CK227" s="260"/>
      <c r="CL227" s="260"/>
      <c r="CM227" s="260"/>
    </row>
    <row r="228" spans="1:9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60"/>
      <c r="BH228" s="260"/>
      <c r="BI228" s="260"/>
      <c r="BJ228" s="260"/>
      <c r="BK228" s="260"/>
      <c r="BL228" s="260"/>
      <c r="BM228" s="260"/>
      <c r="BN228" s="260"/>
      <c r="BO228" s="260"/>
      <c r="BP228" s="260"/>
      <c r="BQ228" s="260"/>
      <c r="BR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  <c r="CC228" s="260"/>
      <c r="CD228" s="260"/>
      <c r="CE228" s="260"/>
      <c r="CF228" s="260"/>
      <c r="CG228" s="260"/>
      <c r="CH228" s="260"/>
      <c r="CI228" s="260"/>
      <c r="CJ228" s="260"/>
      <c r="CK228" s="260"/>
      <c r="CL228" s="260"/>
      <c r="CM228" s="260"/>
    </row>
    <row r="229" spans="1:9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60"/>
      <c r="BR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  <c r="CC229" s="260"/>
      <c r="CD229" s="260"/>
      <c r="CE229" s="260"/>
      <c r="CF229" s="260"/>
      <c r="CG229" s="260"/>
      <c r="CH229" s="260"/>
      <c r="CI229" s="260"/>
      <c r="CJ229" s="260"/>
      <c r="CK229" s="260"/>
      <c r="CL229" s="260"/>
      <c r="CM229" s="260"/>
    </row>
    <row r="230" spans="1:9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0"/>
      <c r="BQ230" s="260"/>
      <c r="BR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  <c r="CB230" s="260"/>
      <c r="CC230" s="260"/>
      <c r="CD230" s="260"/>
      <c r="CE230" s="260"/>
      <c r="CF230" s="260"/>
      <c r="CG230" s="260"/>
      <c r="CH230" s="260"/>
      <c r="CI230" s="260"/>
      <c r="CJ230" s="260"/>
      <c r="CK230" s="260"/>
      <c r="CL230" s="260"/>
      <c r="CM230" s="260"/>
    </row>
    <row r="231" spans="1:9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60"/>
      <c r="BR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  <c r="CC231" s="260"/>
      <c r="CD231" s="260"/>
      <c r="CE231" s="260"/>
      <c r="CF231" s="260"/>
      <c r="CG231" s="260"/>
      <c r="CH231" s="260"/>
      <c r="CI231" s="260"/>
      <c r="CJ231" s="260"/>
      <c r="CK231" s="260"/>
      <c r="CL231" s="260"/>
      <c r="CM231" s="260"/>
    </row>
    <row r="232" spans="1:9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60"/>
      <c r="BR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  <c r="CC232" s="260"/>
      <c r="CD232" s="260"/>
      <c r="CE232" s="260"/>
      <c r="CF232" s="260"/>
      <c r="CG232" s="260"/>
      <c r="CH232" s="260"/>
      <c r="CI232" s="260"/>
      <c r="CJ232" s="260"/>
      <c r="CK232" s="260"/>
      <c r="CL232" s="260"/>
      <c r="CM232" s="260"/>
    </row>
    <row r="233" spans="1:9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</row>
    <row r="234" spans="1:9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0"/>
      <c r="BO234" s="260"/>
      <c r="BP234" s="260"/>
      <c r="BQ234" s="260"/>
      <c r="BR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  <c r="CC234" s="260"/>
      <c r="CD234" s="260"/>
      <c r="CE234" s="260"/>
      <c r="CF234" s="260"/>
      <c r="CG234" s="260"/>
      <c r="CH234" s="260"/>
      <c r="CI234" s="260"/>
      <c r="CJ234" s="260"/>
      <c r="CK234" s="260"/>
      <c r="CL234" s="260"/>
      <c r="CM234" s="260"/>
    </row>
    <row r="235" spans="1:9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0"/>
      <c r="BO235" s="260"/>
      <c r="BP235" s="260"/>
      <c r="BQ235" s="260"/>
      <c r="BR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  <c r="CB235" s="260"/>
      <c r="CC235" s="260"/>
      <c r="CD235" s="260"/>
      <c r="CE235" s="260"/>
      <c r="CF235" s="260"/>
      <c r="CG235" s="260"/>
      <c r="CH235" s="260"/>
      <c r="CI235" s="260"/>
      <c r="CJ235" s="260"/>
      <c r="CK235" s="260"/>
      <c r="CL235" s="260"/>
      <c r="CM235" s="260"/>
    </row>
    <row r="236" spans="1:9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0"/>
      <c r="BO236" s="260"/>
      <c r="BP236" s="260"/>
      <c r="BQ236" s="260"/>
      <c r="BR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  <c r="CB236" s="260"/>
      <c r="CC236" s="260"/>
      <c r="CD236" s="260"/>
      <c r="CE236" s="260"/>
      <c r="CF236" s="260"/>
      <c r="CG236" s="260"/>
      <c r="CH236" s="260"/>
      <c r="CI236" s="260"/>
      <c r="CJ236" s="260"/>
      <c r="CK236" s="260"/>
      <c r="CL236" s="260"/>
      <c r="CM236" s="260"/>
    </row>
    <row r="237" spans="1:9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0"/>
      <c r="BO237" s="260"/>
      <c r="BP237" s="260"/>
      <c r="BQ237" s="260"/>
      <c r="BR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  <c r="CB237" s="260"/>
      <c r="CC237" s="260"/>
      <c r="CD237" s="260"/>
      <c r="CE237" s="260"/>
      <c r="CF237" s="260"/>
      <c r="CG237" s="260"/>
      <c r="CH237" s="260"/>
      <c r="CI237" s="260"/>
      <c r="CJ237" s="260"/>
      <c r="CK237" s="260"/>
      <c r="CL237" s="260"/>
      <c r="CM237" s="260"/>
    </row>
    <row r="238" spans="1:9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</row>
    <row r="239" spans="1:9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60"/>
      <c r="BR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  <c r="CC239" s="260"/>
      <c r="CD239" s="260"/>
      <c r="CE239" s="260"/>
      <c r="CF239" s="260"/>
      <c r="CG239" s="260"/>
      <c r="CH239" s="260"/>
      <c r="CI239" s="260"/>
      <c r="CJ239" s="260"/>
      <c r="CK239" s="260"/>
      <c r="CL239" s="260"/>
      <c r="CM239" s="260"/>
    </row>
    <row r="240" spans="1:9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0"/>
      <c r="BO240" s="260"/>
      <c r="BP240" s="260"/>
      <c r="BQ240" s="260"/>
      <c r="BR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  <c r="CC240" s="260"/>
      <c r="CD240" s="260"/>
      <c r="CE240" s="260"/>
      <c r="CF240" s="260"/>
      <c r="CG240" s="260"/>
      <c r="CH240" s="260"/>
      <c r="CI240" s="260"/>
      <c r="CJ240" s="260"/>
      <c r="CK240" s="260"/>
      <c r="CL240" s="260"/>
      <c r="CM240" s="260"/>
    </row>
    <row r="241" spans="1:9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0"/>
      <c r="BO241" s="260"/>
      <c r="BP241" s="260"/>
      <c r="BQ241" s="260"/>
      <c r="BR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  <c r="CB241" s="260"/>
      <c r="CC241" s="260"/>
      <c r="CD241" s="260"/>
      <c r="CE241" s="260"/>
      <c r="CF241" s="260"/>
      <c r="CG241" s="260"/>
      <c r="CH241" s="260"/>
      <c r="CI241" s="260"/>
      <c r="CJ241" s="260"/>
      <c r="CK241" s="260"/>
      <c r="CL241" s="260"/>
      <c r="CM241" s="260"/>
    </row>
    <row r="242" spans="1:9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</row>
    <row r="243" spans="1:9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60"/>
      <c r="BR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  <c r="CC243" s="260"/>
      <c r="CD243" s="260"/>
      <c r="CE243" s="260"/>
      <c r="CF243" s="260"/>
      <c r="CG243" s="260"/>
      <c r="CH243" s="260"/>
      <c r="CI243" s="260"/>
      <c r="CJ243" s="260"/>
      <c r="CK243" s="260"/>
      <c r="CL243" s="260"/>
      <c r="CM243" s="260"/>
    </row>
    <row r="244" spans="1:9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60"/>
      <c r="BR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  <c r="CC244" s="260"/>
      <c r="CD244" s="260"/>
      <c r="CE244" s="260"/>
      <c r="CF244" s="260"/>
      <c r="CG244" s="260"/>
      <c r="CH244" s="260"/>
      <c r="CI244" s="260"/>
      <c r="CJ244" s="260"/>
      <c r="CK244" s="260"/>
      <c r="CL244" s="260"/>
      <c r="CM244" s="260"/>
    </row>
    <row r="245" spans="1:9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0"/>
      <c r="CF245" s="260"/>
      <c r="CG245" s="260"/>
      <c r="CH245" s="260"/>
      <c r="CI245" s="260"/>
      <c r="CJ245" s="260"/>
      <c r="CK245" s="260"/>
      <c r="CL245" s="260"/>
      <c r="CM245" s="260"/>
    </row>
    <row r="246" spans="1:9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60"/>
      <c r="BR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  <c r="CC246" s="260"/>
      <c r="CD246" s="260"/>
      <c r="CE246" s="260"/>
      <c r="CF246" s="260"/>
      <c r="CG246" s="260"/>
      <c r="CH246" s="260"/>
      <c r="CI246" s="260"/>
      <c r="CJ246" s="260"/>
      <c r="CK246" s="260"/>
      <c r="CL246" s="260"/>
      <c r="CM246" s="260"/>
    </row>
    <row r="247" spans="1:9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60"/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0"/>
      <c r="CF247" s="260"/>
      <c r="CG247" s="260"/>
      <c r="CH247" s="260"/>
      <c r="CI247" s="260"/>
      <c r="CJ247" s="260"/>
      <c r="CK247" s="260"/>
      <c r="CL247" s="260"/>
      <c r="CM247" s="260"/>
    </row>
    <row r="248" spans="1:9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60"/>
      <c r="BR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  <c r="CC248" s="260"/>
      <c r="CD248" s="260"/>
      <c r="CE248" s="260"/>
      <c r="CF248" s="260"/>
      <c r="CG248" s="260"/>
      <c r="CH248" s="260"/>
      <c r="CI248" s="260"/>
      <c r="CJ248" s="260"/>
      <c r="CK248" s="260"/>
      <c r="CL248" s="260"/>
      <c r="CM248" s="260"/>
    </row>
    <row r="249" spans="1:9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0"/>
      <c r="BO249" s="260"/>
      <c r="BP249" s="260"/>
      <c r="BQ249" s="260"/>
      <c r="BR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  <c r="CB249" s="260"/>
      <c r="CC249" s="260"/>
      <c r="CD249" s="260"/>
      <c r="CE249" s="260"/>
      <c r="CF249" s="260"/>
      <c r="CG249" s="260"/>
      <c r="CH249" s="260"/>
      <c r="CI249" s="260"/>
      <c r="CJ249" s="260"/>
      <c r="CK249" s="260"/>
      <c r="CL249" s="260"/>
      <c r="CM249" s="260"/>
    </row>
    <row r="250" spans="1:9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0"/>
      <c r="BO250" s="260"/>
      <c r="BP250" s="260"/>
      <c r="BQ250" s="260"/>
      <c r="BR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  <c r="CB250" s="260"/>
      <c r="CC250" s="260"/>
      <c r="CD250" s="260"/>
      <c r="CE250" s="260"/>
      <c r="CF250" s="260"/>
      <c r="CG250" s="260"/>
      <c r="CH250" s="260"/>
      <c r="CI250" s="260"/>
      <c r="CJ250" s="260"/>
      <c r="CK250" s="260"/>
      <c r="CL250" s="260"/>
      <c r="CM250" s="260"/>
    </row>
    <row r="251" spans="1:9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60"/>
      <c r="BH251" s="260"/>
      <c r="BI251" s="260"/>
      <c r="BJ251" s="260"/>
      <c r="BK251" s="260"/>
      <c r="BL251" s="260"/>
      <c r="BM251" s="260"/>
      <c r="BN251" s="260"/>
      <c r="BO251" s="260"/>
      <c r="BP251" s="260"/>
      <c r="BQ251" s="260"/>
      <c r="BR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  <c r="CB251" s="260"/>
      <c r="CC251" s="260"/>
      <c r="CD251" s="260"/>
      <c r="CE251" s="260"/>
      <c r="CF251" s="260"/>
      <c r="CG251" s="260"/>
      <c r="CH251" s="260"/>
      <c r="CI251" s="260"/>
      <c r="CJ251" s="260"/>
      <c r="CK251" s="260"/>
      <c r="CL251" s="260"/>
      <c r="CM251" s="260"/>
    </row>
    <row r="252" spans="1:9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60"/>
      <c r="BR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  <c r="CC252" s="260"/>
      <c r="CD252" s="260"/>
      <c r="CE252" s="260"/>
      <c r="CF252" s="260"/>
      <c r="CG252" s="260"/>
      <c r="CH252" s="260"/>
      <c r="CI252" s="260"/>
      <c r="CJ252" s="260"/>
      <c r="CK252" s="260"/>
      <c r="CL252" s="260"/>
      <c r="CM252" s="260"/>
    </row>
    <row r="253" spans="1:9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0"/>
      <c r="BO253" s="260"/>
      <c r="BP253" s="260"/>
      <c r="BQ253" s="260"/>
      <c r="BR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  <c r="CB253" s="260"/>
      <c r="CC253" s="260"/>
      <c r="CD253" s="260"/>
      <c r="CE253" s="260"/>
      <c r="CF253" s="260"/>
      <c r="CG253" s="260"/>
      <c r="CH253" s="260"/>
      <c r="CI253" s="260"/>
      <c r="CJ253" s="260"/>
      <c r="CK253" s="260"/>
      <c r="CL253" s="260"/>
      <c r="CM253" s="260"/>
    </row>
    <row r="254" spans="1:91" x14ac:dyDescent="0.2">
      <c r="A254" s="4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AD254" s="260"/>
      <c r="AE254" s="260"/>
      <c r="AF254" s="260"/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0"/>
      <c r="BN254" s="260"/>
      <c r="BO254" s="260"/>
      <c r="BP254" s="260"/>
      <c r="BQ254" s="260"/>
      <c r="BR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  <c r="CB254" s="260"/>
      <c r="CC254" s="260"/>
      <c r="CD254" s="260"/>
      <c r="CE254" s="260"/>
      <c r="CF254" s="260"/>
      <c r="CG254" s="260"/>
      <c r="CH254" s="260"/>
      <c r="CI254" s="260"/>
      <c r="CJ254" s="260"/>
      <c r="CK254" s="260"/>
      <c r="CL254" s="260"/>
      <c r="CM254" s="260"/>
    </row>
    <row r="255" spans="1:91" x14ac:dyDescent="0.2">
      <c r="A255" s="4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AD255" s="260"/>
      <c r="AE255" s="260"/>
      <c r="AF255" s="260"/>
      <c r="AG255" s="260"/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0"/>
      <c r="BM255" s="260"/>
      <c r="BN255" s="260"/>
      <c r="BO255" s="260"/>
      <c r="BP255" s="260"/>
      <c r="BQ255" s="260"/>
      <c r="BR255" s="260"/>
      <c r="BS255" s="260"/>
      <c r="BT255" s="260"/>
      <c r="BU255" s="260"/>
      <c r="BV255" s="260"/>
      <c r="BW255" s="260"/>
      <c r="BX255" s="260"/>
      <c r="BY255" s="260"/>
      <c r="BZ255" s="260"/>
      <c r="CA255" s="260"/>
      <c r="CB255" s="260"/>
      <c r="CC255" s="260"/>
      <c r="CD255" s="260"/>
      <c r="CE255" s="260"/>
      <c r="CF255" s="260"/>
      <c r="CG255" s="260"/>
      <c r="CH255" s="260"/>
      <c r="CI255" s="260"/>
      <c r="CJ255" s="260"/>
      <c r="CK255" s="260"/>
      <c r="CL255" s="260"/>
      <c r="CM255" s="260"/>
    </row>
    <row r="256" spans="1:91" x14ac:dyDescent="0.2">
      <c r="A256" s="4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AD256" s="260"/>
      <c r="AE256" s="260"/>
      <c r="AF256" s="260"/>
      <c r="AG256" s="260"/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0"/>
      <c r="BM256" s="260"/>
      <c r="BN256" s="260"/>
      <c r="BO256" s="260"/>
      <c r="BP256" s="260"/>
      <c r="BQ256" s="260"/>
      <c r="BR256" s="260"/>
      <c r="BS256" s="260"/>
      <c r="BT256" s="260"/>
      <c r="BU256" s="260"/>
      <c r="BV256" s="260"/>
      <c r="BW256" s="260"/>
      <c r="BX256" s="260"/>
      <c r="BY256" s="260"/>
      <c r="BZ256" s="260"/>
      <c r="CA256" s="260"/>
      <c r="CB256" s="260"/>
      <c r="CC256" s="260"/>
      <c r="CD256" s="260"/>
      <c r="CE256" s="260"/>
      <c r="CF256" s="260"/>
      <c r="CG256" s="260"/>
      <c r="CH256" s="260"/>
      <c r="CI256" s="260"/>
      <c r="CJ256" s="260"/>
      <c r="CK256" s="260"/>
      <c r="CL256" s="260"/>
      <c r="CM256" s="260"/>
    </row>
    <row r="257" spans="1:91" x14ac:dyDescent="0.2">
      <c r="A257" s="4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AD257" s="260"/>
      <c r="AE257" s="260"/>
      <c r="AF257" s="260"/>
      <c r="AG257" s="260"/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0"/>
      <c r="BM257" s="260"/>
      <c r="BN257" s="260"/>
      <c r="BO257" s="260"/>
      <c r="BP257" s="260"/>
      <c r="BQ257" s="260"/>
      <c r="BR257" s="260"/>
      <c r="BS257" s="260"/>
      <c r="BT257" s="260"/>
      <c r="BU257" s="260"/>
      <c r="BV257" s="260"/>
      <c r="BW257" s="260"/>
      <c r="BX257" s="260"/>
      <c r="BY257" s="260"/>
      <c r="BZ257" s="260"/>
      <c r="CA257" s="260"/>
      <c r="CB257" s="260"/>
      <c r="CC257" s="260"/>
      <c r="CD257" s="260"/>
      <c r="CE257" s="260"/>
      <c r="CF257" s="260"/>
      <c r="CG257" s="260"/>
      <c r="CH257" s="260"/>
      <c r="CI257" s="260"/>
      <c r="CJ257" s="260"/>
      <c r="CK257" s="260"/>
      <c r="CL257" s="260"/>
      <c r="CM257" s="260"/>
    </row>
    <row r="258" spans="1:91" x14ac:dyDescent="0.2">
      <c r="A258" s="4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AD258" s="260"/>
      <c r="AE258" s="260"/>
      <c r="AF258" s="260"/>
      <c r="AG258" s="260"/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0"/>
      <c r="BM258" s="260"/>
      <c r="BN258" s="260"/>
      <c r="BO258" s="260"/>
      <c r="BP258" s="260"/>
      <c r="BQ258" s="260"/>
      <c r="BR258" s="260"/>
      <c r="BS258" s="260"/>
      <c r="BT258" s="260"/>
      <c r="BU258" s="260"/>
      <c r="BV258" s="260"/>
      <c r="BW258" s="260"/>
      <c r="BX258" s="260"/>
      <c r="BY258" s="260"/>
      <c r="BZ258" s="260"/>
      <c r="CA258" s="260"/>
      <c r="CB258" s="260"/>
      <c r="CC258" s="260"/>
      <c r="CD258" s="260"/>
      <c r="CE258" s="260"/>
      <c r="CF258" s="260"/>
      <c r="CG258" s="260"/>
      <c r="CH258" s="260"/>
      <c r="CI258" s="260"/>
      <c r="CJ258" s="260"/>
      <c r="CK258" s="260"/>
      <c r="CL258" s="260"/>
      <c r="CM258" s="260"/>
    </row>
    <row r="259" spans="1:91" x14ac:dyDescent="0.2">
      <c r="A259" s="4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AD259" s="260"/>
      <c r="AE259" s="260"/>
      <c r="AF259" s="260"/>
      <c r="AG259" s="260"/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0"/>
      <c r="BM259" s="260"/>
      <c r="BN259" s="260"/>
      <c r="BO259" s="260"/>
      <c r="BP259" s="260"/>
      <c r="BQ259" s="260"/>
      <c r="BR259" s="260"/>
      <c r="BS259" s="260"/>
      <c r="BT259" s="260"/>
      <c r="BU259" s="260"/>
      <c r="BV259" s="260"/>
      <c r="BW259" s="260"/>
      <c r="BX259" s="260"/>
      <c r="BY259" s="260"/>
      <c r="BZ259" s="260"/>
      <c r="CA259" s="260"/>
      <c r="CB259" s="260"/>
      <c r="CC259" s="260"/>
      <c r="CD259" s="260"/>
      <c r="CE259" s="260"/>
      <c r="CF259" s="260"/>
      <c r="CG259" s="260"/>
      <c r="CH259" s="260"/>
      <c r="CI259" s="260"/>
      <c r="CJ259" s="260"/>
      <c r="CK259" s="260"/>
      <c r="CL259" s="260"/>
      <c r="CM259" s="260"/>
    </row>
    <row r="260" spans="1:91" x14ac:dyDescent="0.2">
      <c r="A260" s="4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0"/>
      <c r="BO260" s="260"/>
      <c r="BP260" s="260"/>
      <c r="BQ260" s="260"/>
      <c r="BR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  <c r="CB260" s="260"/>
      <c r="CC260" s="260"/>
      <c r="CD260" s="260"/>
      <c r="CE260" s="260"/>
      <c r="CF260" s="260"/>
      <c r="CG260" s="260"/>
      <c r="CH260" s="260"/>
      <c r="CI260" s="260"/>
      <c r="CJ260" s="260"/>
      <c r="CK260" s="260"/>
      <c r="CL260" s="260"/>
      <c r="CM260" s="260"/>
    </row>
    <row r="261" spans="1:91" x14ac:dyDescent="0.2">
      <c r="A261" s="4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AD261" s="260"/>
      <c r="AE261" s="260"/>
      <c r="AF261" s="260"/>
      <c r="AG261" s="260"/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0"/>
      <c r="BM261" s="260"/>
      <c r="BN261" s="260"/>
      <c r="BO261" s="260"/>
      <c r="BP261" s="260"/>
      <c r="BQ261" s="260"/>
      <c r="BR261" s="260"/>
      <c r="BS261" s="260"/>
      <c r="BT261" s="260"/>
      <c r="BU261" s="260"/>
      <c r="BV261" s="260"/>
      <c r="BW261" s="260"/>
      <c r="BX261" s="260"/>
      <c r="BY261" s="260"/>
      <c r="BZ261" s="260"/>
      <c r="CA261" s="260"/>
      <c r="CB261" s="260"/>
      <c r="CC261" s="260"/>
      <c r="CD261" s="260"/>
      <c r="CE261" s="260"/>
      <c r="CF261" s="260"/>
      <c r="CG261" s="260"/>
      <c r="CH261" s="260"/>
      <c r="CI261" s="260"/>
      <c r="CJ261" s="260"/>
      <c r="CK261" s="260"/>
      <c r="CL261" s="260"/>
      <c r="CM261" s="260"/>
    </row>
    <row r="262" spans="1:91" x14ac:dyDescent="0.2">
      <c r="A262" s="4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AD262" s="260"/>
      <c r="AE262" s="260"/>
      <c r="AF262" s="260"/>
      <c r="AG262" s="260"/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0"/>
      <c r="BM262" s="260"/>
      <c r="BN262" s="260"/>
      <c r="BO262" s="260"/>
      <c r="BP262" s="260"/>
      <c r="BQ262" s="260"/>
      <c r="BR262" s="260"/>
      <c r="BS262" s="260"/>
      <c r="BT262" s="260"/>
      <c r="BU262" s="260"/>
      <c r="BV262" s="260"/>
      <c r="BW262" s="260"/>
      <c r="BX262" s="260"/>
      <c r="BY262" s="260"/>
      <c r="BZ262" s="260"/>
      <c r="CA262" s="260"/>
      <c r="CB262" s="260"/>
      <c r="CC262" s="260"/>
      <c r="CD262" s="260"/>
      <c r="CE262" s="260"/>
      <c r="CF262" s="260"/>
      <c r="CG262" s="260"/>
      <c r="CH262" s="260"/>
      <c r="CI262" s="260"/>
      <c r="CJ262" s="260"/>
      <c r="CK262" s="260"/>
      <c r="CL262" s="260"/>
      <c r="CM262" s="260"/>
    </row>
    <row r="263" spans="1:91" x14ac:dyDescent="0.2">
      <c r="A263" s="4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AD263" s="260"/>
      <c r="AE263" s="260"/>
      <c r="AF263" s="260"/>
      <c r="AG263" s="260"/>
      <c r="AH263" s="260"/>
      <c r="AI263" s="260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60"/>
      <c r="BR263" s="260"/>
      <c r="BS263" s="260"/>
      <c r="BT263" s="260"/>
      <c r="BU263" s="260"/>
      <c r="BV263" s="260"/>
      <c r="BW263" s="260"/>
      <c r="BX263" s="260"/>
      <c r="BY263" s="260"/>
      <c r="BZ263" s="260"/>
      <c r="CA263" s="260"/>
      <c r="CB263" s="260"/>
      <c r="CC263" s="260"/>
      <c r="CD263" s="260"/>
      <c r="CE263" s="260"/>
      <c r="CF263" s="260"/>
      <c r="CG263" s="260"/>
      <c r="CH263" s="260"/>
      <c r="CI263" s="260"/>
      <c r="CJ263" s="260"/>
      <c r="CK263" s="260"/>
      <c r="CL263" s="260"/>
      <c r="CM263" s="260"/>
    </row>
    <row r="264" spans="1:91" x14ac:dyDescent="0.2">
      <c r="A264" s="4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AD264" s="260"/>
      <c r="AE264" s="260"/>
      <c r="AF264" s="260"/>
      <c r="AG264" s="260"/>
      <c r="AH264" s="260"/>
      <c r="AI264" s="260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0"/>
      <c r="BM264" s="260"/>
      <c r="BN264" s="260"/>
      <c r="BO264" s="260"/>
      <c r="BP264" s="260"/>
      <c r="BQ264" s="260"/>
      <c r="BR264" s="260"/>
      <c r="BS264" s="260"/>
      <c r="BT264" s="260"/>
      <c r="BU264" s="260"/>
      <c r="BV264" s="260"/>
      <c r="BW264" s="260"/>
      <c r="BX264" s="260"/>
      <c r="BY264" s="260"/>
      <c r="BZ264" s="260"/>
      <c r="CA264" s="260"/>
      <c r="CB264" s="260"/>
      <c r="CC264" s="260"/>
      <c r="CD264" s="260"/>
      <c r="CE264" s="260"/>
      <c r="CF264" s="260"/>
      <c r="CG264" s="260"/>
      <c r="CH264" s="260"/>
      <c r="CI264" s="260"/>
      <c r="CJ264" s="260"/>
      <c r="CK264" s="260"/>
      <c r="CL264" s="260"/>
      <c r="CM264" s="260"/>
    </row>
    <row r="265" spans="1:91" x14ac:dyDescent="0.2">
      <c r="A265" s="4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0"/>
      <c r="BO265" s="260"/>
      <c r="BP265" s="260"/>
      <c r="BQ265" s="260"/>
      <c r="BR265" s="260"/>
      <c r="BS265" s="260"/>
      <c r="BT265" s="260"/>
      <c r="BU265" s="260"/>
      <c r="BV265" s="260"/>
      <c r="BW265" s="260"/>
      <c r="BX265" s="260"/>
      <c r="BY265" s="260"/>
      <c r="BZ265" s="260"/>
      <c r="CA265" s="260"/>
      <c r="CB265" s="260"/>
      <c r="CC265" s="260"/>
      <c r="CD265" s="260"/>
      <c r="CE265" s="260"/>
      <c r="CF265" s="260"/>
      <c r="CG265" s="260"/>
      <c r="CH265" s="260"/>
      <c r="CI265" s="260"/>
      <c r="CJ265" s="260"/>
      <c r="CK265" s="260"/>
      <c r="CL265" s="260"/>
      <c r="CM265" s="260"/>
    </row>
    <row r="266" spans="1:91" x14ac:dyDescent="0.2">
      <c r="A266" s="4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0"/>
      <c r="BN266" s="260"/>
      <c r="BO266" s="260"/>
      <c r="BP266" s="260"/>
      <c r="BQ266" s="260"/>
      <c r="BR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  <c r="CB266" s="260"/>
      <c r="CC266" s="260"/>
      <c r="CD266" s="260"/>
      <c r="CE266" s="260"/>
      <c r="CF266" s="260"/>
      <c r="CG266" s="260"/>
      <c r="CH266" s="260"/>
      <c r="CI266" s="260"/>
      <c r="CJ266" s="260"/>
      <c r="CK266" s="260"/>
      <c r="CL266" s="260"/>
      <c r="CM266" s="260"/>
    </row>
    <row r="267" spans="1:91" x14ac:dyDescent="0.2">
      <c r="A267" s="4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0"/>
      <c r="BO267" s="260"/>
      <c r="BP267" s="260"/>
      <c r="BQ267" s="260"/>
      <c r="BR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  <c r="CB267" s="260"/>
      <c r="CC267" s="260"/>
      <c r="CD267" s="260"/>
      <c r="CE267" s="260"/>
      <c r="CF267" s="260"/>
      <c r="CG267" s="260"/>
      <c r="CH267" s="260"/>
      <c r="CI267" s="260"/>
      <c r="CJ267" s="260"/>
      <c r="CK267" s="260"/>
      <c r="CL267" s="260"/>
      <c r="CM267" s="260"/>
    </row>
    <row r="268" spans="1:91" x14ac:dyDescent="0.2">
      <c r="A268" s="4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0"/>
      <c r="BN268" s="260"/>
      <c r="BO268" s="260"/>
      <c r="BP268" s="260"/>
      <c r="BQ268" s="260"/>
      <c r="BR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  <c r="CB268" s="260"/>
      <c r="CC268" s="260"/>
      <c r="CD268" s="260"/>
      <c r="CE268" s="260"/>
      <c r="CF268" s="260"/>
      <c r="CG268" s="260"/>
      <c r="CH268" s="260"/>
      <c r="CI268" s="260"/>
      <c r="CJ268" s="260"/>
      <c r="CK268" s="260"/>
      <c r="CL268" s="260"/>
      <c r="CM268" s="260"/>
    </row>
    <row r="269" spans="1:91" x14ac:dyDescent="0.2">
      <c r="A269" s="4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60"/>
      <c r="BH269" s="260"/>
      <c r="BI269" s="260"/>
      <c r="BJ269" s="260"/>
      <c r="BK269" s="260"/>
      <c r="BL269" s="260"/>
      <c r="BM269" s="260"/>
      <c r="BN269" s="260"/>
      <c r="BO269" s="260"/>
      <c r="BP269" s="260"/>
      <c r="BQ269" s="260"/>
      <c r="BR269" s="260"/>
      <c r="BS269" s="260"/>
      <c r="BT269" s="260"/>
      <c r="BU269" s="260"/>
      <c r="BV269" s="260"/>
      <c r="BW269" s="260"/>
      <c r="BX269" s="260"/>
      <c r="BY269" s="260"/>
      <c r="BZ269" s="260"/>
      <c r="CA269" s="260"/>
      <c r="CB269" s="260"/>
      <c r="CC269" s="260"/>
      <c r="CD269" s="260"/>
      <c r="CE269" s="260"/>
      <c r="CF269" s="260"/>
      <c r="CG269" s="260"/>
      <c r="CH269" s="260"/>
      <c r="CI269" s="260"/>
      <c r="CJ269" s="260"/>
      <c r="CK269" s="260"/>
      <c r="CL269" s="260"/>
      <c r="CM269" s="260"/>
    </row>
    <row r="270" spans="1:91" x14ac:dyDescent="0.2">
      <c r="A270" s="4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0"/>
      <c r="BO270" s="260"/>
      <c r="BP270" s="260"/>
      <c r="BQ270" s="260"/>
      <c r="BR270" s="260"/>
      <c r="BS270" s="260"/>
      <c r="BT270" s="260"/>
      <c r="BU270" s="260"/>
      <c r="BV270" s="260"/>
      <c r="BW270" s="260"/>
      <c r="BX270" s="260"/>
      <c r="BY270" s="260"/>
      <c r="BZ270" s="260"/>
      <c r="CA270" s="260"/>
      <c r="CB270" s="260"/>
      <c r="CC270" s="260"/>
      <c r="CD270" s="260"/>
      <c r="CE270" s="260"/>
      <c r="CF270" s="260"/>
      <c r="CG270" s="260"/>
      <c r="CH270" s="260"/>
      <c r="CI270" s="260"/>
      <c r="CJ270" s="260"/>
      <c r="CK270" s="260"/>
      <c r="CL270" s="260"/>
      <c r="CM270" s="260"/>
    </row>
    <row r="271" spans="1:91" x14ac:dyDescent="0.2">
      <c r="A271" s="4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0"/>
      <c r="BO271" s="260"/>
      <c r="BP271" s="260"/>
      <c r="BQ271" s="260"/>
      <c r="BR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  <c r="CB271" s="260"/>
      <c r="CC271" s="260"/>
      <c r="CD271" s="260"/>
      <c r="CE271" s="260"/>
      <c r="CF271" s="260"/>
      <c r="CG271" s="260"/>
      <c r="CH271" s="260"/>
      <c r="CI271" s="260"/>
      <c r="CJ271" s="260"/>
      <c r="CK271" s="260"/>
      <c r="CL271" s="260"/>
      <c r="CM271" s="260"/>
    </row>
    <row r="272" spans="1:91" x14ac:dyDescent="0.2">
      <c r="A272" s="4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60"/>
      <c r="BH272" s="260"/>
      <c r="BI272" s="260"/>
      <c r="BJ272" s="260"/>
      <c r="BK272" s="260"/>
      <c r="BL272" s="260"/>
      <c r="BM272" s="260"/>
      <c r="BN272" s="260"/>
      <c r="BO272" s="260"/>
      <c r="BP272" s="260"/>
      <c r="BQ272" s="260"/>
      <c r="BR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  <c r="CB272" s="260"/>
      <c r="CC272" s="260"/>
      <c r="CD272" s="260"/>
      <c r="CE272" s="260"/>
      <c r="CF272" s="260"/>
      <c r="CG272" s="260"/>
      <c r="CH272" s="260"/>
      <c r="CI272" s="260"/>
      <c r="CJ272" s="260"/>
      <c r="CK272" s="260"/>
      <c r="CL272" s="260"/>
      <c r="CM272" s="260"/>
    </row>
    <row r="273" spans="1:91" x14ac:dyDescent="0.2">
      <c r="A273" s="4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60"/>
      <c r="BH273" s="260"/>
      <c r="BI273" s="260"/>
      <c r="BJ273" s="260"/>
      <c r="BK273" s="260"/>
      <c r="BL273" s="260"/>
      <c r="BM273" s="260"/>
      <c r="BN273" s="260"/>
      <c r="BO273" s="260"/>
      <c r="BP273" s="260"/>
      <c r="BQ273" s="260"/>
      <c r="BR273" s="260"/>
      <c r="BS273" s="260"/>
      <c r="BT273" s="260"/>
      <c r="BU273" s="260"/>
      <c r="BV273" s="260"/>
      <c r="BW273" s="260"/>
      <c r="BX273" s="260"/>
      <c r="BY273" s="260"/>
      <c r="BZ273" s="260"/>
      <c r="CA273" s="260"/>
      <c r="CB273" s="260"/>
      <c r="CC273" s="260"/>
      <c r="CD273" s="260"/>
      <c r="CE273" s="260"/>
      <c r="CF273" s="260"/>
      <c r="CG273" s="260"/>
      <c r="CH273" s="260"/>
      <c r="CI273" s="260"/>
      <c r="CJ273" s="260"/>
      <c r="CK273" s="260"/>
      <c r="CL273" s="260"/>
      <c r="CM273" s="260"/>
    </row>
    <row r="274" spans="1:91" x14ac:dyDescent="0.2">
      <c r="A274" s="4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60"/>
      <c r="BH274" s="260"/>
      <c r="BI274" s="260"/>
      <c r="BJ274" s="260"/>
      <c r="BK274" s="260"/>
      <c r="BL274" s="260"/>
      <c r="BM274" s="260"/>
      <c r="BN274" s="260"/>
      <c r="BO274" s="260"/>
      <c r="BP274" s="260"/>
      <c r="BQ274" s="260"/>
      <c r="BR274" s="260"/>
      <c r="BS274" s="260"/>
      <c r="BT274" s="260"/>
      <c r="BU274" s="260"/>
      <c r="BV274" s="260"/>
      <c r="BW274" s="260"/>
      <c r="BX274" s="260"/>
      <c r="BY274" s="260"/>
      <c r="BZ274" s="260"/>
      <c r="CA274" s="260"/>
      <c r="CB274" s="260"/>
      <c r="CC274" s="260"/>
      <c r="CD274" s="260"/>
      <c r="CE274" s="260"/>
      <c r="CF274" s="260"/>
      <c r="CG274" s="260"/>
      <c r="CH274" s="260"/>
      <c r="CI274" s="260"/>
      <c r="CJ274" s="260"/>
      <c r="CK274" s="260"/>
      <c r="CL274" s="260"/>
      <c r="CM274" s="260"/>
    </row>
    <row r="275" spans="1:91" x14ac:dyDescent="0.2">
      <c r="A275" s="4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0"/>
      <c r="BQ275" s="260"/>
      <c r="BR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  <c r="CB275" s="260"/>
      <c r="CC275" s="260"/>
      <c r="CD275" s="260"/>
      <c r="CE275" s="260"/>
      <c r="CF275" s="260"/>
      <c r="CG275" s="260"/>
      <c r="CH275" s="260"/>
      <c r="CI275" s="260"/>
      <c r="CJ275" s="260"/>
      <c r="CK275" s="260"/>
      <c r="CL275" s="260"/>
      <c r="CM275" s="260"/>
    </row>
    <row r="276" spans="1:91" x14ac:dyDescent="0.2">
      <c r="A276" s="4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0"/>
      <c r="BO276" s="260"/>
      <c r="BP276" s="260"/>
      <c r="BQ276" s="260"/>
      <c r="BR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  <c r="CB276" s="260"/>
      <c r="CC276" s="260"/>
      <c r="CD276" s="260"/>
      <c r="CE276" s="260"/>
      <c r="CF276" s="260"/>
      <c r="CG276" s="260"/>
      <c r="CH276" s="260"/>
      <c r="CI276" s="260"/>
      <c r="CJ276" s="260"/>
      <c r="CK276" s="260"/>
      <c r="CL276" s="260"/>
      <c r="CM276" s="260"/>
    </row>
    <row r="277" spans="1:91" x14ac:dyDescent="0.2">
      <c r="A277" s="4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0"/>
      <c r="BO277" s="260"/>
      <c r="BP277" s="260"/>
      <c r="BQ277" s="260"/>
      <c r="BR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  <c r="CB277" s="260"/>
      <c r="CC277" s="260"/>
      <c r="CD277" s="260"/>
      <c r="CE277" s="260"/>
      <c r="CF277" s="260"/>
      <c r="CG277" s="260"/>
      <c r="CH277" s="260"/>
      <c r="CI277" s="260"/>
      <c r="CJ277" s="260"/>
      <c r="CK277" s="260"/>
      <c r="CL277" s="260"/>
      <c r="CM277" s="260"/>
    </row>
    <row r="278" spans="1:91" x14ac:dyDescent="0.2">
      <c r="A278" s="4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60"/>
      <c r="BR278" s="260"/>
      <c r="BS278" s="260"/>
      <c r="BT278" s="260"/>
      <c r="BU278" s="260"/>
      <c r="BV278" s="260"/>
      <c r="BW278" s="260"/>
      <c r="BX278" s="260"/>
      <c r="BY278" s="260"/>
      <c r="BZ278" s="260"/>
      <c r="CA278" s="260"/>
      <c r="CB278" s="260"/>
      <c r="CC278" s="260"/>
      <c r="CD278" s="260"/>
      <c r="CE278" s="260"/>
      <c r="CF278" s="260"/>
      <c r="CG278" s="260"/>
      <c r="CH278" s="260"/>
      <c r="CI278" s="260"/>
      <c r="CJ278" s="260"/>
      <c r="CK278" s="260"/>
      <c r="CL278" s="260"/>
      <c r="CM278" s="260"/>
    </row>
    <row r="279" spans="1:91" x14ac:dyDescent="0.2">
      <c r="A279" s="4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60"/>
      <c r="BH279" s="260"/>
      <c r="BI279" s="260"/>
      <c r="BJ279" s="260"/>
      <c r="BK279" s="260"/>
      <c r="BL279" s="260"/>
      <c r="BM279" s="260"/>
      <c r="BN279" s="260"/>
      <c r="BO279" s="260"/>
      <c r="BP279" s="260"/>
      <c r="BQ279" s="260"/>
      <c r="BR279" s="260"/>
      <c r="BS279" s="260"/>
      <c r="BT279" s="260"/>
      <c r="BU279" s="260"/>
      <c r="BV279" s="260"/>
      <c r="BW279" s="260"/>
      <c r="BX279" s="260"/>
      <c r="BY279" s="260"/>
      <c r="BZ279" s="260"/>
      <c r="CA279" s="260"/>
      <c r="CB279" s="260"/>
      <c r="CC279" s="260"/>
      <c r="CD279" s="260"/>
      <c r="CE279" s="260"/>
      <c r="CF279" s="260"/>
      <c r="CG279" s="260"/>
      <c r="CH279" s="260"/>
      <c r="CI279" s="260"/>
      <c r="CJ279" s="260"/>
      <c r="CK279" s="260"/>
      <c r="CL279" s="260"/>
      <c r="CM279" s="260"/>
    </row>
    <row r="280" spans="1:91" x14ac:dyDescent="0.2">
      <c r="A280" s="4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60"/>
      <c r="BH280" s="260"/>
      <c r="BI280" s="260"/>
      <c r="BJ280" s="260"/>
      <c r="BK280" s="260"/>
      <c r="BL280" s="260"/>
      <c r="BM280" s="260"/>
      <c r="BN280" s="260"/>
      <c r="BO280" s="260"/>
      <c r="BP280" s="260"/>
      <c r="BQ280" s="260"/>
      <c r="BR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  <c r="CB280" s="260"/>
      <c r="CC280" s="260"/>
      <c r="CD280" s="260"/>
      <c r="CE280" s="260"/>
      <c r="CF280" s="260"/>
      <c r="CG280" s="260"/>
      <c r="CH280" s="260"/>
      <c r="CI280" s="260"/>
      <c r="CJ280" s="260"/>
      <c r="CK280" s="260"/>
      <c r="CL280" s="260"/>
      <c r="CM280" s="260"/>
    </row>
    <row r="281" spans="1:91" x14ac:dyDescent="0.2">
      <c r="A281" s="4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0"/>
      <c r="BO281" s="260"/>
      <c r="BP281" s="260"/>
      <c r="BQ281" s="260"/>
      <c r="BR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  <c r="CC281" s="260"/>
      <c r="CD281" s="260"/>
      <c r="CE281" s="260"/>
      <c r="CF281" s="260"/>
      <c r="CG281" s="260"/>
      <c r="CH281" s="260"/>
      <c r="CI281" s="260"/>
      <c r="CJ281" s="260"/>
      <c r="CK281" s="260"/>
      <c r="CL281" s="260"/>
      <c r="CM281" s="260"/>
    </row>
    <row r="282" spans="1:91" x14ac:dyDescent="0.2">
      <c r="A282" s="4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60"/>
      <c r="BH282" s="260"/>
      <c r="BI282" s="260"/>
      <c r="BJ282" s="260"/>
      <c r="BK282" s="260"/>
      <c r="BL282" s="260"/>
      <c r="BM282" s="260"/>
      <c r="BN282" s="260"/>
      <c r="BO282" s="260"/>
      <c r="BP282" s="260"/>
      <c r="BQ282" s="260"/>
      <c r="BR282" s="260"/>
      <c r="BS282" s="260"/>
      <c r="BT282" s="260"/>
      <c r="BU282" s="260"/>
      <c r="BV282" s="260"/>
      <c r="BW282" s="260"/>
      <c r="BX282" s="260"/>
      <c r="BY282" s="260"/>
      <c r="BZ282" s="260"/>
      <c r="CA282" s="260"/>
      <c r="CB282" s="260"/>
      <c r="CC282" s="260"/>
      <c r="CD282" s="260"/>
      <c r="CE282" s="260"/>
      <c r="CF282" s="260"/>
      <c r="CG282" s="260"/>
      <c r="CH282" s="260"/>
      <c r="CI282" s="260"/>
      <c r="CJ282" s="260"/>
      <c r="CK282" s="260"/>
      <c r="CL282" s="260"/>
      <c r="CM282" s="260"/>
    </row>
    <row r="283" spans="1:91" x14ac:dyDescent="0.2">
      <c r="A283" s="4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60"/>
      <c r="BH283" s="260"/>
      <c r="BI283" s="260"/>
      <c r="BJ283" s="260"/>
      <c r="BK283" s="260"/>
      <c r="BL283" s="260"/>
      <c r="BM283" s="260"/>
      <c r="BN283" s="260"/>
      <c r="BO283" s="260"/>
      <c r="BP283" s="260"/>
      <c r="BQ283" s="260"/>
      <c r="BR283" s="260"/>
      <c r="BS283" s="260"/>
      <c r="BT283" s="260"/>
      <c r="BU283" s="260"/>
      <c r="BV283" s="260"/>
      <c r="BW283" s="260"/>
      <c r="BX283" s="260"/>
      <c r="BY283" s="260"/>
      <c r="BZ283" s="260"/>
      <c r="CA283" s="260"/>
      <c r="CB283" s="260"/>
      <c r="CC283" s="260"/>
      <c r="CD283" s="260"/>
      <c r="CE283" s="260"/>
      <c r="CF283" s="260"/>
      <c r="CG283" s="260"/>
      <c r="CH283" s="260"/>
      <c r="CI283" s="260"/>
      <c r="CJ283" s="260"/>
      <c r="CK283" s="260"/>
      <c r="CL283" s="260"/>
      <c r="CM283" s="260"/>
    </row>
    <row r="284" spans="1:91" x14ac:dyDescent="0.2">
      <c r="A284" s="4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60"/>
      <c r="BH284" s="260"/>
      <c r="BI284" s="260"/>
      <c r="BJ284" s="260"/>
      <c r="BK284" s="260"/>
      <c r="BL284" s="260"/>
      <c r="BM284" s="260"/>
      <c r="BN284" s="260"/>
      <c r="BO284" s="260"/>
      <c r="BP284" s="260"/>
      <c r="BQ284" s="260"/>
      <c r="BR284" s="260"/>
      <c r="BS284" s="260"/>
      <c r="BT284" s="260"/>
      <c r="BU284" s="260"/>
      <c r="BV284" s="260"/>
      <c r="BW284" s="260"/>
      <c r="BX284" s="260"/>
      <c r="BY284" s="260"/>
      <c r="BZ284" s="260"/>
      <c r="CA284" s="260"/>
      <c r="CB284" s="260"/>
      <c r="CC284" s="260"/>
      <c r="CD284" s="260"/>
      <c r="CE284" s="260"/>
      <c r="CF284" s="260"/>
      <c r="CG284" s="260"/>
      <c r="CH284" s="260"/>
      <c r="CI284" s="260"/>
      <c r="CJ284" s="260"/>
      <c r="CK284" s="260"/>
      <c r="CL284" s="260"/>
      <c r="CM284" s="260"/>
    </row>
    <row r="285" spans="1:91" x14ac:dyDescent="0.2">
      <c r="A285" s="4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0"/>
      <c r="BO285" s="260"/>
      <c r="BP285" s="260"/>
      <c r="BQ285" s="260"/>
      <c r="BR285" s="260"/>
      <c r="BS285" s="260"/>
      <c r="BT285" s="260"/>
      <c r="BU285" s="260"/>
      <c r="BV285" s="260"/>
      <c r="BW285" s="260"/>
      <c r="BX285" s="260"/>
      <c r="BY285" s="260"/>
      <c r="BZ285" s="260"/>
      <c r="CA285" s="260"/>
      <c r="CB285" s="260"/>
      <c r="CC285" s="260"/>
      <c r="CD285" s="260"/>
      <c r="CE285" s="260"/>
      <c r="CF285" s="260"/>
      <c r="CG285" s="260"/>
      <c r="CH285" s="260"/>
      <c r="CI285" s="260"/>
      <c r="CJ285" s="260"/>
      <c r="CK285" s="260"/>
      <c r="CL285" s="260"/>
      <c r="CM285" s="260"/>
    </row>
    <row r="286" spans="1:91" x14ac:dyDescent="0.2">
      <c r="A286" s="4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</row>
    <row r="287" spans="1:91" x14ac:dyDescent="0.2">
      <c r="A287" s="4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0"/>
      <c r="BO287" s="260"/>
      <c r="BP287" s="260"/>
      <c r="BQ287" s="260"/>
      <c r="BR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  <c r="CB287" s="260"/>
      <c r="CC287" s="260"/>
      <c r="CD287" s="260"/>
      <c r="CE287" s="260"/>
      <c r="CF287" s="260"/>
      <c r="CG287" s="260"/>
      <c r="CH287" s="260"/>
      <c r="CI287" s="260"/>
      <c r="CJ287" s="260"/>
      <c r="CK287" s="260"/>
      <c r="CL287" s="260"/>
      <c r="CM287" s="260"/>
    </row>
    <row r="288" spans="1:91" x14ac:dyDescent="0.2">
      <c r="A288" s="4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60"/>
      <c r="BH288" s="260"/>
      <c r="BI288" s="260"/>
      <c r="BJ288" s="260"/>
      <c r="BK288" s="260"/>
      <c r="BL288" s="260"/>
      <c r="BM288" s="260"/>
      <c r="BN288" s="260"/>
      <c r="BO288" s="260"/>
      <c r="BP288" s="260"/>
      <c r="BQ288" s="260"/>
      <c r="BR288" s="260"/>
      <c r="BS288" s="260"/>
      <c r="BT288" s="260"/>
      <c r="BU288" s="260"/>
      <c r="BV288" s="260"/>
      <c r="BW288" s="260"/>
      <c r="BX288" s="260"/>
      <c r="BY288" s="260"/>
      <c r="BZ288" s="260"/>
      <c r="CA288" s="260"/>
      <c r="CB288" s="260"/>
      <c r="CC288" s="260"/>
      <c r="CD288" s="260"/>
      <c r="CE288" s="260"/>
      <c r="CF288" s="260"/>
      <c r="CG288" s="260"/>
      <c r="CH288" s="260"/>
      <c r="CI288" s="260"/>
      <c r="CJ288" s="260"/>
      <c r="CK288" s="260"/>
      <c r="CL288" s="260"/>
      <c r="CM288" s="260"/>
    </row>
    <row r="289" spans="1:91" x14ac:dyDescent="0.2">
      <c r="A289" s="4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0"/>
      <c r="BO289" s="260"/>
      <c r="BP289" s="260"/>
      <c r="BQ289" s="260"/>
      <c r="BR289" s="260"/>
      <c r="BS289" s="260"/>
      <c r="BT289" s="260"/>
      <c r="BU289" s="260"/>
      <c r="BV289" s="260"/>
      <c r="BW289" s="260"/>
      <c r="BX289" s="260"/>
      <c r="BY289" s="260"/>
      <c r="BZ289" s="260"/>
      <c r="CA289" s="260"/>
      <c r="CB289" s="260"/>
      <c r="CC289" s="260"/>
      <c r="CD289" s="260"/>
      <c r="CE289" s="260"/>
      <c r="CF289" s="260"/>
      <c r="CG289" s="260"/>
      <c r="CH289" s="260"/>
      <c r="CI289" s="260"/>
      <c r="CJ289" s="260"/>
      <c r="CK289" s="260"/>
      <c r="CL289" s="260"/>
      <c r="CM289" s="260"/>
    </row>
    <row r="290" spans="1:91" x14ac:dyDescent="0.2">
      <c r="A290" s="4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0"/>
      <c r="BO290" s="260"/>
      <c r="BP290" s="260"/>
      <c r="BQ290" s="260"/>
      <c r="BR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  <c r="CB290" s="260"/>
      <c r="CC290" s="260"/>
      <c r="CD290" s="260"/>
      <c r="CE290" s="260"/>
      <c r="CF290" s="260"/>
      <c r="CG290" s="260"/>
      <c r="CH290" s="260"/>
      <c r="CI290" s="260"/>
      <c r="CJ290" s="260"/>
      <c r="CK290" s="260"/>
      <c r="CL290" s="260"/>
      <c r="CM290" s="260"/>
    </row>
    <row r="291" spans="1:91" x14ac:dyDescent="0.2">
      <c r="A291" s="4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60"/>
      <c r="BH291" s="260"/>
      <c r="BI291" s="260"/>
      <c r="BJ291" s="260"/>
      <c r="BK291" s="260"/>
      <c r="BL291" s="260"/>
      <c r="BM291" s="260"/>
      <c r="BN291" s="260"/>
      <c r="BO291" s="260"/>
      <c r="BP291" s="260"/>
      <c r="BQ291" s="260"/>
      <c r="BR291" s="260"/>
      <c r="BS291" s="260"/>
      <c r="BT291" s="260"/>
      <c r="BU291" s="260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0"/>
    </row>
    <row r="292" spans="1:91" x14ac:dyDescent="0.2">
      <c r="A292" s="4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0"/>
      <c r="BO292" s="260"/>
      <c r="BP292" s="260"/>
      <c r="BQ292" s="260"/>
      <c r="BR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  <c r="CB292" s="260"/>
      <c r="CC292" s="260"/>
      <c r="CD292" s="260"/>
      <c r="CE292" s="260"/>
      <c r="CF292" s="260"/>
      <c r="CG292" s="260"/>
      <c r="CH292" s="260"/>
      <c r="CI292" s="260"/>
      <c r="CJ292" s="260"/>
      <c r="CK292" s="260"/>
      <c r="CL292" s="260"/>
      <c r="CM292" s="260"/>
    </row>
    <row r="293" spans="1:91" x14ac:dyDescent="0.2">
      <c r="A293" s="4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60"/>
      <c r="BH293" s="260"/>
      <c r="BI293" s="260"/>
      <c r="BJ293" s="260"/>
      <c r="BK293" s="260"/>
      <c r="BL293" s="260"/>
      <c r="BM293" s="260"/>
      <c r="BN293" s="260"/>
      <c r="BO293" s="260"/>
      <c r="BP293" s="260"/>
      <c r="BQ293" s="260"/>
      <c r="BR293" s="260"/>
      <c r="BS293" s="260"/>
      <c r="BT293" s="260"/>
      <c r="BU293" s="260"/>
      <c r="BV293" s="260"/>
      <c r="BW293" s="260"/>
      <c r="BX293" s="260"/>
      <c r="BY293" s="260"/>
      <c r="BZ293" s="260"/>
      <c r="CA293" s="260"/>
      <c r="CB293" s="260"/>
      <c r="CC293" s="260"/>
      <c r="CD293" s="260"/>
      <c r="CE293" s="260"/>
      <c r="CF293" s="260"/>
      <c r="CG293" s="260"/>
      <c r="CH293" s="260"/>
      <c r="CI293" s="260"/>
      <c r="CJ293" s="260"/>
      <c r="CK293" s="260"/>
      <c r="CL293" s="260"/>
      <c r="CM293" s="260"/>
    </row>
    <row r="294" spans="1:91" x14ac:dyDescent="0.2">
      <c r="A294" s="4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0"/>
      <c r="BO294" s="260"/>
      <c r="BP294" s="260"/>
      <c r="BQ294" s="260"/>
      <c r="BR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  <c r="CB294" s="260"/>
      <c r="CC294" s="260"/>
      <c r="CD294" s="260"/>
      <c r="CE294" s="260"/>
      <c r="CF294" s="260"/>
      <c r="CG294" s="260"/>
      <c r="CH294" s="260"/>
      <c r="CI294" s="260"/>
      <c r="CJ294" s="260"/>
      <c r="CK294" s="260"/>
      <c r="CL294" s="260"/>
      <c r="CM294" s="260"/>
    </row>
    <row r="295" spans="1:91" x14ac:dyDescent="0.2">
      <c r="A295" s="4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60"/>
      <c r="BH295" s="260"/>
      <c r="BI295" s="260"/>
      <c r="BJ295" s="260"/>
      <c r="BK295" s="260"/>
      <c r="BL295" s="260"/>
      <c r="BM295" s="260"/>
      <c r="BN295" s="260"/>
      <c r="BO295" s="260"/>
      <c r="BP295" s="260"/>
      <c r="BQ295" s="260"/>
      <c r="BR295" s="260"/>
      <c r="BS295" s="260"/>
      <c r="BT295" s="260"/>
      <c r="BU295" s="260"/>
      <c r="BV295" s="260"/>
      <c r="BW295" s="260"/>
      <c r="BX295" s="260"/>
      <c r="BY295" s="260"/>
      <c r="BZ295" s="260"/>
      <c r="CA295" s="260"/>
      <c r="CB295" s="260"/>
      <c r="CC295" s="260"/>
      <c r="CD295" s="260"/>
      <c r="CE295" s="260"/>
      <c r="CF295" s="260"/>
      <c r="CG295" s="260"/>
      <c r="CH295" s="260"/>
      <c r="CI295" s="260"/>
      <c r="CJ295" s="260"/>
      <c r="CK295" s="260"/>
      <c r="CL295" s="260"/>
      <c r="CM295" s="260"/>
    </row>
    <row r="296" spans="1:91" x14ac:dyDescent="0.2">
      <c r="A296" s="4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60"/>
      <c r="BH296" s="260"/>
      <c r="BI296" s="260"/>
      <c r="BJ296" s="260"/>
      <c r="BK296" s="260"/>
      <c r="BL296" s="260"/>
      <c r="BM296" s="260"/>
      <c r="BN296" s="260"/>
      <c r="BO296" s="260"/>
      <c r="BP296" s="260"/>
      <c r="BQ296" s="260"/>
      <c r="BR296" s="260"/>
      <c r="BS296" s="260"/>
      <c r="BT296" s="260"/>
      <c r="BU296" s="260"/>
      <c r="BV296" s="260"/>
      <c r="BW296" s="260"/>
      <c r="BX296" s="260"/>
      <c r="BY296" s="260"/>
      <c r="BZ296" s="260"/>
      <c r="CA296" s="260"/>
      <c r="CB296" s="260"/>
      <c r="CC296" s="260"/>
      <c r="CD296" s="260"/>
      <c r="CE296" s="260"/>
      <c r="CF296" s="260"/>
      <c r="CG296" s="260"/>
      <c r="CH296" s="260"/>
      <c r="CI296" s="260"/>
      <c r="CJ296" s="260"/>
      <c r="CK296" s="260"/>
      <c r="CL296" s="260"/>
      <c r="CM296" s="260"/>
    </row>
    <row r="297" spans="1:91" x14ac:dyDescent="0.2">
      <c r="A297" s="4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60"/>
      <c r="BH297" s="260"/>
      <c r="BI297" s="260"/>
      <c r="BJ297" s="260"/>
      <c r="BK297" s="260"/>
      <c r="BL297" s="260"/>
      <c r="BM297" s="260"/>
      <c r="BN297" s="260"/>
      <c r="BO297" s="260"/>
      <c r="BP297" s="260"/>
      <c r="BQ297" s="260"/>
      <c r="BR297" s="260"/>
      <c r="BS297" s="260"/>
      <c r="BT297" s="260"/>
      <c r="BU297" s="260"/>
      <c r="BV297" s="260"/>
      <c r="BW297" s="260"/>
      <c r="BX297" s="260"/>
      <c r="BY297" s="260"/>
      <c r="BZ297" s="260"/>
      <c r="CA297" s="260"/>
      <c r="CB297" s="260"/>
      <c r="CC297" s="260"/>
      <c r="CD297" s="260"/>
      <c r="CE297" s="260"/>
      <c r="CF297" s="260"/>
      <c r="CG297" s="260"/>
      <c r="CH297" s="260"/>
      <c r="CI297" s="260"/>
      <c r="CJ297" s="260"/>
      <c r="CK297" s="260"/>
      <c r="CL297" s="260"/>
      <c r="CM297" s="260"/>
    </row>
    <row r="298" spans="1:91" x14ac:dyDescent="0.2">
      <c r="A298" s="4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AD298" s="260"/>
      <c r="AE298" s="260"/>
      <c r="AF298" s="260"/>
      <c r="AG298" s="260"/>
      <c r="AH298" s="260"/>
      <c r="AI298" s="260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60"/>
      <c r="BH298" s="260"/>
      <c r="BI298" s="260"/>
      <c r="BJ298" s="260"/>
      <c r="BK298" s="260"/>
      <c r="BL298" s="260"/>
      <c r="BM298" s="260"/>
      <c r="BN298" s="260"/>
      <c r="BO298" s="260"/>
      <c r="BP298" s="260"/>
      <c r="BQ298" s="260"/>
      <c r="BR298" s="260"/>
      <c r="BS298" s="260"/>
      <c r="BT298" s="260"/>
      <c r="BU298" s="260"/>
      <c r="BV298" s="260"/>
      <c r="BW298" s="260"/>
      <c r="BX298" s="260"/>
      <c r="BY298" s="260"/>
      <c r="BZ298" s="260"/>
      <c r="CA298" s="260"/>
      <c r="CB298" s="260"/>
      <c r="CC298" s="260"/>
      <c r="CD298" s="260"/>
      <c r="CE298" s="260"/>
      <c r="CF298" s="260"/>
      <c r="CG298" s="260"/>
      <c r="CH298" s="260"/>
      <c r="CI298" s="260"/>
      <c r="CJ298" s="260"/>
      <c r="CK298" s="260"/>
      <c r="CL298" s="260"/>
      <c r="CM298" s="260"/>
    </row>
    <row r="299" spans="1:91" x14ac:dyDescent="0.2">
      <c r="A299" s="4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60"/>
      <c r="BR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  <c r="CC299" s="260"/>
      <c r="CD299" s="260"/>
      <c r="CE299" s="260"/>
      <c r="CF299" s="260"/>
      <c r="CG299" s="260"/>
      <c r="CH299" s="260"/>
      <c r="CI299" s="260"/>
      <c r="CJ299" s="260"/>
      <c r="CK299" s="260"/>
      <c r="CL299" s="260"/>
      <c r="CM299" s="260"/>
    </row>
    <row r="300" spans="1:91" x14ac:dyDescent="0.2">
      <c r="A300" s="4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0"/>
      <c r="BO300" s="260"/>
      <c r="BP300" s="260"/>
      <c r="BQ300" s="260"/>
      <c r="BR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  <c r="CB300" s="260"/>
      <c r="CC300" s="260"/>
      <c r="CD300" s="260"/>
      <c r="CE300" s="260"/>
      <c r="CF300" s="260"/>
      <c r="CG300" s="260"/>
      <c r="CH300" s="260"/>
      <c r="CI300" s="260"/>
      <c r="CJ300" s="260"/>
      <c r="CK300" s="260"/>
      <c r="CL300" s="260"/>
      <c r="CM300" s="260"/>
    </row>
    <row r="301" spans="1:91" x14ac:dyDescent="0.2">
      <c r="A301" s="4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0"/>
      <c r="BO301" s="260"/>
      <c r="BP301" s="260"/>
      <c r="BQ301" s="260"/>
      <c r="BR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  <c r="CB301" s="260"/>
      <c r="CC301" s="260"/>
      <c r="CD301" s="260"/>
      <c r="CE301" s="260"/>
      <c r="CF301" s="260"/>
      <c r="CG301" s="260"/>
      <c r="CH301" s="260"/>
      <c r="CI301" s="260"/>
      <c r="CJ301" s="260"/>
      <c r="CK301" s="260"/>
      <c r="CL301" s="260"/>
      <c r="CM301" s="260"/>
    </row>
    <row r="302" spans="1:91" x14ac:dyDescent="0.2">
      <c r="A302" s="4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60"/>
      <c r="BH302" s="260"/>
      <c r="BI302" s="260"/>
      <c r="BJ302" s="260"/>
      <c r="BK302" s="260"/>
      <c r="BL302" s="260"/>
      <c r="BM302" s="260"/>
      <c r="BN302" s="260"/>
      <c r="BO302" s="260"/>
      <c r="BP302" s="260"/>
      <c r="BQ302" s="260"/>
      <c r="BR302" s="260"/>
      <c r="BS302" s="260"/>
      <c r="BT302" s="260"/>
      <c r="BU302" s="260"/>
      <c r="BV302" s="260"/>
      <c r="BW302" s="260"/>
      <c r="BX302" s="260"/>
      <c r="BY302" s="260"/>
      <c r="BZ302" s="260"/>
      <c r="CA302" s="260"/>
      <c r="CB302" s="260"/>
      <c r="CC302" s="260"/>
      <c r="CD302" s="260"/>
      <c r="CE302" s="260"/>
      <c r="CF302" s="260"/>
      <c r="CG302" s="260"/>
      <c r="CH302" s="260"/>
      <c r="CI302" s="260"/>
      <c r="CJ302" s="260"/>
      <c r="CK302" s="260"/>
      <c r="CL302" s="260"/>
      <c r="CM302" s="260"/>
    </row>
    <row r="303" spans="1:91" x14ac:dyDescent="0.2">
      <c r="A303" s="4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60"/>
      <c r="BH303" s="260"/>
      <c r="BI303" s="260"/>
      <c r="BJ303" s="260"/>
      <c r="BK303" s="260"/>
      <c r="BL303" s="260"/>
      <c r="BM303" s="260"/>
      <c r="BN303" s="260"/>
      <c r="BO303" s="260"/>
      <c r="BP303" s="260"/>
      <c r="BQ303" s="260"/>
      <c r="BR303" s="260"/>
      <c r="BS303" s="260"/>
      <c r="BT303" s="260"/>
      <c r="BU303" s="260"/>
      <c r="BV303" s="260"/>
      <c r="BW303" s="260"/>
      <c r="BX303" s="260"/>
      <c r="BY303" s="260"/>
      <c r="BZ303" s="260"/>
      <c r="CA303" s="260"/>
      <c r="CB303" s="260"/>
      <c r="CC303" s="260"/>
      <c r="CD303" s="260"/>
      <c r="CE303" s="260"/>
      <c r="CF303" s="260"/>
      <c r="CG303" s="260"/>
      <c r="CH303" s="260"/>
      <c r="CI303" s="260"/>
      <c r="CJ303" s="260"/>
      <c r="CK303" s="260"/>
      <c r="CL303" s="260"/>
      <c r="CM303" s="260"/>
    </row>
    <row r="304" spans="1:91" x14ac:dyDescent="0.2">
      <c r="A304" s="4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60"/>
      <c r="BH304" s="260"/>
      <c r="BI304" s="260"/>
      <c r="BJ304" s="260"/>
      <c r="BK304" s="260"/>
      <c r="BL304" s="260"/>
      <c r="BM304" s="260"/>
      <c r="BN304" s="260"/>
      <c r="BO304" s="260"/>
      <c r="BP304" s="260"/>
      <c r="BQ304" s="260"/>
      <c r="BR304" s="260"/>
      <c r="BS304" s="260"/>
      <c r="BT304" s="260"/>
      <c r="BU304" s="260"/>
      <c r="BV304" s="260"/>
      <c r="BW304" s="260"/>
      <c r="BX304" s="260"/>
      <c r="BY304" s="260"/>
      <c r="BZ304" s="260"/>
      <c r="CA304" s="260"/>
      <c r="CB304" s="260"/>
      <c r="CC304" s="260"/>
      <c r="CD304" s="260"/>
      <c r="CE304" s="260"/>
      <c r="CF304" s="260"/>
      <c r="CG304" s="260"/>
      <c r="CH304" s="260"/>
      <c r="CI304" s="260"/>
      <c r="CJ304" s="260"/>
      <c r="CK304" s="260"/>
      <c r="CL304" s="260"/>
      <c r="CM304" s="260"/>
    </row>
    <row r="305" spans="1:91" x14ac:dyDescent="0.2">
      <c r="A305" s="4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60"/>
      <c r="BH305" s="260"/>
      <c r="BI305" s="260"/>
      <c r="BJ305" s="260"/>
      <c r="BK305" s="260"/>
      <c r="BL305" s="260"/>
      <c r="BM305" s="260"/>
      <c r="BN305" s="260"/>
      <c r="BO305" s="260"/>
      <c r="BP305" s="260"/>
      <c r="BQ305" s="260"/>
      <c r="BR305" s="260"/>
      <c r="BS305" s="260"/>
      <c r="BT305" s="260"/>
      <c r="BU305" s="260"/>
      <c r="BV305" s="260"/>
      <c r="BW305" s="260"/>
      <c r="BX305" s="260"/>
      <c r="BY305" s="260"/>
      <c r="BZ305" s="260"/>
      <c r="CA305" s="260"/>
      <c r="CB305" s="260"/>
      <c r="CC305" s="260"/>
      <c r="CD305" s="260"/>
      <c r="CE305" s="260"/>
      <c r="CF305" s="260"/>
      <c r="CG305" s="260"/>
      <c r="CH305" s="260"/>
      <c r="CI305" s="260"/>
      <c r="CJ305" s="260"/>
      <c r="CK305" s="260"/>
      <c r="CL305" s="260"/>
      <c r="CM305" s="260"/>
    </row>
    <row r="306" spans="1:91" x14ac:dyDescent="0.2">
      <c r="A306" s="4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60"/>
      <c r="BH306" s="260"/>
      <c r="BI306" s="260"/>
      <c r="BJ306" s="260"/>
      <c r="BK306" s="260"/>
      <c r="BL306" s="260"/>
      <c r="BM306" s="260"/>
      <c r="BN306" s="260"/>
      <c r="BO306" s="260"/>
      <c r="BP306" s="260"/>
      <c r="BQ306" s="260"/>
      <c r="BR306" s="260"/>
      <c r="BS306" s="260"/>
      <c r="BT306" s="260"/>
      <c r="BU306" s="260"/>
      <c r="BV306" s="260"/>
      <c r="BW306" s="260"/>
      <c r="BX306" s="260"/>
      <c r="BY306" s="260"/>
      <c r="BZ306" s="260"/>
      <c r="CA306" s="260"/>
      <c r="CB306" s="260"/>
      <c r="CC306" s="260"/>
      <c r="CD306" s="260"/>
      <c r="CE306" s="260"/>
      <c r="CF306" s="260"/>
      <c r="CG306" s="260"/>
      <c r="CH306" s="260"/>
      <c r="CI306" s="260"/>
      <c r="CJ306" s="260"/>
      <c r="CK306" s="260"/>
      <c r="CL306" s="260"/>
      <c r="CM306" s="260"/>
    </row>
    <row r="307" spans="1:91" x14ac:dyDescent="0.2">
      <c r="A307" s="4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60"/>
      <c r="BH307" s="260"/>
      <c r="BI307" s="260"/>
      <c r="BJ307" s="260"/>
      <c r="BK307" s="260"/>
      <c r="BL307" s="260"/>
      <c r="BM307" s="260"/>
      <c r="BN307" s="260"/>
      <c r="BO307" s="260"/>
      <c r="BP307" s="260"/>
      <c r="BQ307" s="260"/>
      <c r="BR307" s="260"/>
      <c r="BS307" s="260"/>
      <c r="BT307" s="260"/>
      <c r="BU307" s="260"/>
      <c r="BV307" s="260"/>
      <c r="BW307" s="260"/>
      <c r="BX307" s="260"/>
      <c r="BY307" s="260"/>
      <c r="BZ307" s="260"/>
      <c r="CA307" s="260"/>
      <c r="CB307" s="260"/>
      <c r="CC307" s="260"/>
      <c r="CD307" s="260"/>
      <c r="CE307" s="260"/>
      <c r="CF307" s="260"/>
      <c r="CG307" s="260"/>
      <c r="CH307" s="260"/>
      <c r="CI307" s="260"/>
      <c r="CJ307" s="260"/>
      <c r="CK307" s="260"/>
      <c r="CL307" s="260"/>
      <c r="CM307" s="260"/>
    </row>
    <row r="308" spans="1:91" x14ac:dyDescent="0.2">
      <c r="A308" s="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60"/>
      <c r="BH308" s="260"/>
      <c r="BI308" s="260"/>
      <c r="BJ308" s="260"/>
      <c r="BK308" s="260"/>
      <c r="BL308" s="260"/>
      <c r="BM308" s="260"/>
      <c r="BN308" s="260"/>
      <c r="BO308" s="260"/>
      <c r="BP308" s="260"/>
      <c r="BQ308" s="260"/>
      <c r="BR308" s="260"/>
      <c r="BS308" s="260"/>
      <c r="BT308" s="260"/>
      <c r="BU308" s="260"/>
      <c r="BV308" s="260"/>
      <c r="BW308" s="260"/>
      <c r="BX308" s="260"/>
      <c r="BY308" s="260"/>
      <c r="BZ308" s="260"/>
      <c r="CA308" s="260"/>
      <c r="CB308" s="260"/>
      <c r="CC308" s="260"/>
      <c r="CD308" s="260"/>
      <c r="CE308" s="260"/>
      <c r="CF308" s="260"/>
      <c r="CG308" s="260"/>
      <c r="CH308" s="260"/>
      <c r="CI308" s="260"/>
      <c r="CJ308" s="260"/>
      <c r="CK308" s="260"/>
      <c r="CL308" s="260"/>
      <c r="CM308" s="260"/>
    </row>
    <row r="309" spans="1:91" x14ac:dyDescent="0.2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60"/>
      <c r="BH309" s="260"/>
      <c r="BI309" s="260"/>
      <c r="BJ309" s="260"/>
      <c r="BK309" s="260"/>
      <c r="BL309" s="260"/>
      <c r="BM309" s="260"/>
      <c r="BN309" s="260"/>
      <c r="BO309" s="260"/>
      <c r="BP309" s="260"/>
      <c r="BQ309" s="260"/>
      <c r="BR309" s="260"/>
      <c r="BS309" s="260"/>
      <c r="BT309" s="260"/>
      <c r="BU309" s="260"/>
      <c r="BV309" s="260"/>
      <c r="BW309" s="260"/>
      <c r="BX309" s="260"/>
      <c r="BY309" s="260"/>
      <c r="BZ309" s="260"/>
      <c r="CA309" s="260"/>
      <c r="CB309" s="260"/>
      <c r="CC309" s="260"/>
      <c r="CD309" s="260"/>
      <c r="CE309" s="260"/>
      <c r="CF309" s="260"/>
      <c r="CG309" s="260"/>
      <c r="CH309" s="260"/>
      <c r="CI309" s="260"/>
      <c r="CJ309" s="260"/>
      <c r="CK309" s="260"/>
      <c r="CL309" s="260"/>
      <c r="CM309" s="260"/>
    </row>
    <row r="310" spans="1:91" x14ac:dyDescent="0.2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60"/>
      <c r="BH310" s="260"/>
      <c r="BI310" s="260"/>
      <c r="BJ310" s="260"/>
      <c r="BK310" s="260"/>
      <c r="BL310" s="260"/>
      <c r="BM310" s="260"/>
      <c r="BN310" s="260"/>
      <c r="BO310" s="260"/>
      <c r="BP310" s="260"/>
      <c r="BQ310" s="260"/>
      <c r="BR310" s="260"/>
      <c r="BS310" s="260"/>
      <c r="BT310" s="260"/>
      <c r="BU310" s="260"/>
      <c r="BV310" s="260"/>
      <c r="BW310" s="260"/>
      <c r="BX310" s="260"/>
      <c r="BY310" s="260"/>
      <c r="BZ310" s="260"/>
      <c r="CA310" s="260"/>
      <c r="CB310" s="260"/>
      <c r="CC310" s="260"/>
      <c r="CD310" s="260"/>
      <c r="CE310" s="260"/>
      <c r="CF310" s="260"/>
      <c r="CG310" s="260"/>
      <c r="CH310" s="260"/>
      <c r="CI310" s="260"/>
      <c r="CJ310" s="260"/>
      <c r="CK310" s="260"/>
      <c r="CL310" s="260"/>
      <c r="CM310" s="260"/>
    </row>
    <row r="311" spans="1:91" x14ac:dyDescent="0.2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60"/>
      <c r="BH311" s="260"/>
      <c r="BI311" s="260"/>
      <c r="BJ311" s="260"/>
      <c r="BK311" s="260"/>
      <c r="BL311" s="260"/>
      <c r="BM311" s="260"/>
      <c r="BN311" s="260"/>
      <c r="BO311" s="260"/>
      <c r="BP311" s="260"/>
      <c r="BQ311" s="260"/>
      <c r="BR311" s="260"/>
      <c r="BS311" s="260"/>
      <c r="BT311" s="260"/>
      <c r="BU311" s="260"/>
      <c r="BV311" s="260"/>
      <c r="BW311" s="260"/>
      <c r="BX311" s="260"/>
      <c r="BY311" s="260"/>
      <c r="BZ311" s="260"/>
      <c r="CA311" s="260"/>
      <c r="CB311" s="260"/>
      <c r="CC311" s="260"/>
      <c r="CD311" s="260"/>
      <c r="CE311" s="260"/>
      <c r="CF311" s="260"/>
      <c r="CG311" s="260"/>
      <c r="CH311" s="260"/>
      <c r="CI311" s="260"/>
      <c r="CJ311" s="260"/>
      <c r="CK311" s="260"/>
      <c r="CL311" s="260"/>
      <c r="CM311" s="260"/>
    </row>
    <row r="312" spans="1:91" x14ac:dyDescent="0.2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0"/>
      <c r="BO312" s="260"/>
      <c r="BP312" s="260"/>
      <c r="BQ312" s="260"/>
      <c r="BR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  <c r="CB312" s="260"/>
      <c r="CC312" s="260"/>
      <c r="CD312" s="260"/>
      <c r="CE312" s="260"/>
      <c r="CF312" s="260"/>
      <c r="CG312" s="260"/>
      <c r="CH312" s="260"/>
      <c r="CI312" s="260"/>
      <c r="CJ312" s="260"/>
      <c r="CK312" s="260"/>
      <c r="CL312" s="260"/>
      <c r="CM312" s="260"/>
    </row>
    <row r="313" spans="1:91" x14ac:dyDescent="0.2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60"/>
      <c r="BR313" s="260"/>
      <c r="BS313" s="260"/>
      <c r="BT313" s="260"/>
      <c r="BU313" s="260"/>
      <c r="BV313" s="260"/>
      <c r="BW313" s="260"/>
      <c r="BX313" s="260"/>
      <c r="BY313" s="260"/>
      <c r="BZ313" s="260"/>
      <c r="CA313" s="260"/>
      <c r="CB313" s="260"/>
      <c r="CC313" s="260"/>
      <c r="CD313" s="260"/>
      <c r="CE313" s="260"/>
      <c r="CF313" s="260"/>
      <c r="CG313" s="260"/>
      <c r="CH313" s="260"/>
      <c r="CI313" s="260"/>
      <c r="CJ313" s="260"/>
      <c r="CK313" s="260"/>
      <c r="CL313" s="260"/>
      <c r="CM313" s="260"/>
    </row>
    <row r="314" spans="1:91" x14ac:dyDescent="0.2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60"/>
      <c r="BH314" s="260"/>
      <c r="BI314" s="260"/>
      <c r="BJ314" s="260"/>
      <c r="BK314" s="260"/>
      <c r="BL314" s="260"/>
      <c r="BM314" s="260"/>
      <c r="BN314" s="260"/>
      <c r="BO314" s="260"/>
      <c r="BP314" s="260"/>
      <c r="BQ314" s="260"/>
      <c r="BR314" s="260"/>
      <c r="BS314" s="260"/>
      <c r="BT314" s="260"/>
      <c r="BU314" s="260"/>
      <c r="BV314" s="260"/>
      <c r="BW314" s="260"/>
      <c r="BX314" s="260"/>
      <c r="BY314" s="260"/>
      <c r="BZ314" s="260"/>
      <c r="CA314" s="260"/>
      <c r="CB314" s="260"/>
      <c r="CC314" s="260"/>
      <c r="CD314" s="260"/>
      <c r="CE314" s="260"/>
      <c r="CF314" s="260"/>
      <c r="CG314" s="260"/>
      <c r="CH314" s="260"/>
      <c r="CI314" s="260"/>
      <c r="CJ314" s="260"/>
      <c r="CK314" s="260"/>
      <c r="CL314" s="260"/>
      <c r="CM314" s="260"/>
    </row>
    <row r="315" spans="1:91" x14ac:dyDescent="0.2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60"/>
      <c r="BH315" s="260"/>
      <c r="BI315" s="260"/>
      <c r="BJ315" s="260"/>
      <c r="BK315" s="260"/>
      <c r="BL315" s="260"/>
      <c r="BM315" s="260"/>
      <c r="BN315" s="260"/>
      <c r="BO315" s="260"/>
      <c r="BP315" s="260"/>
      <c r="BQ315" s="260"/>
      <c r="BR315" s="260"/>
      <c r="BS315" s="260"/>
      <c r="BT315" s="260"/>
      <c r="BU315" s="260"/>
      <c r="BV315" s="260"/>
      <c r="BW315" s="260"/>
      <c r="BX315" s="260"/>
      <c r="BY315" s="260"/>
      <c r="BZ315" s="260"/>
      <c r="CA315" s="260"/>
      <c r="CB315" s="260"/>
      <c r="CC315" s="260"/>
      <c r="CD315" s="260"/>
      <c r="CE315" s="260"/>
      <c r="CF315" s="260"/>
      <c r="CG315" s="260"/>
      <c r="CH315" s="260"/>
      <c r="CI315" s="260"/>
      <c r="CJ315" s="260"/>
      <c r="CK315" s="260"/>
      <c r="CL315" s="260"/>
      <c r="CM315" s="260"/>
    </row>
    <row r="316" spans="1:91" x14ac:dyDescent="0.2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60"/>
      <c r="BH316" s="260"/>
      <c r="BI316" s="260"/>
      <c r="BJ316" s="260"/>
      <c r="BK316" s="260"/>
      <c r="BL316" s="260"/>
      <c r="BM316" s="260"/>
      <c r="BN316" s="260"/>
      <c r="BO316" s="260"/>
      <c r="BP316" s="260"/>
      <c r="BQ316" s="260"/>
      <c r="BR316" s="260"/>
      <c r="BS316" s="260"/>
      <c r="BT316" s="260"/>
      <c r="BU316" s="260"/>
      <c r="BV316" s="260"/>
      <c r="BW316" s="260"/>
      <c r="BX316" s="260"/>
      <c r="BY316" s="260"/>
      <c r="BZ316" s="260"/>
      <c r="CA316" s="260"/>
      <c r="CB316" s="260"/>
      <c r="CC316" s="260"/>
      <c r="CD316" s="260"/>
      <c r="CE316" s="260"/>
      <c r="CF316" s="260"/>
      <c r="CG316" s="260"/>
      <c r="CH316" s="260"/>
      <c r="CI316" s="260"/>
      <c r="CJ316" s="260"/>
      <c r="CK316" s="260"/>
      <c r="CL316" s="260"/>
      <c r="CM316" s="260"/>
    </row>
    <row r="317" spans="1:91" x14ac:dyDescent="0.2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0"/>
      <c r="BO317" s="260"/>
      <c r="BP317" s="260"/>
      <c r="BQ317" s="260"/>
      <c r="BR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  <c r="CB317" s="260"/>
      <c r="CC317" s="260"/>
      <c r="CD317" s="260"/>
      <c r="CE317" s="260"/>
      <c r="CF317" s="260"/>
      <c r="CG317" s="260"/>
      <c r="CH317" s="260"/>
      <c r="CI317" s="260"/>
      <c r="CJ317" s="260"/>
      <c r="CK317" s="260"/>
      <c r="CL317" s="260"/>
      <c r="CM317" s="260"/>
    </row>
    <row r="318" spans="1:91" x14ac:dyDescent="0.2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0"/>
      <c r="CF318" s="260"/>
      <c r="CG318" s="260"/>
      <c r="CH318" s="260"/>
      <c r="CI318" s="260"/>
      <c r="CJ318" s="260"/>
      <c r="CK318" s="260"/>
      <c r="CL318" s="260"/>
      <c r="CM318" s="260"/>
    </row>
    <row r="319" spans="1:91" x14ac:dyDescent="0.2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0"/>
      <c r="BO319" s="260"/>
      <c r="BP319" s="260"/>
      <c r="BQ319" s="260"/>
      <c r="BR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  <c r="CB319" s="260"/>
      <c r="CC319" s="260"/>
      <c r="CD319" s="260"/>
      <c r="CE319" s="260"/>
      <c r="CF319" s="260"/>
      <c r="CG319" s="260"/>
      <c r="CH319" s="260"/>
      <c r="CI319" s="260"/>
      <c r="CJ319" s="260"/>
      <c r="CK319" s="260"/>
      <c r="CL319" s="260"/>
      <c r="CM319" s="260"/>
    </row>
    <row r="320" spans="1:91" x14ac:dyDescent="0.2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60"/>
      <c r="BH320" s="260"/>
      <c r="BI320" s="260"/>
      <c r="BJ320" s="260"/>
      <c r="BK320" s="260"/>
      <c r="BL320" s="260"/>
      <c r="BM320" s="260"/>
      <c r="BN320" s="260"/>
      <c r="BO320" s="260"/>
      <c r="BP320" s="260"/>
      <c r="BQ320" s="260"/>
      <c r="BR320" s="260"/>
      <c r="BS320" s="260"/>
      <c r="BT320" s="260"/>
      <c r="BU320" s="260"/>
      <c r="BV320" s="260"/>
      <c r="BW320" s="260"/>
      <c r="BX320" s="260"/>
      <c r="BY320" s="260"/>
      <c r="BZ320" s="260"/>
      <c r="CA320" s="260"/>
      <c r="CB320" s="260"/>
      <c r="CC320" s="260"/>
      <c r="CD320" s="260"/>
      <c r="CE320" s="260"/>
      <c r="CF320" s="260"/>
      <c r="CG320" s="260"/>
      <c r="CH320" s="260"/>
      <c r="CI320" s="260"/>
      <c r="CJ320" s="260"/>
      <c r="CK320" s="260"/>
      <c r="CL320" s="260"/>
      <c r="CM320" s="260"/>
    </row>
    <row r="321" spans="1:91" x14ac:dyDescent="0.2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0"/>
      <c r="BN321" s="260"/>
      <c r="BO321" s="260"/>
      <c r="BP321" s="260"/>
      <c r="BQ321" s="260"/>
      <c r="BR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  <c r="CB321" s="260"/>
      <c r="CC321" s="260"/>
      <c r="CD321" s="260"/>
      <c r="CE321" s="260"/>
      <c r="CF321" s="260"/>
      <c r="CG321" s="260"/>
      <c r="CH321" s="260"/>
      <c r="CI321" s="260"/>
      <c r="CJ321" s="260"/>
      <c r="CK321" s="260"/>
      <c r="CL321" s="260"/>
      <c r="CM321" s="260"/>
    </row>
    <row r="322" spans="1:91" x14ac:dyDescent="0.2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60"/>
      <c r="BH322" s="260"/>
      <c r="BI322" s="260"/>
      <c r="BJ322" s="260"/>
      <c r="BK322" s="260"/>
      <c r="BL322" s="260"/>
      <c r="BM322" s="260"/>
      <c r="BN322" s="260"/>
      <c r="BO322" s="260"/>
      <c r="BP322" s="260"/>
      <c r="BQ322" s="260"/>
      <c r="BR322" s="260"/>
      <c r="BS322" s="260"/>
      <c r="BT322" s="260"/>
      <c r="BU322" s="260"/>
      <c r="BV322" s="260"/>
      <c r="BW322" s="260"/>
      <c r="BX322" s="260"/>
      <c r="BY322" s="260"/>
      <c r="BZ322" s="260"/>
      <c r="CA322" s="260"/>
      <c r="CB322" s="260"/>
      <c r="CC322" s="260"/>
      <c r="CD322" s="260"/>
      <c r="CE322" s="260"/>
      <c r="CF322" s="260"/>
      <c r="CG322" s="260"/>
      <c r="CH322" s="260"/>
      <c r="CI322" s="260"/>
      <c r="CJ322" s="260"/>
      <c r="CK322" s="260"/>
      <c r="CL322" s="260"/>
      <c r="CM322" s="260"/>
    </row>
    <row r="323" spans="1:91" x14ac:dyDescent="0.2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60"/>
      <c r="BH323" s="260"/>
      <c r="BI323" s="260"/>
      <c r="BJ323" s="260"/>
      <c r="BK323" s="260"/>
      <c r="BL323" s="260"/>
      <c r="BM323" s="260"/>
      <c r="BN323" s="260"/>
      <c r="BO323" s="260"/>
      <c r="BP323" s="260"/>
      <c r="BQ323" s="260"/>
      <c r="BR323" s="260"/>
      <c r="BS323" s="260"/>
      <c r="BT323" s="260"/>
      <c r="BU323" s="260"/>
      <c r="BV323" s="260"/>
      <c r="BW323" s="260"/>
      <c r="BX323" s="260"/>
      <c r="BY323" s="260"/>
      <c r="BZ323" s="260"/>
      <c r="CA323" s="260"/>
      <c r="CB323" s="260"/>
      <c r="CC323" s="260"/>
      <c r="CD323" s="260"/>
      <c r="CE323" s="260"/>
      <c r="CF323" s="260"/>
      <c r="CG323" s="260"/>
      <c r="CH323" s="260"/>
      <c r="CI323" s="260"/>
      <c r="CJ323" s="260"/>
      <c r="CK323" s="260"/>
      <c r="CL323" s="260"/>
      <c r="CM323" s="260"/>
    </row>
    <row r="324" spans="1:91" x14ac:dyDescent="0.2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AD324" s="260"/>
      <c r="AE324" s="260"/>
      <c r="AF324" s="260"/>
      <c r="AG324" s="260"/>
      <c r="AH324" s="260"/>
      <c r="AI324" s="260"/>
      <c r="AJ324" s="260"/>
      <c r="AK324" s="260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60"/>
      <c r="BH324" s="260"/>
      <c r="BI324" s="260"/>
      <c r="BJ324" s="260"/>
      <c r="BK324" s="260"/>
      <c r="BL324" s="260"/>
      <c r="BM324" s="260"/>
      <c r="BN324" s="260"/>
      <c r="BO324" s="260"/>
      <c r="BP324" s="260"/>
      <c r="BQ324" s="260"/>
      <c r="BR324" s="260"/>
      <c r="BS324" s="260"/>
      <c r="BT324" s="260"/>
      <c r="BU324" s="260"/>
      <c r="BV324" s="260"/>
      <c r="BW324" s="260"/>
      <c r="BX324" s="260"/>
      <c r="BY324" s="260"/>
      <c r="BZ324" s="260"/>
      <c r="CA324" s="260"/>
      <c r="CB324" s="260"/>
      <c r="CC324" s="260"/>
      <c r="CD324" s="260"/>
      <c r="CE324" s="260"/>
      <c r="CF324" s="260"/>
      <c r="CG324" s="260"/>
      <c r="CH324" s="260"/>
      <c r="CI324" s="260"/>
      <c r="CJ324" s="260"/>
      <c r="CK324" s="260"/>
      <c r="CL324" s="260"/>
      <c r="CM324" s="260"/>
    </row>
    <row r="325" spans="1:91" x14ac:dyDescent="0.2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AD325" s="260"/>
      <c r="AE325" s="260"/>
      <c r="AF325" s="260"/>
      <c r="AG325" s="260"/>
      <c r="AH325" s="260"/>
      <c r="AI325" s="260"/>
      <c r="AJ325" s="260"/>
      <c r="AK325" s="260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60"/>
      <c r="BH325" s="260"/>
      <c r="BI325" s="260"/>
      <c r="BJ325" s="260"/>
      <c r="BK325" s="260"/>
      <c r="BL325" s="260"/>
      <c r="BM325" s="260"/>
      <c r="BN325" s="260"/>
      <c r="BO325" s="260"/>
      <c r="BP325" s="260"/>
      <c r="BQ325" s="260"/>
      <c r="BR325" s="260"/>
      <c r="BS325" s="260"/>
      <c r="BT325" s="260"/>
      <c r="BU325" s="260"/>
      <c r="BV325" s="260"/>
      <c r="BW325" s="260"/>
      <c r="BX325" s="260"/>
      <c r="BY325" s="260"/>
      <c r="BZ325" s="260"/>
      <c r="CA325" s="260"/>
      <c r="CB325" s="260"/>
      <c r="CC325" s="260"/>
      <c r="CD325" s="260"/>
      <c r="CE325" s="260"/>
      <c r="CF325" s="260"/>
      <c r="CG325" s="260"/>
      <c r="CH325" s="260"/>
      <c r="CI325" s="260"/>
      <c r="CJ325" s="260"/>
      <c r="CK325" s="260"/>
      <c r="CL325" s="260"/>
      <c r="CM325" s="260"/>
    </row>
    <row r="326" spans="1:91" x14ac:dyDescent="0.2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AD326" s="260"/>
      <c r="AE326" s="260"/>
      <c r="AF326" s="260"/>
      <c r="AG326" s="260"/>
      <c r="AH326" s="260"/>
      <c r="AI326" s="260"/>
      <c r="AJ326" s="260"/>
      <c r="AK326" s="260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60"/>
      <c r="BH326" s="260"/>
      <c r="BI326" s="260"/>
      <c r="BJ326" s="260"/>
      <c r="BK326" s="260"/>
      <c r="BL326" s="260"/>
      <c r="BM326" s="260"/>
      <c r="BN326" s="260"/>
      <c r="BO326" s="260"/>
      <c r="BP326" s="260"/>
      <c r="BQ326" s="260"/>
      <c r="BR326" s="260"/>
      <c r="BS326" s="260"/>
      <c r="BT326" s="260"/>
      <c r="BU326" s="260"/>
      <c r="BV326" s="260"/>
      <c r="BW326" s="260"/>
      <c r="BX326" s="260"/>
      <c r="BY326" s="260"/>
      <c r="BZ326" s="260"/>
      <c r="CA326" s="260"/>
      <c r="CB326" s="260"/>
      <c r="CC326" s="260"/>
      <c r="CD326" s="260"/>
      <c r="CE326" s="260"/>
      <c r="CF326" s="260"/>
      <c r="CG326" s="260"/>
      <c r="CH326" s="260"/>
      <c r="CI326" s="260"/>
      <c r="CJ326" s="260"/>
      <c r="CK326" s="260"/>
      <c r="CL326" s="260"/>
      <c r="CM326" s="260"/>
    </row>
    <row r="327" spans="1:91" x14ac:dyDescent="0.2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AD327" s="260"/>
      <c r="AE327" s="260"/>
      <c r="AF327" s="260"/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60"/>
      <c r="BH327" s="260"/>
      <c r="BI327" s="260"/>
      <c r="BJ327" s="260"/>
      <c r="BK327" s="260"/>
      <c r="BL327" s="260"/>
      <c r="BM327" s="260"/>
      <c r="BN327" s="260"/>
      <c r="BO327" s="260"/>
      <c r="BP327" s="260"/>
      <c r="BQ327" s="260"/>
      <c r="BR327" s="260"/>
      <c r="BS327" s="260"/>
      <c r="BT327" s="260"/>
      <c r="BU327" s="260"/>
      <c r="BV327" s="260"/>
      <c r="BW327" s="260"/>
      <c r="BX327" s="260"/>
      <c r="BY327" s="260"/>
      <c r="BZ327" s="260"/>
      <c r="CA327" s="260"/>
      <c r="CB327" s="260"/>
      <c r="CC327" s="260"/>
      <c r="CD327" s="260"/>
      <c r="CE327" s="260"/>
      <c r="CF327" s="260"/>
      <c r="CG327" s="260"/>
      <c r="CH327" s="260"/>
      <c r="CI327" s="260"/>
      <c r="CJ327" s="260"/>
      <c r="CK327" s="260"/>
      <c r="CL327" s="260"/>
      <c r="CM327" s="260"/>
    </row>
    <row r="328" spans="1:91" x14ac:dyDescent="0.2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AD328" s="260"/>
      <c r="AE328" s="260"/>
      <c r="AF328" s="260"/>
      <c r="AG328" s="260"/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60"/>
      <c r="BH328" s="260"/>
      <c r="BI328" s="260"/>
      <c r="BJ328" s="260"/>
      <c r="BK328" s="260"/>
      <c r="BL328" s="260"/>
      <c r="BM328" s="260"/>
      <c r="BN328" s="260"/>
      <c r="BO328" s="260"/>
      <c r="BP328" s="260"/>
      <c r="BQ328" s="260"/>
      <c r="BR328" s="260"/>
      <c r="BS328" s="260"/>
      <c r="BT328" s="260"/>
      <c r="BU328" s="260"/>
      <c r="BV328" s="260"/>
      <c r="BW328" s="260"/>
      <c r="BX328" s="260"/>
      <c r="BY328" s="260"/>
      <c r="BZ328" s="260"/>
      <c r="CA328" s="260"/>
      <c r="CB328" s="260"/>
      <c r="CC328" s="260"/>
      <c r="CD328" s="260"/>
      <c r="CE328" s="260"/>
      <c r="CF328" s="260"/>
      <c r="CG328" s="260"/>
      <c r="CH328" s="260"/>
      <c r="CI328" s="260"/>
      <c r="CJ328" s="260"/>
      <c r="CK328" s="260"/>
      <c r="CL328" s="260"/>
      <c r="CM328" s="260"/>
    </row>
    <row r="329" spans="1:91" x14ac:dyDescent="0.2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AD329" s="260"/>
      <c r="AE329" s="260"/>
      <c r="AF329" s="260"/>
      <c r="AG329" s="260"/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60"/>
      <c r="BH329" s="260"/>
      <c r="BI329" s="260"/>
      <c r="BJ329" s="260"/>
      <c r="BK329" s="260"/>
      <c r="BL329" s="260"/>
      <c r="BM329" s="260"/>
      <c r="BN329" s="260"/>
      <c r="BO329" s="260"/>
      <c r="BP329" s="260"/>
      <c r="BQ329" s="260"/>
      <c r="BR329" s="260"/>
      <c r="BS329" s="260"/>
      <c r="BT329" s="260"/>
      <c r="BU329" s="260"/>
      <c r="BV329" s="260"/>
      <c r="BW329" s="260"/>
      <c r="BX329" s="260"/>
      <c r="BY329" s="260"/>
      <c r="BZ329" s="260"/>
      <c r="CA329" s="260"/>
      <c r="CB329" s="260"/>
      <c r="CC329" s="260"/>
      <c r="CD329" s="260"/>
      <c r="CE329" s="260"/>
      <c r="CF329" s="260"/>
      <c r="CG329" s="260"/>
      <c r="CH329" s="260"/>
      <c r="CI329" s="260"/>
      <c r="CJ329" s="260"/>
      <c r="CK329" s="260"/>
      <c r="CL329" s="260"/>
      <c r="CM329" s="260"/>
    </row>
    <row r="330" spans="1:91" x14ac:dyDescent="0.2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AD330" s="260"/>
      <c r="AE330" s="260"/>
      <c r="AF330" s="260"/>
      <c r="AG330" s="260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60"/>
      <c r="BH330" s="260"/>
      <c r="BI330" s="260"/>
      <c r="BJ330" s="260"/>
      <c r="BK330" s="260"/>
      <c r="BL330" s="260"/>
      <c r="BM330" s="260"/>
      <c r="BN330" s="260"/>
      <c r="BO330" s="260"/>
      <c r="BP330" s="260"/>
      <c r="BQ330" s="260"/>
      <c r="BR330" s="260"/>
      <c r="BS330" s="260"/>
      <c r="BT330" s="260"/>
      <c r="BU330" s="260"/>
      <c r="BV330" s="260"/>
      <c r="BW330" s="260"/>
      <c r="BX330" s="260"/>
      <c r="BY330" s="260"/>
      <c r="BZ330" s="260"/>
      <c r="CA330" s="260"/>
      <c r="CB330" s="260"/>
      <c r="CC330" s="260"/>
      <c r="CD330" s="260"/>
      <c r="CE330" s="260"/>
      <c r="CF330" s="260"/>
      <c r="CG330" s="260"/>
      <c r="CH330" s="260"/>
      <c r="CI330" s="260"/>
      <c r="CJ330" s="260"/>
      <c r="CK330" s="260"/>
      <c r="CL330" s="260"/>
      <c r="CM330" s="260"/>
    </row>
    <row r="331" spans="1:91" x14ac:dyDescent="0.2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AD331" s="260"/>
      <c r="AE331" s="260"/>
      <c r="AF331" s="260"/>
      <c r="AG331" s="260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60"/>
      <c r="BH331" s="260"/>
      <c r="BI331" s="260"/>
      <c r="BJ331" s="260"/>
      <c r="BK331" s="260"/>
      <c r="BL331" s="260"/>
      <c r="BM331" s="260"/>
      <c r="BN331" s="260"/>
      <c r="BO331" s="260"/>
      <c r="BP331" s="260"/>
      <c r="BQ331" s="260"/>
      <c r="BR331" s="260"/>
      <c r="BS331" s="260"/>
      <c r="BT331" s="260"/>
      <c r="BU331" s="260"/>
      <c r="BV331" s="260"/>
      <c r="BW331" s="260"/>
      <c r="BX331" s="260"/>
      <c r="BY331" s="260"/>
      <c r="BZ331" s="260"/>
      <c r="CA331" s="260"/>
      <c r="CB331" s="260"/>
      <c r="CC331" s="260"/>
      <c r="CD331" s="260"/>
      <c r="CE331" s="260"/>
      <c r="CF331" s="260"/>
      <c r="CG331" s="260"/>
      <c r="CH331" s="260"/>
      <c r="CI331" s="260"/>
      <c r="CJ331" s="260"/>
      <c r="CK331" s="260"/>
      <c r="CL331" s="260"/>
      <c r="CM331" s="260"/>
    </row>
    <row r="332" spans="1:91" x14ac:dyDescent="0.2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AD332" s="260"/>
      <c r="AE332" s="260"/>
      <c r="AF332" s="260"/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60"/>
      <c r="BH332" s="260"/>
      <c r="BI332" s="260"/>
      <c r="BJ332" s="260"/>
      <c r="BK332" s="260"/>
      <c r="BL332" s="260"/>
      <c r="BM332" s="260"/>
      <c r="BN332" s="260"/>
      <c r="BO332" s="260"/>
      <c r="BP332" s="260"/>
      <c r="BQ332" s="260"/>
      <c r="BR332" s="260"/>
      <c r="BS332" s="260"/>
      <c r="BT332" s="260"/>
      <c r="BU332" s="260"/>
      <c r="BV332" s="260"/>
      <c r="BW332" s="260"/>
      <c r="BX332" s="260"/>
      <c r="BY332" s="260"/>
      <c r="BZ332" s="260"/>
      <c r="CA332" s="260"/>
      <c r="CB332" s="260"/>
      <c r="CC332" s="260"/>
      <c r="CD332" s="260"/>
      <c r="CE332" s="260"/>
      <c r="CF332" s="260"/>
      <c r="CG332" s="260"/>
      <c r="CH332" s="260"/>
      <c r="CI332" s="260"/>
      <c r="CJ332" s="260"/>
      <c r="CK332" s="260"/>
      <c r="CL332" s="260"/>
      <c r="CM332" s="260"/>
    </row>
    <row r="333" spans="1:91" x14ac:dyDescent="0.2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AD333" s="260"/>
      <c r="AE333" s="260"/>
      <c r="AF333" s="260"/>
      <c r="AG333" s="260"/>
      <c r="AH333" s="260"/>
      <c r="AI333" s="260"/>
      <c r="AJ333" s="260"/>
      <c r="AK333" s="260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60"/>
      <c r="BH333" s="260"/>
      <c r="BI333" s="260"/>
      <c r="BJ333" s="260"/>
      <c r="BK333" s="260"/>
      <c r="BL333" s="260"/>
      <c r="BM333" s="260"/>
      <c r="BN333" s="260"/>
      <c r="BO333" s="260"/>
      <c r="BP333" s="260"/>
      <c r="BQ333" s="260"/>
      <c r="BR333" s="260"/>
      <c r="BS333" s="260"/>
      <c r="BT333" s="260"/>
      <c r="BU333" s="260"/>
      <c r="BV333" s="260"/>
      <c r="BW333" s="260"/>
      <c r="BX333" s="260"/>
      <c r="BY333" s="260"/>
      <c r="BZ333" s="260"/>
      <c r="CA333" s="260"/>
      <c r="CB333" s="260"/>
      <c r="CC333" s="260"/>
      <c r="CD333" s="260"/>
      <c r="CE333" s="260"/>
      <c r="CF333" s="260"/>
      <c r="CG333" s="260"/>
      <c r="CH333" s="260"/>
      <c r="CI333" s="260"/>
      <c r="CJ333" s="260"/>
      <c r="CK333" s="260"/>
      <c r="CL333" s="260"/>
      <c r="CM333" s="260"/>
    </row>
    <row r="334" spans="1:91" x14ac:dyDescent="0.2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60"/>
      <c r="BH334" s="260"/>
      <c r="BI334" s="260"/>
      <c r="BJ334" s="260"/>
      <c r="BK334" s="260"/>
      <c r="BL334" s="260"/>
      <c r="BM334" s="260"/>
      <c r="BN334" s="260"/>
      <c r="BO334" s="260"/>
      <c r="BP334" s="260"/>
      <c r="BQ334" s="260"/>
      <c r="BR334" s="260"/>
      <c r="BS334" s="260"/>
      <c r="BT334" s="260"/>
      <c r="BU334" s="260"/>
      <c r="BV334" s="260"/>
      <c r="BW334" s="260"/>
      <c r="BX334" s="260"/>
      <c r="BY334" s="260"/>
      <c r="BZ334" s="260"/>
      <c r="CA334" s="260"/>
      <c r="CB334" s="260"/>
      <c r="CC334" s="260"/>
      <c r="CD334" s="260"/>
      <c r="CE334" s="260"/>
      <c r="CF334" s="260"/>
      <c r="CG334" s="260"/>
      <c r="CH334" s="260"/>
      <c r="CI334" s="260"/>
      <c r="CJ334" s="260"/>
      <c r="CK334" s="260"/>
      <c r="CL334" s="260"/>
      <c r="CM334" s="260"/>
    </row>
    <row r="335" spans="1:91" x14ac:dyDescent="0.2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AD335" s="260"/>
      <c r="AE335" s="260"/>
      <c r="AF335" s="260"/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60"/>
      <c r="BH335" s="260"/>
      <c r="BI335" s="260"/>
      <c r="BJ335" s="260"/>
      <c r="BK335" s="260"/>
      <c r="BL335" s="260"/>
      <c r="BM335" s="260"/>
      <c r="BN335" s="260"/>
      <c r="BO335" s="260"/>
      <c r="BP335" s="260"/>
      <c r="BQ335" s="260"/>
      <c r="BR335" s="260"/>
      <c r="BS335" s="260"/>
      <c r="BT335" s="260"/>
      <c r="BU335" s="260"/>
      <c r="BV335" s="260"/>
      <c r="BW335" s="260"/>
      <c r="BX335" s="260"/>
      <c r="BY335" s="260"/>
      <c r="BZ335" s="260"/>
      <c r="CA335" s="260"/>
      <c r="CB335" s="260"/>
      <c r="CC335" s="260"/>
      <c r="CD335" s="260"/>
      <c r="CE335" s="260"/>
      <c r="CF335" s="260"/>
      <c r="CG335" s="260"/>
      <c r="CH335" s="260"/>
      <c r="CI335" s="260"/>
      <c r="CJ335" s="260"/>
      <c r="CK335" s="260"/>
      <c r="CL335" s="260"/>
      <c r="CM335" s="260"/>
    </row>
    <row r="336" spans="1:91" x14ac:dyDescent="0.2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AD336" s="260"/>
      <c r="AE336" s="260"/>
      <c r="AF336" s="260"/>
      <c r="AG336" s="260"/>
      <c r="AH336" s="260"/>
      <c r="AI336" s="260"/>
      <c r="AJ336" s="260"/>
      <c r="AK336" s="260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60"/>
      <c r="BH336" s="260"/>
      <c r="BI336" s="260"/>
      <c r="BJ336" s="260"/>
      <c r="BK336" s="260"/>
      <c r="BL336" s="260"/>
      <c r="BM336" s="260"/>
      <c r="BN336" s="260"/>
      <c r="BO336" s="260"/>
      <c r="BP336" s="260"/>
      <c r="BQ336" s="260"/>
      <c r="BR336" s="260"/>
      <c r="BS336" s="260"/>
      <c r="BT336" s="260"/>
      <c r="BU336" s="260"/>
      <c r="BV336" s="260"/>
      <c r="BW336" s="260"/>
      <c r="BX336" s="260"/>
      <c r="BY336" s="260"/>
      <c r="BZ336" s="260"/>
      <c r="CA336" s="260"/>
      <c r="CB336" s="260"/>
      <c r="CC336" s="260"/>
      <c r="CD336" s="260"/>
      <c r="CE336" s="260"/>
      <c r="CF336" s="260"/>
      <c r="CG336" s="260"/>
      <c r="CH336" s="260"/>
      <c r="CI336" s="260"/>
      <c r="CJ336" s="260"/>
      <c r="CK336" s="260"/>
      <c r="CL336" s="260"/>
      <c r="CM336" s="260"/>
    </row>
    <row r="337" spans="1:91" x14ac:dyDescent="0.2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AD337" s="260"/>
      <c r="AE337" s="260"/>
      <c r="AF337" s="260"/>
      <c r="AG337" s="260"/>
      <c r="AH337" s="260"/>
      <c r="AI337" s="260"/>
      <c r="AJ337" s="260"/>
      <c r="AK337" s="260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60"/>
      <c r="BH337" s="260"/>
      <c r="BI337" s="260"/>
      <c r="BJ337" s="260"/>
      <c r="BK337" s="260"/>
      <c r="BL337" s="260"/>
      <c r="BM337" s="260"/>
      <c r="BN337" s="260"/>
      <c r="BO337" s="260"/>
      <c r="BP337" s="260"/>
      <c r="BQ337" s="260"/>
      <c r="BR337" s="260"/>
      <c r="BS337" s="260"/>
      <c r="BT337" s="260"/>
      <c r="BU337" s="260"/>
      <c r="BV337" s="260"/>
      <c r="BW337" s="260"/>
      <c r="BX337" s="260"/>
      <c r="BY337" s="260"/>
      <c r="BZ337" s="260"/>
      <c r="CA337" s="260"/>
      <c r="CB337" s="260"/>
      <c r="CC337" s="260"/>
      <c r="CD337" s="260"/>
      <c r="CE337" s="260"/>
      <c r="CF337" s="260"/>
      <c r="CG337" s="260"/>
      <c r="CH337" s="260"/>
      <c r="CI337" s="260"/>
      <c r="CJ337" s="260"/>
      <c r="CK337" s="260"/>
      <c r="CL337" s="260"/>
      <c r="CM337" s="260"/>
    </row>
    <row r="338" spans="1:91" x14ac:dyDescent="0.2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AD338" s="260"/>
      <c r="AE338" s="260"/>
      <c r="AF338" s="260"/>
      <c r="AG338" s="260"/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60"/>
      <c r="BH338" s="260"/>
      <c r="BI338" s="260"/>
      <c r="BJ338" s="260"/>
      <c r="BK338" s="260"/>
      <c r="BL338" s="260"/>
      <c r="BM338" s="260"/>
      <c r="BN338" s="260"/>
      <c r="BO338" s="260"/>
      <c r="BP338" s="260"/>
      <c r="BQ338" s="260"/>
      <c r="BR338" s="260"/>
      <c r="BS338" s="260"/>
      <c r="BT338" s="260"/>
      <c r="BU338" s="260"/>
      <c r="BV338" s="260"/>
      <c r="BW338" s="260"/>
      <c r="BX338" s="260"/>
      <c r="BY338" s="260"/>
      <c r="BZ338" s="260"/>
      <c r="CA338" s="260"/>
      <c r="CB338" s="260"/>
      <c r="CC338" s="260"/>
      <c r="CD338" s="260"/>
      <c r="CE338" s="260"/>
      <c r="CF338" s="260"/>
      <c r="CG338" s="260"/>
      <c r="CH338" s="260"/>
      <c r="CI338" s="260"/>
      <c r="CJ338" s="260"/>
      <c r="CK338" s="260"/>
      <c r="CL338" s="260"/>
      <c r="CM338" s="260"/>
    </row>
    <row r="339" spans="1:91" x14ac:dyDescent="0.2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AD339" s="260"/>
      <c r="AE339" s="260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60"/>
      <c r="BH339" s="260"/>
      <c r="BI339" s="260"/>
      <c r="BJ339" s="260"/>
      <c r="BK339" s="260"/>
      <c r="BL339" s="260"/>
      <c r="BM339" s="260"/>
      <c r="BN339" s="260"/>
      <c r="BO339" s="260"/>
      <c r="BP339" s="260"/>
      <c r="BQ339" s="260"/>
      <c r="BR339" s="260"/>
      <c r="BS339" s="260"/>
      <c r="BT339" s="260"/>
      <c r="BU339" s="260"/>
      <c r="BV339" s="260"/>
      <c r="BW339" s="260"/>
      <c r="BX339" s="260"/>
      <c r="BY339" s="260"/>
      <c r="BZ339" s="260"/>
      <c r="CA339" s="260"/>
      <c r="CB339" s="260"/>
      <c r="CC339" s="260"/>
      <c r="CD339" s="260"/>
      <c r="CE339" s="260"/>
      <c r="CF339" s="260"/>
      <c r="CG339" s="260"/>
      <c r="CH339" s="260"/>
      <c r="CI339" s="260"/>
      <c r="CJ339" s="260"/>
      <c r="CK339" s="260"/>
      <c r="CL339" s="260"/>
      <c r="CM339" s="260"/>
    </row>
    <row r="340" spans="1:91" x14ac:dyDescent="0.2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60"/>
      <c r="BH340" s="260"/>
      <c r="BI340" s="260"/>
      <c r="BJ340" s="260"/>
      <c r="BK340" s="260"/>
      <c r="BL340" s="260"/>
      <c r="BM340" s="260"/>
      <c r="BN340" s="260"/>
      <c r="BO340" s="260"/>
      <c r="BP340" s="260"/>
      <c r="BQ340" s="260"/>
      <c r="BR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  <c r="CC340" s="260"/>
      <c r="CD340" s="260"/>
      <c r="CE340" s="260"/>
      <c r="CF340" s="260"/>
      <c r="CG340" s="260"/>
      <c r="CH340" s="260"/>
      <c r="CI340" s="260"/>
      <c r="CJ340" s="260"/>
      <c r="CK340" s="260"/>
      <c r="CL340" s="260"/>
      <c r="CM340" s="260"/>
    </row>
    <row r="341" spans="1:91" x14ac:dyDescent="0.2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60"/>
      <c r="BH341" s="260"/>
      <c r="BI341" s="260"/>
      <c r="BJ341" s="260"/>
      <c r="BK341" s="260"/>
      <c r="BL341" s="260"/>
      <c r="BM341" s="260"/>
      <c r="BN341" s="260"/>
      <c r="BO341" s="260"/>
      <c r="BP341" s="260"/>
      <c r="BQ341" s="260"/>
      <c r="BR341" s="260"/>
      <c r="BS341" s="260"/>
      <c r="BT341" s="260"/>
      <c r="BU341" s="260"/>
      <c r="BV341" s="260"/>
      <c r="BW341" s="260"/>
      <c r="BX341" s="260"/>
      <c r="BY341" s="260"/>
      <c r="BZ341" s="260"/>
      <c r="CA341" s="260"/>
      <c r="CB341" s="260"/>
      <c r="CC341" s="260"/>
      <c r="CD341" s="260"/>
      <c r="CE341" s="260"/>
      <c r="CF341" s="260"/>
      <c r="CG341" s="260"/>
      <c r="CH341" s="260"/>
      <c r="CI341" s="260"/>
      <c r="CJ341" s="260"/>
      <c r="CK341" s="260"/>
      <c r="CL341" s="260"/>
      <c r="CM341" s="260"/>
    </row>
    <row r="342" spans="1:91" x14ac:dyDescent="0.2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60"/>
      <c r="BH342" s="260"/>
      <c r="BI342" s="260"/>
      <c r="BJ342" s="260"/>
      <c r="BK342" s="260"/>
      <c r="BL342" s="260"/>
      <c r="BM342" s="260"/>
      <c r="BN342" s="260"/>
      <c r="BO342" s="260"/>
      <c r="BP342" s="260"/>
      <c r="BQ342" s="260"/>
      <c r="BR342" s="260"/>
      <c r="BS342" s="260"/>
      <c r="BT342" s="260"/>
      <c r="BU342" s="260"/>
      <c r="BV342" s="260"/>
      <c r="BW342" s="260"/>
      <c r="BX342" s="260"/>
      <c r="BY342" s="260"/>
      <c r="BZ342" s="260"/>
      <c r="CA342" s="260"/>
      <c r="CB342" s="260"/>
      <c r="CC342" s="260"/>
      <c r="CD342" s="260"/>
      <c r="CE342" s="260"/>
      <c r="CF342" s="260"/>
      <c r="CG342" s="260"/>
      <c r="CH342" s="260"/>
      <c r="CI342" s="260"/>
      <c r="CJ342" s="260"/>
      <c r="CK342" s="260"/>
      <c r="CL342" s="260"/>
      <c r="CM342" s="260"/>
    </row>
    <row r="343" spans="1:91" x14ac:dyDescent="0.2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60"/>
      <c r="BH343" s="260"/>
      <c r="BI343" s="260"/>
      <c r="BJ343" s="260"/>
      <c r="BK343" s="260"/>
      <c r="BL343" s="260"/>
      <c r="BM343" s="260"/>
      <c r="BN343" s="260"/>
      <c r="BO343" s="260"/>
      <c r="BP343" s="260"/>
      <c r="BQ343" s="260"/>
      <c r="BR343" s="260"/>
      <c r="BS343" s="260"/>
      <c r="BT343" s="260"/>
      <c r="BU343" s="260"/>
      <c r="BV343" s="260"/>
      <c r="BW343" s="260"/>
      <c r="BX343" s="260"/>
      <c r="BY343" s="260"/>
      <c r="BZ343" s="260"/>
      <c r="CA343" s="260"/>
      <c r="CB343" s="260"/>
      <c r="CC343" s="260"/>
      <c r="CD343" s="260"/>
      <c r="CE343" s="260"/>
      <c r="CF343" s="260"/>
      <c r="CG343" s="260"/>
      <c r="CH343" s="260"/>
      <c r="CI343" s="260"/>
      <c r="CJ343" s="260"/>
      <c r="CK343" s="260"/>
      <c r="CL343" s="260"/>
      <c r="CM343" s="260"/>
    </row>
    <row r="344" spans="1:91" x14ac:dyDescent="0.2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60"/>
      <c r="BH344" s="260"/>
      <c r="BI344" s="260"/>
      <c r="BJ344" s="260"/>
      <c r="BK344" s="260"/>
      <c r="BL344" s="260"/>
      <c r="BM344" s="260"/>
      <c r="BN344" s="260"/>
      <c r="BO344" s="260"/>
      <c r="BP344" s="260"/>
      <c r="BQ344" s="260"/>
      <c r="BR344" s="260"/>
      <c r="BS344" s="260"/>
      <c r="BT344" s="260"/>
      <c r="BU344" s="260"/>
      <c r="BV344" s="260"/>
      <c r="BW344" s="260"/>
      <c r="BX344" s="260"/>
      <c r="BY344" s="260"/>
      <c r="BZ344" s="260"/>
      <c r="CA344" s="260"/>
      <c r="CB344" s="260"/>
      <c r="CC344" s="260"/>
      <c r="CD344" s="260"/>
      <c r="CE344" s="260"/>
      <c r="CF344" s="260"/>
      <c r="CG344" s="260"/>
      <c r="CH344" s="260"/>
      <c r="CI344" s="260"/>
      <c r="CJ344" s="260"/>
      <c r="CK344" s="260"/>
      <c r="CL344" s="260"/>
      <c r="CM344" s="260"/>
    </row>
    <row r="345" spans="1:91" x14ac:dyDescent="0.2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60"/>
      <c r="BH345" s="260"/>
      <c r="BI345" s="260"/>
      <c r="BJ345" s="260"/>
      <c r="BK345" s="260"/>
      <c r="BL345" s="260"/>
      <c r="BM345" s="260"/>
      <c r="BN345" s="260"/>
      <c r="BO345" s="260"/>
      <c r="BP345" s="260"/>
      <c r="BQ345" s="260"/>
      <c r="BR345" s="260"/>
      <c r="BS345" s="260"/>
      <c r="BT345" s="260"/>
      <c r="BU345" s="260"/>
      <c r="BV345" s="260"/>
      <c r="BW345" s="260"/>
      <c r="BX345" s="260"/>
      <c r="BY345" s="260"/>
      <c r="BZ345" s="260"/>
      <c r="CA345" s="260"/>
      <c r="CB345" s="260"/>
      <c r="CC345" s="260"/>
      <c r="CD345" s="260"/>
      <c r="CE345" s="260"/>
      <c r="CF345" s="260"/>
      <c r="CG345" s="260"/>
      <c r="CH345" s="260"/>
      <c r="CI345" s="260"/>
      <c r="CJ345" s="260"/>
      <c r="CK345" s="260"/>
      <c r="CL345" s="260"/>
      <c r="CM345" s="260"/>
    </row>
    <row r="346" spans="1:91" x14ac:dyDescent="0.2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60"/>
      <c r="BH346" s="260"/>
      <c r="BI346" s="260"/>
      <c r="BJ346" s="260"/>
      <c r="BK346" s="260"/>
      <c r="BL346" s="260"/>
      <c r="BM346" s="260"/>
      <c r="BN346" s="260"/>
      <c r="BO346" s="260"/>
      <c r="BP346" s="260"/>
      <c r="BQ346" s="260"/>
      <c r="BR346" s="260"/>
      <c r="BS346" s="260"/>
      <c r="BT346" s="260"/>
      <c r="BU346" s="260"/>
      <c r="BV346" s="260"/>
      <c r="BW346" s="260"/>
      <c r="BX346" s="260"/>
      <c r="BY346" s="260"/>
      <c r="BZ346" s="260"/>
      <c r="CA346" s="260"/>
      <c r="CB346" s="260"/>
      <c r="CC346" s="260"/>
      <c r="CD346" s="260"/>
      <c r="CE346" s="260"/>
      <c r="CF346" s="260"/>
      <c r="CG346" s="260"/>
      <c r="CH346" s="260"/>
      <c r="CI346" s="260"/>
      <c r="CJ346" s="260"/>
      <c r="CK346" s="260"/>
      <c r="CL346" s="260"/>
      <c r="CM346" s="260"/>
    </row>
    <row r="347" spans="1:91" x14ac:dyDescent="0.2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AD347" s="260"/>
      <c r="AE347" s="260"/>
      <c r="AF347" s="260"/>
      <c r="AG347" s="260"/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60"/>
      <c r="BH347" s="260"/>
      <c r="BI347" s="260"/>
      <c r="BJ347" s="260"/>
      <c r="BK347" s="260"/>
      <c r="BL347" s="260"/>
      <c r="BM347" s="260"/>
      <c r="BN347" s="260"/>
      <c r="BO347" s="260"/>
      <c r="BP347" s="260"/>
      <c r="BQ347" s="260"/>
      <c r="BR347" s="260"/>
      <c r="BS347" s="260"/>
      <c r="BT347" s="260"/>
      <c r="BU347" s="260"/>
      <c r="BV347" s="260"/>
      <c r="BW347" s="260"/>
      <c r="BX347" s="260"/>
      <c r="BY347" s="260"/>
      <c r="BZ347" s="260"/>
      <c r="CA347" s="260"/>
      <c r="CB347" s="260"/>
      <c r="CC347" s="260"/>
      <c r="CD347" s="260"/>
      <c r="CE347" s="260"/>
      <c r="CF347" s="260"/>
      <c r="CG347" s="260"/>
      <c r="CH347" s="260"/>
      <c r="CI347" s="260"/>
      <c r="CJ347" s="260"/>
      <c r="CK347" s="260"/>
      <c r="CL347" s="260"/>
      <c r="CM347" s="260"/>
    </row>
    <row r="348" spans="1:91" x14ac:dyDescent="0.2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AD348" s="260"/>
      <c r="AE348" s="260"/>
      <c r="AF348" s="260"/>
      <c r="AG348" s="260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60"/>
      <c r="BH348" s="260"/>
      <c r="BI348" s="260"/>
      <c r="BJ348" s="260"/>
      <c r="BK348" s="260"/>
      <c r="BL348" s="260"/>
      <c r="BM348" s="260"/>
      <c r="BN348" s="260"/>
      <c r="BO348" s="260"/>
      <c r="BP348" s="260"/>
      <c r="BQ348" s="260"/>
      <c r="BR348" s="260"/>
      <c r="BS348" s="260"/>
      <c r="BT348" s="260"/>
      <c r="BU348" s="260"/>
      <c r="BV348" s="260"/>
      <c r="BW348" s="260"/>
      <c r="BX348" s="260"/>
      <c r="BY348" s="260"/>
      <c r="BZ348" s="260"/>
      <c r="CA348" s="260"/>
      <c r="CB348" s="260"/>
      <c r="CC348" s="260"/>
      <c r="CD348" s="260"/>
      <c r="CE348" s="260"/>
      <c r="CF348" s="260"/>
      <c r="CG348" s="260"/>
      <c r="CH348" s="260"/>
      <c r="CI348" s="260"/>
      <c r="CJ348" s="260"/>
      <c r="CK348" s="260"/>
      <c r="CL348" s="260"/>
      <c r="CM348" s="260"/>
    </row>
    <row r="349" spans="1:91" x14ac:dyDescent="0.2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AD349" s="260"/>
      <c r="AE349" s="260"/>
      <c r="AF349" s="260"/>
      <c r="AG349" s="260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60"/>
      <c r="BH349" s="260"/>
      <c r="BI349" s="260"/>
      <c r="BJ349" s="260"/>
      <c r="BK349" s="260"/>
      <c r="BL349" s="260"/>
      <c r="BM349" s="260"/>
      <c r="BN349" s="260"/>
      <c r="BO349" s="260"/>
      <c r="BP349" s="260"/>
      <c r="BQ349" s="260"/>
      <c r="BR349" s="260"/>
      <c r="BS349" s="260"/>
      <c r="BT349" s="260"/>
      <c r="BU349" s="260"/>
      <c r="BV349" s="260"/>
      <c r="BW349" s="260"/>
      <c r="BX349" s="260"/>
      <c r="BY349" s="260"/>
      <c r="BZ349" s="260"/>
      <c r="CA349" s="260"/>
      <c r="CB349" s="260"/>
      <c r="CC349" s="260"/>
      <c r="CD349" s="260"/>
      <c r="CE349" s="260"/>
      <c r="CF349" s="260"/>
      <c r="CG349" s="260"/>
      <c r="CH349" s="260"/>
      <c r="CI349" s="260"/>
      <c r="CJ349" s="260"/>
      <c r="CK349" s="260"/>
      <c r="CL349" s="260"/>
      <c r="CM349" s="260"/>
    </row>
    <row r="350" spans="1:91" x14ac:dyDescent="0.2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AD350" s="260"/>
      <c r="AE350" s="260"/>
      <c r="AF350" s="260"/>
      <c r="AG350" s="260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60"/>
      <c r="BH350" s="260"/>
      <c r="BI350" s="260"/>
      <c r="BJ350" s="260"/>
      <c r="BK350" s="260"/>
      <c r="BL350" s="260"/>
      <c r="BM350" s="260"/>
      <c r="BN350" s="260"/>
      <c r="BO350" s="260"/>
      <c r="BP350" s="260"/>
      <c r="BQ350" s="260"/>
      <c r="BR350" s="260"/>
      <c r="BS350" s="260"/>
      <c r="BT350" s="260"/>
      <c r="BU350" s="260"/>
      <c r="BV350" s="260"/>
      <c r="BW350" s="260"/>
      <c r="BX350" s="260"/>
      <c r="BY350" s="260"/>
      <c r="BZ350" s="260"/>
      <c r="CA350" s="260"/>
      <c r="CB350" s="260"/>
      <c r="CC350" s="260"/>
      <c r="CD350" s="260"/>
      <c r="CE350" s="260"/>
      <c r="CF350" s="260"/>
      <c r="CG350" s="260"/>
      <c r="CH350" s="260"/>
      <c r="CI350" s="260"/>
      <c r="CJ350" s="260"/>
      <c r="CK350" s="260"/>
      <c r="CL350" s="260"/>
      <c r="CM350" s="260"/>
    </row>
    <row r="351" spans="1:91" x14ac:dyDescent="0.2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AD351" s="260"/>
      <c r="AE351" s="260"/>
      <c r="AF351" s="260"/>
      <c r="AG351" s="260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60"/>
      <c r="BH351" s="260"/>
      <c r="BI351" s="260"/>
      <c r="BJ351" s="260"/>
      <c r="BK351" s="260"/>
      <c r="BL351" s="260"/>
      <c r="BM351" s="260"/>
      <c r="BN351" s="260"/>
      <c r="BO351" s="260"/>
      <c r="BP351" s="260"/>
      <c r="BQ351" s="260"/>
      <c r="BR351" s="260"/>
      <c r="BS351" s="260"/>
      <c r="BT351" s="260"/>
      <c r="BU351" s="260"/>
      <c r="BV351" s="260"/>
      <c r="BW351" s="260"/>
      <c r="BX351" s="260"/>
      <c r="BY351" s="260"/>
      <c r="BZ351" s="260"/>
      <c r="CA351" s="260"/>
      <c r="CB351" s="260"/>
      <c r="CC351" s="260"/>
      <c r="CD351" s="260"/>
      <c r="CE351" s="260"/>
      <c r="CF351" s="260"/>
      <c r="CG351" s="260"/>
      <c r="CH351" s="260"/>
      <c r="CI351" s="260"/>
      <c r="CJ351" s="260"/>
      <c r="CK351" s="260"/>
      <c r="CL351" s="260"/>
      <c r="CM351" s="260"/>
    </row>
    <row r="352" spans="1:91" x14ac:dyDescent="0.2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AD352" s="260"/>
      <c r="AE352" s="260"/>
      <c r="AF352" s="260"/>
      <c r="AG352" s="260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60"/>
      <c r="BH352" s="260"/>
      <c r="BI352" s="260"/>
      <c r="BJ352" s="260"/>
      <c r="BK352" s="260"/>
      <c r="BL352" s="260"/>
      <c r="BM352" s="260"/>
      <c r="BN352" s="260"/>
      <c r="BO352" s="260"/>
      <c r="BP352" s="260"/>
      <c r="BQ352" s="260"/>
      <c r="BR352" s="260"/>
      <c r="BS352" s="260"/>
      <c r="BT352" s="260"/>
      <c r="BU352" s="260"/>
      <c r="BV352" s="260"/>
      <c r="BW352" s="260"/>
      <c r="BX352" s="260"/>
      <c r="BY352" s="260"/>
      <c r="BZ352" s="260"/>
      <c r="CA352" s="260"/>
      <c r="CB352" s="260"/>
      <c r="CC352" s="260"/>
      <c r="CD352" s="260"/>
      <c r="CE352" s="260"/>
      <c r="CF352" s="260"/>
      <c r="CG352" s="260"/>
      <c r="CH352" s="260"/>
      <c r="CI352" s="260"/>
      <c r="CJ352" s="260"/>
      <c r="CK352" s="260"/>
      <c r="CL352" s="260"/>
      <c r="CM352" s="260"/>
    </row>
    <row r="353" spans="1:91" x14ac:dyDescent="0.2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AD353" s="260"/>
      <c r="AE353" s="260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60"/>
      <c r="BH353" s="260"/>
      <c r="BI353" s="260"/>
      <c r="BJ353" s="260"/>
      <c r="BK353" s="260"/>
      <c r="BL353" s="260"/>
      <c r="BM353" s="260"/>
      <c r="BN353" s="260"/>
      <c r="BO353" s="260"/>
      <c r="BP353" s="260"/>
      <c r="BQ353" s="260"/>
      <c r="BR353" s="260"/>
      <c r="BS353" s="260"/>
      <c r="BT353" s="260"/>
      <c r="BU353" s="260"/>
      <c r="BV353" s="260"/>
      <c r="BW353" s="260"/>
      <c r="BX353" s="260"/>
      <c r="BY353" s="260"/>
      <c r="BZ353" s="260"/>
      <c r="CA353" s="260"/>
      <c r="CB353" s="260"/>
      <c r="CC353" s="260"/>
      <c r="CD353" s="260"/>
      <c r="CE353" s="260"/>
      <c r="CF353" s="260"/>
      <c r="CG353" s="260"/>
      <c r="CH353" s="260"/>
      <c r="CI353" s="260"/>
      <c r="CJ353" s="260"/>
      <c r="CK353" s="260"/>
      <c r="CL353" s="260"/>
      <c r="CM353" s="260"/>
    </row>
    <row r="354" spans="1:91" x14ac:dyDescent="0.2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60"/>
      <c r="BH354" s="260"/>
      <c r="BI354" s="260"/>
      <c r="BJ354" s="260"/>
      <c r="BK354" s="260"/>
      <c r="BL354" s="260"/>
      <c r="BM354" s="260"/>
      <c r="BN354" s="260"/>
      <c r="BO354" s="260"/>
      <c r="BP354" s="260"/>
      <c r="BQ354" s="260"/>
      <c r="BR354" s="260"/>
      <c r="BS354" s="260"/>
      <c r="BT354" s="260"/>
      <c r="BU354" s="260"/>
      <c r="BV354" s="260"/>
      <c r="BW354" s="260"/>
      <c r="BX354" s="260"/>
      <c r="BY354" s="260"/>
      <c r="BZ354" s="260"/>
      <c r="CA354" s="260"/>
      <c r="CB354" s="260"/>
      <c r="CC354" s="260"/>
      <c r="CD354" s="260"/>
      <c r="CE354" s="260"/>
      <c r="CF354" s="260"/>
      <c r="CG354" s="260"/>
      <c r="CH354" s="260"/>
      <c r="CI354" s="260"/>
      <c r="CJ354" s="260"/>
      <c r="CK354" s="260"/>
      <c r="CL354" s="260"/>
      <c r="CM354" s="260"/>
    </row>
    <row r="355" spans="1:91" x14ac:dyDescent="0.2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60"/>
      <c r="BH355" s="260"/>
      <c r="BI355" s="260"/>
      <c r="BJ355" s="260"/>
      <c r="BK355" s="260"/>
      <c r="BL355" s="260"/>
      <c r="BM355" s="260"/>
      <c r="BN355" s="260"/>
      <c r="BO355" s="260"/>
      <c r="BP355" s="260"/>
      <c r="BQ355" s="260"/>
      <c r="BR355" s="260"/>
      <c r="BS355" s="260"/>
      <c r="BT355" s="260"/>
      <c r="BU355" s="260"/>
      <c r="BV355" s="260"/>
      <c r="BW355" s="260"/>
      <c r="BX355" s="260"/>
      <c r="BY355" s="260"/>
      <c r="BZ355" s="260"/>
      <c r="CA355" s="260"/>
      <c r="CB355" s="260"/>
      <c r="CC355" s="260"/>
      <c r="CD355" s="260"/>
      <c r="CE355" s="260"/>
      <c r="CF355" s="260"/>
      <c r="CG355" s="260"/>
      <c r="CH355" s="260"/>
      <c r="CI355" s="260"/>
      <c r="CJ355" s="260"/>
      <c r="CK355" s="260"/>
      <c r="CL355" s="260"/>
      <c r="CM355" s="260"/>
    </row>
    <row r="356" spans="1:91" x14ac:dyDescent="0.2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AD356" s="260"/>
      <c r="AE356" s="260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60"/>
      <c r="BH356" s="260"/>
      <c r="BI356" s="260"/>
      <c r="BJ356" s="260"/>
      <c r="BK356" s="260"/>
      <c r="BL356" s="260"/>
      <c r="BM356" s="260"/>
      <c r="BN356" s="260"/>
      <c r="BO356" s="260"/>
      <c r="BP356" s="260"/>
      <c r="BQ356" s="260"/>
      <c r="BR356" s="260"/>
      <c r="BS356" s="260"/>
      <c r="BT356" s="260"/>
      <c r="BU356" s="260"/>
      <c r="BV356" s="260"/>
      <c r="BW356" s="260"/>
      <c r="BX356" s="260"/>
      <c r="BY356" s="260"/>
      <c r="BZ356" s="260"/>
      <c r="CA356" s="260"/>
      <c r="CB356" s="260"/>
      <c r="CC356" s="260"/>
      <c r="CD356" s="260"/>
      <c r="CE356" s="260"/>
      <c r="CF356" s="260"/>
      <c r="CG356" s="260"/>
      <c r="CH356" s="260"/>
      <c r="CI356" s="260"/>
      <c r="CJ356" s="260"/>
      <c r="CK356" s="260"/>
      <c r="CL356" s="260"/>
      <c r="CM356" s="260"/>
    </row>
    <row r="357" spans="1:91" x14ac:dyDescent="0.2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AD357" s="260"/>
      <c r="AE357" s="260"/>
      <c r="AF357" s="260"/>
      <c r="AG357" s="260"/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60"/>
      <c r="BH357" s="260"/>
      <c r="BI357" s="260"/>
      <c r="BJ357" s="260"/>
      <c r="BK357" s="260"/>
      <c r="BL357" s="260"/>
      <c r="BM357" s="260"/>
      <c r="BN357" s="260"/>
      <c r="BO357" s="260"/>
      <c r="BP357" s="260"/>
      <c r="BQ357" s="260"/>
      <c r="BR357" s="260"/>
      <c r="BS357" s="260"/>
      <c r="BT357" s="260"/>
      <c r="BU357" s="260"/>
      <c r="BV357" s="260"/>
      <c r="BW357" s="260"/>
      <c r="BX357" s="260"/>
      <c r="BY357" s="260"/>
      <c r="BZ357" s="260"/>
      <c r="CA357" s="260"/>
      <c r="CB357" s="260"/>
      <c r="CC357" s="260"/>
      <c r="CD357" s="260"/>
      <c r="CE357" s="260"/>
      <c r="CF357" s="260"/>
      <c r="CG357" s="260"/>
      <c r="CH357" s="260"/>
      <c r="CI357" s="260"/>
      <c r="CJ357" s="260"/>
      <c r="CK357" s="260"/>
      <c r="CL357" s="260"/>
      <c r="CM357" s="260"/>
    </row>
    <row r="358" spans="1:91" x14ac:dyDescent="0.2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AD358" s="260"/>
      <c r="AE358" s="260"/>
      <c r="AF358" s="260"/>
      <c r="AG358" s="260"/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60"/>
      <c r="BH358" s="260"/>
      <c r="BI358" s="260"/>
      <c r="BJ358" s="260"/>
      <c r="BK358" s="260"/>
      <c r="BL358" s="260"/>
      <c r="BM358" s="260"/>
      <c r="BN358" s="260"/>
      <c r="BO358" s="260"/>
      <c r="BP358" s="260"/>
      <c r="BQ358" s="260"/>
      <c r="BR358" s="260"/>
      <c r="BS358" s="260"/>
      <c r="BT358" s="260"/>
      <c r="BU358" s="260"/>
      <c r="BV358" s="260"/>
      <c r="BW358" s="260"/>
      <c r="BX358" s="260"/>
      <c r="BY358" s="260"/>
      <c r="BZ358" s="260"/>
      <c r="CA358" s="260"/>
      <c r="CB358" s="260"/>
      <c r="CC358" s="260"/>
      <c r="CD358" s="260"/>
      <c r="CE358" s="260"/>
      <c r="CF358" s="260"/>
      <c r="CG358" s="260"/>
      <c r="CH358" s="260"/>
      <c r="CI358" s="260"/>
      <c r="CJ358" s="260"/>
      <c r="CK358" s="260"/>
      <c r="CL358" s="260"/>
      <c r="CM358" s="260"/>
    </row>
    <row r="359" spans="1:91" x14ac:dyDescent="0.2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AD359" s="260"/>
      <c r="AE359" s="260"/>
      <c r="AF359" s="260"/>
      <c r="AG359" s="260"/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60"/>
      <c r="BH359" s="260"/>
      <c r="BI359" s="260"/>
      <c r="BJ359" s="260"/>
      <c r="BK359" s="260"/>
      <c r="BL359" s="260"/>
      <c r="BM359" s="260"/>
      <c r="BN359" s="260"/>
      <c r="BO359" s="260"/>
      <c r="BP359" s="260"/>
      <c r="BQ359" s="260"/>
      <c r="BR359" s="260"/>
      <c r="BS359" s="260"/>
      <c r="BT359" s="260"/>
      <c r="BU359" s="260"/>
      <c r="BV359" s="260"/>
      <c r="BW359" s="260"/>
      <c r="BX359" s="260"/>
      <c r="BY359" s="260"/>
      <c r="BZ359" s="260"/>
      <c r="CA359" s="260"/>
      <c r="CB359" s="260"/>
      <c r="CC359" s="260"/>
      <c r="CD359" s="260"/>
      <c r="CE359" s="260"/>
      <c r="CF359" s="260"/>
      <c r="CG359" s="260"/>
      <c r="CH359" s="260"/>
      <c r="CI359" s="260"/>
      <c r="CJ359" s="260"/>
      <c r="CK359" s="260"/>
      <c r="CL359" s="260"/>
      <c r="CM359" s="260"/>
    </row>
    <row r="360" spans="1:91" x14ac:dyDescent="0.2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AD360" s="260"/>
      <c r="AE360" s="260"/>
      <c r="AF360" s="260"/>
      <c r="AG360" s="260"/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60"/>
      <c r="BH360" s="260"/>
      <c r="BI360" s="260"/>
      <c r="BJ360" s="260"/>
      <c r="BK360" s="260"/>
      <c r="BL360" s="260"/>
      <c r="BM360" s="260"/>
      <c r="BN360" s="260"/>
      <c r="BO360" s="260"/>
      <c r="BP360" s="260"/>
      <c r="BQ360" s="260"/>
      <c r="BR360" s="260"/>
      <c r="BS360" s="260"/>
      <c r="BT360" s="260"/>
      <c r="BU360" s="260"/>
      <c r="BV360" s="260"/>
      <c r="BW360" s="260"/>
      <c r="BX360" s="260"/>
      <c r="BY360" s="260"/>
      <c r="BZ360" s="260"/>
      <c r="CA360" s="260"/>
      <c r="CB360" s="260"/>
      <c r="CC360" s="260"/>
      <c r="CD360" s="260"/>
      <c r="CE360" s="260"/>
      <c r="CF360" s="260"/>
      <c r="CG360" s="260"/>
      <c r="CH360" s="260"/>
      <c r="CI360" s="260"/>
      <c r="CJ360" s="260"/>
      <c r="CK360" s="260"/>
      <c r="CL360" s="260"/>
      <c r="CM360" s="260"/>
    </row>
    <row r="361" spans="1:91" x14ac:dyDescent="0.2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AD361" s="260"/>
      <c r="AE361" s="260"/>
      <c r="AF361" s="260"/>
      <c r="AG361" s="260"/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60"/>
      <c r="BH361" s="260"/>
      <c r="BI361" s="260"/>
      <c r="BJ361" s="260"/>
      <c r="BK361" s="260"/>
      <c r="BL361" s="260"/>
      <c r="BM361" s="260"/>
      <c r="BN361" s="260"/>
      <c r="BO361" s="260"/>
      <c r="BP361" s="260"/>
      <c r="BQ361" s="260"/>
      <c r="BR361" s="260"/>
      <c r="BS361" s="260"/>
      <c r="BT361" s="260"/>
      <c r="BU361" s="260"/>
      <c r="BV361" s="260"/>
      <c r="BW361" s="260"/>
      <c r="BX361" s="260"/>
      <c r="BY361" s="260"/>
      <c r="BZ361" s="260"/>
      <c r="CA361" s="260"/>
      <c r="CB361" s="260"/>
      <c r="CC361" s="260"/>
      <c r="CD361" s="260"/>
      <c r="CE361" s="260"/>
      <c r="CF361" s="260"/>
      <c r="CG361" s="260"/>
      <c r="CH361" s="260"/>
      <c r="CI361" s="260"/>
      <c r="CJ361" s="260"/>
      <c r="CK361" s="260"/>
      <c r="CL361" s="260"/>
      <c r="CM361" s="260"/>
    </row>
    <row r="362" spans="1:91" x14ac:dyDescent="0.2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AD362" s="260"/>
      <c r="AE362" s="260"/>
      <c r="AF362" s="260"/>
      <c r="AG362" s="260"/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60"/>
      <c r="BH362" s="260"/>
      <c r="BI362" s="260"/>
      <c r="BJ362" s="260"/>
      <c r="BK362" s="260"/>
      <c r="BL362" s="260"/>
      <c r="BM362" s="260"/>
      <c r="BN362" s="260"/>
      <c r="BO362" s="260"/>
      <c r="BP362" s="260"/>
      <c r="BQ362" s="260"/>
      <c r="BR362" s="260"/>
      <c r="BS362" s="260"/>
      <c r="BT362" s="260"/>
      <c r="BU362" s="260"/>
      <c r="BV362" s="260"/>
      <c r="BW362" s="260"/>
      <c r="BX362" s="260"/>
      <c r="BY362" s="260"/>
      <c r="BZ362" s="260"/>
      <c r="CA362" s="260"/>
      <c r="CB362" s="260"/>
      <c r="CC362" s="260"/>
      <c r="CD362" s="260"/>
      <c r="CE362" s="260"/>
      <c r="CF362" s="260"/>
      <c r="CG362" s="260"/>
      <c r="CH362" s="260"/>
      <c r="CI362" s="260"/>
      <c r="CJ362" s="260"/>
      <c r="CK362" s="260"/>
      <c r="CL362" s="260"/>
      <c r="CM362" s="260"/>
    </row>
    <row r="363" spans="1:91" x14ac:dyDescent="0.2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AD363" s="260"/>
      <c r="AE363" s="260"/>
      <c r="AF363" s="260"/>
      <c r="AG363" s="260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60"/>
      <c r="BH363" s="260"/>
      <c r="BI363" s="260"/>
      <c r="BJ363" s="260"/>
      <c r="BK363" s="260"/>
      <c r="BL363" s="260"/>
      <c r="BM363" s="260"/>
      <c r="BN363" s="260"/>
      <c r="BO363" s="260"/>
      <c r="BP363" s="260"/>
      <c r="BQ363" s="260"/>
      <c r="BR363" s="260"/>
      <c r="BS363" s="260"/>
      <c r="BT363" s="260"/>
      <c r="BU363" s="260"/>
      <c r="BV363" s="260"/>
      <c r="BW363" s="260"/>
      <c r="BX363" s="260"/>
      <c r="BY363" s="260"/>
      <c r="BZ363" s="260"/>
      <c r="CA363" s="260"/>
      <c r="CB363" s="260"/>
      <c r="CC363" s="260"/>
      <c r="CD363" s="260"/>
      <c r="CE363" s="260"/>
      <c r="CF363" s="260"/>
      <c r="CG363" s="260"/>
      <c r="CH363" s="260"/>
      <c r="CI363" s="260"/>
      <c r="CJ363" s="260"/>
      <c r="CK363" s="260"/>
      <c r="CL363" s="260"/>
      <c r="CM363" s="260"/>
    </row>
    <row r="364" spans="1:91" x14ac:dyDescent="0.2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AD364" s="260"/>
      <c r="AE364" s="260"/>
      <c r="AF364" s="260"/>
      <c r="AG364" s="260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60"/>
      <c r="BH364" s="260"/>
      <c r="BI364" s="260"/>
      <c r="BJ364" s="260"/>
      <c r="BK364" s="260"/>
      <c r="BL364" s="260"/>
      <c r="BM364" s="260"/>
      <c r="BN364" s="260"/>
      <c r="BO364" s="260"/>
      <c r="BP364" s="260"/>
      <c r="BQ364" s="260"/>
      <c r="BR364" s="260"/>
      <c r="BS364" s="260"/>
      <c r="BT364" s="260"/>
      <c r="BU364" s="260"/>
      <c r="BV364" s="260"/>
      <c r="BW364" s="260"/>
      <c r="BX364" s="260"/>
      <c r="BY364" s="260"/>
      <c r="BZ364" s="260"/>
      <c r="CA364" s="260"/>
      <c r="CB364" s="260"/>
      <c r="CC364" s="260"/>
      <c r="CD364" s="260"/>
      <c r="CE364" s="260"/>
      <c r="CF364" s="260"/>
      <c r="CG364" s="260"/>
      <c r="CH364" s="260"/>
      <c r="CI364" s="260"/>
      <c r="CJ364" s="260"/>
      <c r="CK364" s="260"/>
      <c r="CL364" s="260"/>
      <c r="CM364" s="260"/>
    </row>
    <row r="365" spans="1:91" x14ac:dyDescent="0.2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AD365" s="260"/>
      <c r="AE365" s="260"/>
      <c r="AF365" s="260"/>
      <c r="AG365" s="260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60"/>
      <c r="BH365" s="260"/>
      <c r="BI365" s="260"/>
      <c r="BJ365" s="260"/>
      <c r="BK365" s="260"/>
      <c r="BL365" s="260"/>
      <c r="BM365" s="260"/>
      <c r="BN365" s="260"/>
      <c r="BO365" s="260"/>
      <c r="BP365" s="260"/>
      <c r="BQ365" s="260"/>
      <c r="BR365" s="260"/>
      <c r="BS365" s="260"/>
      <c r="BT365" s="260"/>
      <c r="BU365" s="260"/>
      <c r="BV365" s="260"/>
      <c r="BW365" s="260"/>
      <c r="BX365" s="260"/>
      <c r="BY365" s="260"/>
      <c r="BZ365" s="260"/>
      <c r="CA365" s="260"/>
      <c r="CB365" s="260"/>
      <c r="CC365" s="260"/>
      <c r="CD365" s="260"/>
      <c r="CE365" s="260"/>
      <c r="CF365" s="260"/>
      <c r="CG365" s="260"/>
      <c r="CH365" s="260"/>
      <c r="CI365" s="260"/>
      <c r="CJ365" s="260"/>
      <c r="CK365" s="260"/>
      <c r="CL365" s="260"/>
      <c r="CM365" s="260"/>
    </row>
    <row r="366" spans="1:91" x14ac:dyDescent="0.2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AD366" s="260"/>
      <c r="AE366" s="260"/>
      <c r="AF366" s="260"/>
      <c r="AG366" s="260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60"/>
      <c r="BH366" s="260"/>
      <c r="BI366" s="260"/>
      <c r="BJ366" s="260"/>
      <c r="BK366" s="260"/>
      <c r="BL366" s="260"/>
      <c r="BM366" s="260"/>
      <c r="BN366" s="260"/>
      <c r="BO366" s="260"/>
      <c r="BP366" s="260"/>
      <c r="BQ366" s="260"/>
      <c r="BR366" s="260"/>
      <c r="BS366" s="260"/>
      <c r="BT366" s="260"/>
      <c r="BU366" s="260"/>
      <c r="BV366" s="260"/>
      <c r="BW366" s="260"/>
      <c r="BX366" s="260"/>
      <c r="BY366" s="260"/>
      <c r="BZ366" s="260"/>
      <c r="CA366" s="260"/>
      <c r="CB366" s="260"/>
      <c r="CC366" s="260"/>
      <c r="CD366" s="260"/>
      <c r="CE366" s="260"/>
      <c r="CF366" s="260"/>
      <c r="CG366" s="260"/>
      <c r="CH366" s="260"/>
      <c r="CI366" s="260"/>
      <c r="CJ366" s="260"/>
      <c r="CK366" s="260"/>
      <c r="CL366" s="260"/>
      <c r="CM366" s="260"/>
    </row>
    <row r="367" spans="1:91" x14ac:dyDescent="0.2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AD367" s="260"/>
      <c r="AE367" s="260"/>
      <c r="AF367" s="260"/>
      <c r="AG367" s="260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60"/>
      <c r="BH367" s="260"/>
      <c r="BI367" s="260"/>
      <c r="BJ367" s="260"/>
      <c r="BK367" s="260"/>
      <c r="BL367" s="260"/>
      <c r="BM367" s="260"/>
      <c r="BN367" s="260"/>
      <c r="BO367" s="260"/>
      <c r="BP367" s="260"/>
      <c r="BQ367" s="260"/>
      <c r="BR367" s="260"/>
      <c r="BS367" s="260"/>
      <c r="BT367" s="260"/>
      <c r="BU367" s="260"/>
      <c r="BV367" s="260"/>
      <c r="BW367" s="260"/>
      <c r="BX367" s="260"/>
      <c r="BY367" s="260"/>
      <c r="BZ367" s="260"/>
      <c r="CA367" s="260"/>
      <c r="CB367" s="260"/>
      <c r="CC367" s="260"/>
      <c r="CD367" s="260"/>
      <c r="CE367" s="260"/>
      <c r="CF367" s="260"/>
      <c r="CG367" s="260"/>
      <c r="CH367" s="260"/>
      <c r="CI367" s="260"/>
      <c r="CJ367" s="260"/>
      <c r="CK367" s="260"/>
      <c r="CL367" s="260"/>
      <c r="CM367" s="260"/>
    </row>
    <row r="368" spans="1:91" x14ac:dyDescent="0.2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AD368" s="260"/>
      <c r="AE368" s="260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60"/>
      <c r="BH368" s="260"/>
      <c r="BI368" s="260"/>
      <c r="BJ368" s="260"/>
      <c r="BK368" s="260"/>
      <c r="BL368" s="260"/>
      <c r="BM368" s="260"/>
      <c r="BN368" s="260"/>
      <c r="BO368" s="260"/>
      <c r="BP368" s="260"/>
      <c r="BQ368" s="260"/>
      <c r="BR368" s="260"/>
      <c r="BS368" s="260"/>
      <c r="BT368" s="260"/>
      <c r="BU368" s="260"/>
      <c r="BV368" s="260"/>
      <c r="BW368" s="260"/>
      <c r="BX368" s="260"/>
      <c r="BY368" s="260"/>
      <c r="BZ368" s="260"/>
      <c r="CA368" s="260"/>
      <c r="CB368" s="260"/>
      <c r="CC368" s="260"/>
      <c r="CD368" s="260"/>
      <c r="CE368" s="260"/>
      <c r="CF368" s="260"/>
      <c r="CG368" s="260"/>
      <c r="CH368" s="260"/>
      <c r="CI368" s="260"/>
      <c r="CJ368" s="260"/>
      <c r="CK368" s="260"/>
      <c r="CL368" s="260"/>
      <c r="CM368" s="260"/>
    </row>
    <row r="369" spans="1:91" x14ac:dyDescent="0.2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AD369" s="260"/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60"/>
      <c r="BH369" s="260"/>
      <c r="BI369" s="260"/>
      <c r="BJ369" s="260"/>
      <c r="BK369" s="260"/>
      <c r="BL369" s="260"/>
      <c r="BM369" s="260"/>
      <c r="BN369" s="260"/>
      <c r="BO369" s="260"/>
      <c r="BP369" s="260"/>
      <c r="BQ369" s="260"/>
      <c r="BR369" s="260"/>
      <c r="BS369" s="260"/>
      <c r="BT369" s="260"/>
      <c r="BU369" s="260"/>
      <c r="BV369" s="260"/>
      <c r="BW369" s="260"/>
      <c r="BX369" s="260"/>
      <c r="BY369" s="260"/>
      <c r="BZ369" s="260"/>
      <c r="CA369" s="260"/>
      <c r="CB369" s="260"/>
      <c r="CC369" s="260"/>
      <c r="CD369" s="260"/>
      <c r="CE369" s="260"/>
      <c r="CF369" s="260"/>
      <c r="CG369" s="260"/>
      <c r="CH369" s="260"/>
      <c r="CI369" s="260"/>
      <c r="CJ369" s="260"/>
      <c r="CK369" s="260"/>
      <c r="CL369" s="260"/>
      <c r="CM369" s="260"/>
    </row>
    <row r="370" spans="1:91" x14ac:dyDescent="0.2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AD370" s="260"/>
      <c r="AE370" s="260"/>
      <c r="AF370" s="260"/>
      <c r="AG370" s="260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60"/>
      <c r="BH370" s="260"/>
      <c r="BI370" s="260"/>
      <c r="BJ370" s="260"/>
      <c r="BK370" s="260"/>
      <c r="BL370" s="260"/>
      <c r="BM370" s="260"/>
      <c r="BN370" s="260"/>
      <c r="BO370" s="260"/>
      <c r="BP370" s="260"/>
      <c r="BQ370" s="260"/>
      <c r="BR370" s="260"/>
      <c r="BS370" s="260"/>
      <c r="BT370" s="260"/>
      <c r="BU370" s="260"/>
      <c r="BV370" s="260"/>
      <c r="BW370" s="260"/>
      <c r="BX370" s="260"/>
      <c r="BY370" s="260"/>
      <c r="BZ370" s="260"/>
      <c r="CA370" s="260"/>
      <c r="CB370" s="260"/>
      <c r="CC370" s="260"/>
      <c r="CD370" s="260"/>
      <c r="CE370" s="260"/>
      <c r="CF370" s="260"/>
      <c r="CG370" s="260"/>
      <c r="CH370" s="260"/>
      <c r="CI370" s="260"/>
      <c r="CJ370" s="260"/>
      <c r="CK370" s="260"/>
      <c r="CL370" s="260"/>
      <c r="CM370" s="260"/>
    </row>
    <row r="371" spans="1:91" x14ac:dyDescent="0.2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AD371" s="260"/>
      <c r="AE371" s="260"/>
      <c r="AF371" s="260"/>
      <c r="AG371" s="260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60"/>
      <c r="BH371" s="260"/>
      <c r="BI371" s="260"/>
      <c r="BJ371" s="260"/>
      <c r="BK371" s="260"/>
      <c r="BL371" s="260"/>
      <c r="BM371" s="260"/>
      <c r="BN371" s="260"/>
      <c r="BO371" s="260"/>
      <c r="BP371" s="260"/>
      <c r="BQ371" s="260"/>
      <c r="BR371" s="260"/>
      <c r="BS371" s="260"/>
      <c r="BT371" s="260"/>
      <c r="BU371" s="260"/>
      <c r="BV371" s="260"/>
      <c r="BW371" s="260"/>
      <c r="BX371" s="260"/>
      <c r="BY371" s="260"/>
      <c r="BZ371" s="260"/>
      <c r="CA371" s="260"/>
      <c r="CB371" s="260"/>
      <c r="CC371" s="260"/>
      <c r="CD371" s="260"/>
      <c r="CE371" s="260"/>
      <c r="CF371" s="260"/>
      <c r="CG371" s="260"/>
      <c r="CH371" s="260"/>
      <c r="CI371" s="260"/>
      <c r="CJ371" s="260"/>
      <c r="CK371" s="260"/>
      <c r="CL371" s="260"/>
      <c r="CM371" s="260"/>
    </row>
    <row r="372" spans="1:91" x14ac:dyDescent="0.2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AD372" s="260"/>
      <c r="AE372" s="260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60"/>
      <c r="BH372" s="260"/>
      <c r="BI372" s="260"/>
      <c r="BJ372" s="260"/>
      <c r="BK372" s="260"/>
      <c r="BL372" s="260"/>
      <c r="BM372" s="260"/>
      <c r="BN372" s="260"/>
      <c r="BO372" s="260"/>
      <c r="BP372" s="260"/>
      <c r="BQ372" s="260"/>
      <c r="BR372" s="260"/>
      <c r="BS372" s="260"/>
      <c r="BT372" s="260"/>
      <c r="BU372" s="260"/>
      <c r="BV372" s="260"/>
      <c r="BW372" s="260"/>
      <c r="BX372" s="260"/>
      <c r="BY372" s="260"/>
      <c r="BZ372" s="260"/>
      <c r="CA372" s="260"/>
      <c r="CB372" s="260"/>
      <c r="CC372" s="260"/>
      <c r="CD372" s="260"/>
      <c r="CE372" s="260"/>
      <c r="CF372" s="260"/>
      <c r="CG372" s="260"/>
      <c r="CH372" s="260"/>
      <c r="CI372" s="260"/>
      <c r="CJ372" s="260"/>
      <c r="CK372" s="260"/>
      <c r="CL372" s="260"/>
      <c r="CM372" s="260"/>
    </row>
    <row r="373" spans="1:91" x14ac:dyDescent="0.2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AD373" s="260"/>
      <c r="AE373" s="260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60"/>
      <c r="BH373" s="260"/>
      <c r="BI373" s="260"/>
      <c r="BJ373" s="260"/>
      <c r="BK373" s="260"/>
      <c r="BL373" s="260"/>
      <c r="BM373" s="260"/>
      <c r="BN373" s="260"/>
      <c r="BO373" s="260"/>
      <c r="BP373" s="260"/>
      <c r="BQ373" s="260"/>
      <c r="BR373" s="260"/>
      <c r="BS373" s="260"/>
      <c r="BT373" s="260"/>
      <c r="BU373" s="260"/>
      <c r="BV373" s="260"/>
      <c r="BW373" s="260"/>
      <c r="BX373" s="260"/>
      <c r="BY373" s="260"/>
      <c r="BZ373" s="260"/>
      <c r="CA373" s="260"/>
      <c r="CB373" s="260"/>
      <c r="CC373" s="260"/>
      <c r="CD373" s="260"/>
      <c r="CE373" s="260"/>
      <c r="CF373" s="260"/>
      <c r="CG373" s="260"/>
      <c r="CH373" s="260"/>
      <c r="CI373" s="260"/>
      <c r="CJ373" s="260"/>
      <c r="CK373" s="260"/>
      <c r="CL373" s="260"/>
      <c r="CM373" s="260"/>
    </row>
    <row r="374" spans="1:91" x14ac:dyDescent="0.2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AD374" s="260"/>
      <c r="AE374" s="260"/>
      <c r="AF374" s="260"/>
      <c r="AG374" s="260"/>
      <c r="AH374" s="260"/>
      <c r="AI374" s="260"/>
      <c r="AJ374" s="260"/>
      <c r="AK374" s="260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60"/>
      <c r="BH374" s="260"/>
      <c r="BI374" s="260"/>
      <c r="BJ374" s="260"/>
      <c r="BK374" s="260"/>
      <c r="BL374" s="260"/>
      <c r="BM374" s="260"/>
      <c r="BN374" s="260"/>
      <c r="BO374" s="260"/>
      <c r="BP374" s="260"/>
      <c r="BQ374" s="260"/>
      <c r="BR374" s="260"/>
      <c r="BS374" s="260"/>
      <c r="BT374" s="260"/>
      <c r="BU374" s="260"/>
      <c r="BV374" s="260"/>
      <c r="BW374" s="260"/>
      <c r="BX374" s="260"/>
      <c r="BY374" s="260"/>
      <c r="BZ374" s="260"/>
      <c r="CA374" s="260"/>
      <c r="CB374" s="260"/>
      <c r="CC374" s="260"/>
      <c r="CD374" s="260"/>
      <c r="CE374" s="260"/>
      <c r="CF374" s="260"/>
      <c r="CG374" s="260"/>
      <c r="CH374" s="260"/>
      <c r="CI374" s="260"/>
      <c r="CJ374" s="260"/>
      <c r="CK374" s="260"/>
      <c r="CL374" s="260"/>
      <c r="CM374" s="260"/>
    </row>
    <row r="375" spans="1:91" x14ac:dyDescent="0.2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AD375" s="260"/>
      <c r="AE375" s="260"/>
      <c r="AF375" s="260"/>
      <c r="AG375" s="260"/>
      <c r="AH375" s="260"/>
      <c r="AI375" s="260"/>
      <c r="AJ375" s="260"/>
      <c r="AK375" s="260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60"/>
      <c r="BH375" s="260"/>
      <c r="BI375" s="260"/>
      <c r="BJ375" s="260"/>
      <c r="BK375" s="260"/>
      <c r="BL375" s="260"/>
      <c r="BM375" s="260"/>
      <c r="BN375" s="260"/>
      <c r="BO375" s="260"/>
      <c r="BP375" s="260"/>
      <c r="BQ375" s="260"/>
      <c r="BR375" s="260"/>
      <c r="BS375" s="260"/>
      <c r="BT375" s="260"/>
      <c r="BU375" s="260"/>
      <c r="BV375" s="260"/>
      <c r="BW375" s="260"/>
      <c r="BX375" s="260"/>
      <c r="BY375" s="260"/>
      <c r="BZ375" s="260"/>
      <c r="CA375" s="260"/>
      <c r="CB375" s="260"/>
      <c r="CC375" s="260"/>
      <c r="CD375" s="260"/>
      <c r="CE375" s="260"/>
      <c r="CF375" s="260"/>
      <c r="CG375" s="260"/>
      <c r="CH375" s="260"/>
      <c r="CI375" s="260"/>
      <c r="CJ375" s="260"/>
      <c r="CK375" s="260"/>
      <c r="CL375" s="260"/>
      <c r="CM375" s="260"/>
    </row>
    <row r="376" spans="1:91" x14ac:dyDescent="0.2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AD376" s="260"/>
      <c r="AE376" s="260"/>
      <c r="AF376" s="260"/>
      <c r="AG376" s="260"/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60"/>
      <c r="BH376" s="260"/>
      <c r="BI376" s="260"/>
      <c r="BJ376" s="260"/>
      <c r="BK376" s="260"/>
      <c r="BL376" s="260"/>
      <c r="BM376" s="260"/>
      <c r="BN376" s="260"/>
      <c r="BO376" s="260"/>
      <c r="BP376" s="260"/>
      <c r="BQ376" s="260"/>
      <c r="BR376" s="260"/>
      <c r="BS376" s="260"/>
      <c r="BT376" s="260"/>
      <c r="BU376" s="260"/>
      <c r="BV376" s="260"/>
      <c r="BW376" s="260"/>
      <c r="BX376" s="260"/>
      <c r="BY376" s="260"/>
      <c r="BZ376" s="260"/>
      <c r="CA376" s="260"/>
      <c r="CB376" s="260"/>
      <c r="CC376" s="260"/>
      <c r="CD376" s="260"/>
      <c r="CE376" s="260"/>
      <c r="CF376" s="260"/>
      <c r="CG376" s="260"/>
      <c r="CH376" s="260"/>
      <c r="CI376" s="260"/>
      <c r="CJ376" s="260"/>
      <c r="CK376" s="260"/>
      <c r="CL376" s="260"/>
      <c r="CM376" s="260"/>
    </row>
    <row r="377" spans="1:91" x14ac:dyDescent="0.2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AD377" s="260"/>
      <c r="AE377" s="260"/>
      <c r="AF377" s="260"/>
      <c r="AG377" s="260"/>
      <c r="AH377" s="260"/>
      <c r="AI377" s="260"/>
      <c r="AJ377" s="260"/>
      <c r="AK377" s="260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60"/>
      <c r="BH377" s="260"/>
      <c r="BI377" s="260"/>
      <c r="BJ377" s="260"/>
      <c r="BK377" s="260"/>
      <c r="BL377" s="260"/>
      <c r="BM377" s="260"/>
      <c r="BN377" s="260"/>
      <c r="BO377" s="260"/>
      <c r="BP377" s="260"/>
      <c r="BQ377" s="260"/>
      <c r="BR377" s="260"/>
      <c r="BS377" s="260"/>
      <c r="BT377" s="260"/>
      <c r="BU377" s="260"/>
      <c r="BV377" s="260"/>
      <c r="BW377" s="260"/>
      <c r="BX377" s="260"/>
      <c r="BY377" s="260"/>
      <c r="BZ377" s="260"/>
      <c r="CA377" s="260"/>
      <c r="CB377" s="260"/>
      <c r="CC377" s="260"/>
      <c r="CD377" s="260"/>
      <c r="CE377" s="260"/>
      <c r="CF377" s="260"/>
      <c r="CG377" s="260"/>
      <c r="CH377" s="260"/>
      <c r="CI377" s="260"/>
      <c r="CJ377" s="260"/>
      <c r="CK377" s="260"/>
      <c r="CL377" s="260"/>
      <c r="CM377" s="260"/>
    </row>
    <row r="378" spans="1:91" x14ac:dyDescent="0.2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AD378" s="260"/>
      <c r="AE378" s="260"/>
      <c r="AF378" s="260"/>
      <c r="AG378" s="260"/>
      <c r="AH378" s="260"/>
      <c r="AI378" s="260"/>
      <c r="AJ378" s="260"/>
      <c r="AK378" s="260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60"/>
      <c r="BH378" s="260"/>
      <c r="BI378" s="260"/>
      <c r="BJ378" s="260"/>
      <c r="BK378" s="260"/>
      <c r="BL378" s="260"/>
      <c r="BM378" s="260"/>
      <c r="BN378" s="260"/>
      <c r="BO378" s="260"/>
      <c r="BP378" s="260"/>
      <c r="BQ378" s="260"/>
      <c r="BR378" s="260"/>
      <c r="BS378" s="260"/>
      <c r="BT378" s="260"/>
      <c r="BU378" s="260"/>
      <c r="BV378" s="260"/>
      <c r="BW378" s="260"/>
      <c r="BX378" s="260"/>
      <c r="BY378" s="260"/>
      <c r="BZ378" s="260"/>
      <c r="CA378" s="260"/>
      <c r="CB378" s="260"/>
      <c r="CC378" s="260"/>
      <c r="CD378" s="260"/>
      <c r="CE378" s="260"/>
      <c r="CF378" s="260"/>
      <c r="CG378" s="260"/>
      <c r="CH378" s="260"/>
      <c r="CI378" s="260"/>
      <c r="CJ378" s="260"/>
      <c r="CK378" s="260"/>
      <c r="CL378" s="260"/>
      <c r="CM378" s="260"/>
    </row>
    <row r="379" spans="1:91" x14ac:dyDescent="0.2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AD379" s="260"/>
      <c r="AE379" s="260"/>
      <c r="AF379" s="260"/>
      <c r="AG379" s="260"/>
      <c r="AH379" s="260"/>
      <c r="AI379" s="260"/>
      <c r="AJ379" s="260"/>
      <c r="AK379" s="260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60"/>
      <c r="BH379" s="260"/>
      <c r="BI379" s="260"/>
      <c r="BJ379" s="260"/>
      <c r="BK379" s="260"/>
      <c r="BL379" s="260"/>
      <c r="BM379" s="260"/>
      <c r="BN379" s="260"/>
      <c r="BO379" s="260"/>
      <c r="BP379" s="260"/>
      <c r="BQ379" s="260"/>
      <c r="BR379" s="260"/>
      <c r="BS379" s="260"/>
      <c r="BT379" s="260"/>
      <c r="BU379" s="260"/>
      <c r="BV379" s="260"/>
      <c r="BW379" s="260"/>
      <c r="BX379" s="260"/>
      <c r="BY379" s="260"/>
      <c r="BZ379" s="260"/>
      <c r="CA379" s="260"/>
      <c r="CB379" s="260"/>
      <c r="CC379" s="260"/>
      <c r="CD379" s="260"/>
      <c r="CE379" s="260"/>
      <c r="CF379" s="260"/>
      <c r="CG379" s="260"/>
      <c r="CH379" s="260"/>
      <c r="CI379" s="260"/>
      <c r="CJ379" s="260"/>
      <c r="CK379" s="260"/>
      <c r="CL379" s="260"/>
      <c r="CM379" s="260"/>
    </row>
    <row r="380" spans="1:91" x14ac:dyDescent="0.2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AD380" s="260"/>
      <c r="AE380" s="260"/>
      <c r="AF380" s="260"/>
      <c r="AG380" s="260"/>
      <c r="AH380" s="260"/>
      <c r="AI380" s="260"/>
      <c r="AJ380" s="260"/>
      <c r="AK380" s="260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60"/>
      <c r="BH380" s="260"/>
      <c r="BI380" s="260"/>
      <c r="BJ380" s="260"/>
      <c r="BK380" s="260"/>
      <c r="BL380" s="260"/>
      <c r="BM380" s="260"/>
      <c r="BN380" s="260"/>
      <c r="BO380" s="260"/>
      <c r="BP380" s="260"/>
      <c r="BQ380" s="260"/>
      <c r="BR380" s="260"/>
      <c r="BS380" s="260"/>
      <c r="BT380" s="260"/>
      <c r="BU380" s="260"/>
      <c r="BV380" s="260"/>
      <c r="BW380" s="260"/>
      <c r="BX380" s="260"/>
      <c r="BY380" s="260"/>
      <c r="BZ380" s="260"/>
      <c r="CA380" s="260"/>
      <c r="CB380" s="260"/>
      <c r="CC380" s="260"/>
      <c r="CD380" s="260"/>
      <c r="CE380" s="260"/>
      <c r="CF380" s="260"/>
      <c r="CG380" s="260"/>
      <c r="CH380" s="260"/>
      <c r="CI380" s="260"/>
      <c r="CJ380" s="260"/>
      <c r="CK380" s="260"/>
      <c r="CL380" s="260"/>
      <c r="CM380" s="260"/>
    </row>
    <row r="381" spans="1:91" x14ac:dyDescent="0.2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AD381" s="260"/>
      <c r="AE381" s="260"/>
      <c r="AF381" s="260"/>
      <c r="AG381" s="260"/>
      <c r="AH381" s="260"/>
      <c r="AI381" s="260"/>
      <c r="AJ381" s="260"/>
      <c r="AK381" s="260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60"/>
      <c r="BH381" s="260"/>
      <c r="BI381" s="260"/>
      <c r="BJ381" s="260"/>
      <c r="BK381" s="260"/>
      <c r="BL381" s="260"/>
      <c r="BM381" s="260"/>
      <c r="BN381" s="260"/>
      <c r="BO381" s="260"/>
      <c r="BP381" s="260"/>
      <c r="BQ381" s="260"/>
      <c r="BR381" s="260"/>
      <c r="BS381" s="260"/>
      <c r="BT381" s="260"/>
      <c r="BU381" s="260"/>
      <c r="BV381" s="260"/>
      <c r="BW381" s="260"/>
      <c r="BX381" s="260"/>
      <c r="BY381" s="260"/>
      <c r="BZ381" s="260"/>
      <c r="CA381" s="260"/>
      <c r="CB381" s="260"/>
      <c r="CC381" s="260"/>
      <c r="CD381" s="260"/>
      <c r="CE381" s="260"/>
      <c r="CF381" s="260"/>
      <c r="CG381" s="260"/>
      <c r="CH381" s="260"/>
      <c r="CI381" s="260"/>
      <c r="CJ381" s="260"/>
      <c r="CK381" s="260"/>
      <c r="CL381" s="260"/>
      <c r="CM381" s="260"/>
    </row>
    <row r="382" spans="1:91" x14ac:dyDescent="0.2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AD382" s="260"/>
      <c r="AE382" s="260"/>
      <c r="AF382" s="260"/>
      <c r="AG382" s="260"/>
      <c r="AH382" s="260"/>
      <c r="AI382" s="260"/>
      <c r="AJ382" s="260"/>
      <c r="AK382" s="260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60"/>
      <c r="BH382" s="260"/>
      <c r="BI382" s="260"/>
      <c r="BJ382" s="260"/>
      <c r="BK382" s="260"/>
      <c r="BL382" s="260"/>
      <c r="BM382" s="260"/>
      <c r="BN382" s="260"/>
      <c r="BO382" s="260"/>
      <c r="BP382" s="260"/>
      <c r="BQ382" s="260"/>
      <c r="BR382" s="260"/>
      <c r="BS382" s="260"/>
      <c r="BT382" s="260"/>
      <c r="BU382" s="260"/>
      <c r="BV382" s="260"/>
      <c r="BW382" s="260"/>
      <c r="BX382" s="260"/>
      <c r="BY382" s="260"/>
      <c r="BZ382" s="260"/>
      <c r="CA382" s="260"/>
      <c r="CB382" s="260"/>
      <c r="CC382" s="260"/>
      <c r="CD382" s="260"/>
      <c r="CE382" s="260"/>
      <c r="CF382" s="260"/>
      <c r="CG382" s="260"/>
      <c r="CH382" s="260"/>
      <c r="CI382" s="260"/>
      <c r="CJ382" s="260"/>
      <c r="CK382" s="260"/>
      <c r="CL382" s="260"/>
      <c r="CM382" s="260"/>
    </row>
    <row r="383" spans="1:91" x14ac:dyDescent="0.2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60"/>
      <c r="BH383" s="260"/>
      <c r="BI383" s="260"/>
      <c r="BJ383" s="260"/>
      <c r="BK383" s="260"/>
      <c r="BL383" s="260"/>
      <c r="BM383" s="260"/>
      <c r="BN383" s="260"/>
      <c r="BO383" s="260"/>
      <c r="BP383" s="260"/>
      <c r="BQ383" s="260"/>
      <c r="BR383" s="260"/>
      <c r="BS383" s="260"/>
      <c r="BT383" s="260"/>
      <c r="BU383" s="260"/>
      <c r="BV383" s="260"/>
      <c r="BW383" s="260"/>
      <c r="BX383" s="260"/>
      <c r="BY383" s="260"/>
      <c r="BZ383" s="260"/>
      <c r="CA383" s="260"/>
      <c r="CB383" s="260"/>
      <c r="CC383" s="260"/>
      <c r="CD383" s="260"/>
      <c r="CE383" s="260"/>
      <c r="CF383" s="260"/>
      <c r="CG383" s="260"/>
      <c r="CH383" s="260"/>
      <c r="CI383" s="260"/>
      <c r="CJ383" s="260"/>
      <c r="CK383" s="260"/>
      <c r="CL383" s="260"/>
      <c r="CM383" s="260"/>
    </row>
    <row r="384" spans="1:91" x14ac:dyDescent="0.2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AD384" s="260"/>
      <c r="AE384" s="260"/>
      <c r="AF384" s="260"/>
      <c r="AG384" s="260"/>
      <c r="AH384" s="260"/>
      <c r="AI384" s="260"/>
      <c r="AJ384" s="260"/>
      <c r="AK384" s="260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60"/>
      <c r="BH384" s="260"/>
      <c r="BI384" s="260"/>
      <c r="BJ384" s="260"/>
      <c r="BK384" s="260"/>
      <c r="BL384" s="260"/>
      <c r="BM384" s="260"/>
      <c r="BN384" s="260"/>
      <c r="BO384" s="260"/>
      <c r="BP384" s="260"/>
      <c r="BQ384" s="260"/>
      <c r="BR384" s="260"/>
      <c r="BS384" s="260"/>
      <c r="BT384" s="260"/>
      <c r="BU384" s="260"/>
      <c r="BV384" s="260"/>
      <c r="BW384" s="260"/>
      <c r="BX384" s="260"/>
      <c r="BY384" s="260"/>
      <c r="BZ384" s="260"/>
      <c r="CA384" s="260"/>
      <c r="CB384" s="260"/>
      <c r="CC384" s="260"/>
      <c r="CD384" s="260"/>
      <c r="CE384" s="260"/>
      <c r="CF384" s="260"/>
      <c r="CG384" s="260"/>
      <c r="CH384" s="260"/>
      <c r="CI384" s="260"/>
      <c r="CJ384" s="260"/>
      <c r="CK384" s="260"/>
      <c r="CL384" s="260"/>
      <c r="CM384" s="260"/>
    </row>
    <row r="385" spans="1:91" x14ac:dyDescent="0.2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AD385" s="260"/>
      <c r="AE385" s="260"/>
      <c r="AF385" s="260"/>
      <c r="AG385" s="260"/>
      <c r="AH385" s="260"/>
      <c r="AI385" s="260"/>
      <c r="AJ385" s="260"/>
      <c r="AK385" s="260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60"/>
      <c r="BH385" s="260"/>
      <c r="BI385" s="260"/>
      <c r="BJ385" s="260"/>
      <c r="BK385" s="260"/>
      <c r="BL385" s="260"/>
      <c r="BM385" s="260"/>
      <c r="BN385" s="260"/>
      <c r="BO385" s="260"/>
      <c r="BP385" s="260"/>
      <c r="BQ385" s="260"/>
      <c r="BR385" s="260"/>
      <c r="BS385" s="260"/>
      <c r="BT385" s="260"/>
      <c r="BU385" s="260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0"/>
    </row>
    <row r="386" spans="1:91" x14ac:dyDescent="0.2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60"/>
      <c r="BH386" s="260"/>
      <c r="BI386" s="260"/>
      <c r="BJ386" s="260"/>
      <c r="BK386" s="260"/>
      <c r="BL386" s="260"/>
      <c r="BM386" s="260"/>
      <c r="BN386" s="260"/>
      <c r="BO386" s="260"/>
      <c r="BP386" s="260"/>
      <c r="BQ386" s="260"/>
      <c r="BR386" s="260"/>
      <c r="BS386" s="260"/>
      <c r="BT386" s="260"/>
      <c r="BU386" s="260"/>
      <c r="BV386" s="260"/>
      <c r="BW386" s="260"/>
      <c r="BX386" s="260"/>
      <c r="BY386" s="260"/>
      <c r="BZ386" s="260"/>
      <c r="CA386" s="260"/>
      <c r="CB386" s="260"/>
      <c r="CC386" s="260"/>
      <c r="CD386" s="260"/>
      <c r="CE386" s="260"/>
      <c r="CF386" s="260"/>
      <c r="CG386" s="260"/>
      <c r="CH386" s="260"/>
      <c r="CI386" s="260"/>
      <c r="CJ386" s="260"/>
      <c r="CK386" s="260"/>
      <c r="CL386" s="260"/>
      <c r="CM386" s="260"/>
    </row>
    <row r="387" spans="1:91" x14ac:dyDescent="0.2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60"/>
      <c r="BH387" s="260"/>
      <c r="BI387" s="260"/>
      <c r="BJ387" s="260"/>
      <c r="BK387" s="260"/>
      <c r="BL387" s="260"/>
      <c r="BM387" s="260"/>
      <c r="BN387" s="260"/>
      <c r="BO387" s="260"/>
      <c r="BP387" s="260"/>
      <c r="BQ387" s="260"/>
      <c r="BR387" s="260"/>
      <c r="BS387" s="260"/>
      <c r="BT387" s="260"/>
      <c r="BU387" s="260"/>
      <c r="BV387" s="260"/>
      <c r="BW387" s="260"/>
      <c r="BX387" s="260"/>
      <c r="BY387" s="260"/>
      <c r="BZ387" s="260"/>
      <c r="CA387" s="260"/>
      <c r="CB387" s="260"/>
      <c r="CC387" s="260"/>
      <c r="CD387" s="260"/>
      <c r="CE387" s="260"/>
      <c r="CF387" s="260"/>
      <c r="CG387" s="260"/>
      <c r="CH387" s="260"/>
      <c r="CI387" s="260"/>
      <c r="CJ387" s="260"/>
      <c r="CK387" s="260"/>
      <c r="CL387" s="260"/>
      <c r="CM387" s="260"/>
    </row>
    <row r="388" spans="1:91" x14ac:dyDescent="0.2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AD388" s="260"/>
      <c r="AE388" s="260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60"/>
      <c r="BH388" s="260"/>
      <c r="BI388" s="260"/>
      <c r="BJ388" s="260"/>
      <c r="BK388" s="260"/>
      <c r="BL388" s="260"/>
      <c r="BM388" s="260"/>
      <c r="BN388" s="260"/>
      <c r="BO388" s="260"/>
      <c r="BP388" s="260"/>
      <c r="BQ388" s="260"/>
      <c r="BR388" s="260"/>
      <c r="BS388" s="260"/>
      <c r="BT388" s="260"/>
      <c r="BU388" s="260"/>
      <c r="BV388" s="260"/>
      <c r="BW388" s="260"/>
      <c r="BX388" s="260"/>
      <c r="BY388" s="260"/>
      <c r="BZ388" s="260"/>
      <c r="CA388" s="260"/>
      <c r="CB388" s="260"/>
      <c r="CC388" s="260"/>
      <c r="CD388" s="260"/>
      <c r="CE388" s="260"/>
      <c r="CF388" s="260"/>
      <c r="CG388" s="260"/>
      <c r="CH388" s="260"/>
      <c r="CI388" s="260"/>
      <c r="CJ388" s="260"/>
      <c r="CK388" s="260"/>
      <c r="CL388" s="260"/>
      <c r="CM388" s="260"/>
    </row>
    <row r="389" spans="1:91" x14ac:dyDescent="0.2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AD389" s="260"/>
      <c r="AE389" s="260"/>
      <c r="AF389" s="260"/>
      <c r="AG389" s="260"/>
      <c r="AH389" s="260"/>
      <c r="AI389" s="260"/>
      <c r="AJ389" s="260"/>
      <c r="AK389" s="260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60"/>
      <c r="BH389" s="260"/>
      <c r="BI389" s="260"/>
      <c r="BJ389" s="260"/>
      <c r="BK389" s="260"/>
      <c r="BL389" s="260"/>
      <c r="BM389" s="260"/>
      <c r="BN389" s="260"/>
      <c r="BO389" s="260"/>
      <c r="BP389" s="260"/>
      <c r="BQ389" s="260"/>
      <c r="BR389" s="260"/>
      <c r="BS389" s="260"/>
      <c r="BT389" s="260"/>
      <c r="BU389" s="260"/>
      <c r="BV389" s="260"/>
      <c r="BW389" s="260"/>
      <c r="BX389" s="260"/>
      <c r="BY389" s="260"/>
      <c r="BZ389" s="260"/>
      <c r="CA389" s="260"/>
      <c r="CB389" s="260"/>
      <c r="CC389" s="260"/>
      <c r="CD389" s="260"/>
      <c r="CE389" s="260"/>
      <c r="CF389" s="260"/>
      <c r="CG389" s="260"/>
      <c r="CH389" s="260"/>
      <c r="CI389" s="260"/>
      <c r="CJ389" s="260"/>
      <c r="CK389" s="260"/>
      <c r="CL389" s="260"/>
      <c r="CM389" s="260"/>
    </row>
    <row r="390" spans="1:91" x14ac:dyDescent="0.2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AD390" s="260"/>
      <c r="AE390" s="260"/>
      <c r="AF390" s="260"/>
      <c r="AG390" s="260"/>
      <c r="AH390" s="260"/>
      <c r="AI390" s="260"/>
      <c r="AJ390" s="260"/>
      <c r="AK390" s="260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60"/>
      <c r="BH390" s="260"/>
      <c r="BI390" s="260"/>
      <c r="BJ390" s="260"/>
      <c r="BK390" s="260"/>
      <c r="BL390" s="260"/>
      <c r="BM390" s="260"/>
      <c r="BN390" s="260"/>
      <c r="BO390" s="260"/>
      <c r="BP390" s="260"/>
      <c r="BQ390" s="260"/>
      <c r="BR390" s="260"/>
      <c r="BS390" s="260"/>
      <c r="BT390" s="260"/>
      <c r="BU390" s="260"/>
      <c r="BV390" s="260"/>
      <c r="BW390" s="260"/>
      <c r="BX390" s="260"/>
      <c r="BY390" s="260"/>
      <c r="BZ390" s="260"/>
      <c r="CA390" s="260"/>
      <c r="CB390" s="260"/>
      <c r="CC390" s="260"/>
      <c r="CD390" s="260"/>
      <c r="CE390" s="260"/>
      <c r="CF390" s="260"/>
      <c r="CG390" s="260"/>
      <c r="CH390" s="260"/>
      <c r="CI390" s="260"/>
      <c r="CJ390" s="260"/>
      <c r="CK390" s="260"/>
      <c r="CL390" s="260"/>
      <c r="CM390" s="260"/>
    </row>
    <row r="391" spans="1:91" x14ac:dyDescent="0.2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AD391" s="260"/>
      <c r="AE391" s="260"/>
      <c r="AF391" s="260"/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60"/>
      <c r="BH391" s="260"/>
      <c r="BI391" s="260"/>
      <c r="BJ391" s="260"/>
      <c r="BK391" s="260"/>
      <c r="BL391" s="260"/>
      <c r="BM391" s="260"/>
      <c r="BN391" s="260"/>
      <c r="BO391" s="260"/>
      <c r="BP391" s="260"/>
      <c r="BQ391" s="260"/>
      <c r="BR391" s="260"/>
      <c r="BS391" s="260"/>
      <c r="BT391" s="260"/>
      <c r="BU391" s="260"/>
      <c r="BV391" s="260"/>
      <c r="BW391" s="260"/>
      <c r="BX391" s="260"/>
      <c r="BY391" s="260"/>
      <c r="BZ391" s="260"/>
      <c r="CA391" s="260"/>
      <c r="CB391" s="260"/>
      <c r="CC391" s="260"/>
      <c r="CD391" s="260"/>
      <c r="CE391" s="260"/>
      <c r="CF391" s="260"/>
      <c r="CG391" s="260"/>
      <c r="CH391" s="260"/>
      <c r="CI391" s="260"/>
      <c r="CJ391" s="260"/>
      <c r="CK391" s="260"/>
      <c r="CL391" s="260"/>
      <c r="CM391" s="260"/>
    </row>
    <row r="392" spans="1:91" x14ac:dyDescent="0.2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AD392" s="260"/>
      <c r="AE392" s="260"/>
      <c r="AF392" s="260"/>
      <c r="AG392" s="260"/>
      <c r="AH392" s="260"/>
      <c r="AI392" s="260"/>
      <c r="AJ392" s="260"/>
      <c r="AK392" s="260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60"/>
      <c r="BH392" s="260"/>
      <c r="BI392" s="260"/>
      <c r="BJ392" s="260"/>
      <c r="BK392" s="260"/>
      <c r="BL392" s="260"/>
      <c r="BM392" s="260"/>
      <c r="BN392" s="260"/>
      <c r="BO392" s="260"/>
      <c r="BP392" s="260"/>
      <c r="BQ392" s="260"/>
      <c r="BR392" s="260"/>
      <c r="BS392" s="260"/>
      <c r="BT392" s="260"/>
      <c r="BU392" s="260"/>
      <c r="BV392" s="260"/>
      <c r="BW392" s="260"/>
      <c r="BX392" s="260"/>
      <c r="BY392" s="260"/>
      <c r="BZ392" s="260"/>
      <c r="CA392" s="260"/>
      <c r="CB392" s="260"/>
      <c r="CC392" s="260"/>
      <c r="CD392" s="260"/>
      <c r="CE392" s="260"/>
      <c r="CF392" s="260"/>
      <c r="CG392" s="260"/>
      <c r="CH392" s="260"/>
      <c r="CI392" s="260"/>
      <c r="CJ392" s="260"/>
      <c r="CK392" s="260"/>
      <c r="CL392" s="260"/>
      <c r="CM392" s="260"/>
    </row>
    <row r="393" spans="1:91" x14ac:dyDescent="0.2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AD393" s="260"/>
      <c r="AE393" s="260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60"/>
      <c r="BH393" s="260"/>
      <c r="BI393" s="260"/>
      <c r="BJ393" s="260"/>
      <c r="BK393" s="260"/>
      <c r="BL393" s="260"/>
      <c r="BM393" s="260"/>
      <c r="BN393" s="260"/>
      <c r="BO393" s="260"/>
      <c r="BP393" s="260"/>
      <c r="BQ393" s="260"/>
      <c r="BR393" s="260"/>
      <c r="BS393" s="260"/>
      <c r="BT393" s="260"/>
      <c r="BU393" s="260"/>
      <c r="BV393" s="260"/>
      <c r="BW393" s="260"/>
      <c r="BX393" s="260"/>
      <c r="BY393" s="260"/>
      <c r="BZ393" s="260"/>
      <c r="CA393" s="260"/>
      <c r="CB393" s="260"/>
      <c r="CC393" s="260"/>
      <c r="CD393" s="260"/>
      <c r="CE393" s="260"/>
      <c r="CF393" s="260"/>
      <c r="CG393" s="260"/>
      <c r="CH393" s="260"/>
      <c r="CI393" s="260"/>
      <c r="CJ393" s="260"/>
      <c r="CK393" s="260"/>
      <c r="CL393" s="260"/>
      <c r="CM393" s="260"/>
    </row>
    <row r="394" spans="1:91" x14ac:dyDescent="0.2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AD394" s="260"/>
      <c r="AE394" s="260"/>
      <c r="AF394" s="260"/>
      <c r="AG394" s="260"/>
      <c r="AH394" s="260"/>
      <c r="AI394" s="260"/>
      <c r="AJ394" s="260"/>
      <c r="AK394" s="260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60"/>
      <c r="BH394" s="260"/>
      <c r="BI394" s="260"/>
      <c r="BJ394" s="260"/>
      <c r="BK394" s="260"/>
      <c r="BL394" s="260"/>
      <c r="BM394" s="260"/>
      <c r="BN394" s="260"/>
      <c r="BO394" s="260"/>
      <c r="BP394" s="260"/>
      <c r="BQ394" s="260"/>
      <c r="BR394" s="260"/>
      <c r="BS394" s="260"/>
      <c r="BT394" s="260"/>
      <c r="BU394" s="260"/>
      <c r="BV394" s="260"/>
      <c r="BW394" s="260"/>
      <c r="BX394" s="260"/>
      <c r="BY394" s="260"/>
      <c r="BZ394" s="260"/>
      <c r="CA394" s="260"/>
      <c r="CB394" s="260"/>
      <c r="CC394" s="260"/>
      <c r="CD394" s="260"/>
      <c r="CE394" s="260"/>
      <c r="CF394" s="260"/>
      <c r="CG394" s="260"/>
      <c r="CH394" s="260"/>
      <c r="CI394" s="260"/>
      <c r="CJ394" s="260"/>
      <c r="CK394" s="260"/>
      <c r="CL394" s="260"/>
      <c r="CM394" s="260"/>
    </row>
    <row r="395" spans="1:91" x14ac:dyDescent="0.2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AD395" s="260"/>
      <c r="AE395" s="260"/>
      <c r="AF395" s="260"/>
      <c r="AG395" s="260"/>
      <c r="AH395" s="260"/>
      <c r="AI395" s="260"/>
      <c r="AJ395" s="260"/>
      <c r="AK395" s="260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60"/>
      <c r="BH395" s="260"/>
      <c r="BI395" s="260"/>
      <c r="BJ395" s="260"/>
      <c r="BK395" s="260"/>
      <c r="BL395" s="260"/>
      <c r="BM395" s="260"/>
      <c r="BN395" s="260"/>
      <c r="BO395" s="260"/>
      <c r="BP395" s="260"/>
      <c r="BQ395" s="260"/>
      <c r="BR395" s="260"/>
      <c r="BS395" s="260"/>
      <c r="BT395" s="260"/>
      <c r="BU395" s="260"/>
      <c r="BV395" s="260"/>
      <c r="BW395" s="260"/>
      <c r="BX395" s="260"/>
      <c r="BY395" s="260"/>
      <c r="BZ395" s="260"/>
      <c r="CA395" s="260"/>
      <c r="CB395" s="260"/>
      <c r="CC395" s="260"/>
      <c r="CD395" s="260"/>
      <c r="CE395" s="260"/>
      <c r="CF395" s="260"/>
      <c r="CG395" s="260"/>
      <c r="CH395" s="260"/>
      <c r="CI395" s="260"/>
      <c r="CJ395" s="260"/>
      <c r="CK395" s="260"/>
      <c r="CL395" s="260"/>
      <c r="CM395" s="260"/>
    </row>
    <row r="396" spans="1:91" x14ac:dyDescent="0.2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AD396" s="260"/>
      <c r="AE396" s="260"/>
      <c r="AF396" s="260"/>
      <c r="AG396" s="260"/>
      <c r="AH396" s="260"/>
      <c r="AI396" s="260"/>
      <c r="AJ396" s="260"/>
      <c r="AK396" s="260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60"/>
      <c r="BH396" s="260"/>
      <c r="BI396" s="260"/>
      <c r="BJ396" s="260"/>
      <c r="BK396" s="260"/>
      <c r="BL396" s="260"/>
      <c r="BM396" s="260"/>
      <c r="BN396" s="260"/>
      <c r="BO396" s="260"/>
      <c r="BP396" s="260"/>
      <c r="BQ396" s="260"/>
      <c r="BR396" s="260"/>
      <c r="BS396" s="260"/>
      <c r="BT396" s="260"/>
      <c r="BU396" s="260"/>
      <c r="BV396" s="260"/>
      <c r="BW396" s="260"/>
      <c r="BX396" s="260"/>
      <c r="BY396" s="260"/>
      <c r="BZ396" s="260"/>
      <c r="CA396" s="260"/>
      <c r="CB396" s="260"/>
      <c r="CC396" s="260"/>
      <c r="CD396" s="260"/>
      <c r="CE396" s="260"/>
      <c r="CF396" s="260"/>
      <c r="CG396" s="260"/>
      <c r="CH396" s="260"/>
      <c r="CI396" s="260"/>
      <c r="CJ396" s="260"/>
      <c r="CK396" s="260"/>
      <c r="CL396" s="260"/>
      <c r="CM396" s="260"/>
    </row>
    <row r="397" spans="1:91" x14ac:dyDescent="0.2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AD397" s="260"/>
      <c r="AE397" s="260"/>
      <c r="AF397" s="260"/>
      <c r="AG397" s="260"/>
      <c r="AH397" s="260"/>
      <c r="AI397" s="260"/>
      <c r="AJ397" s="260"/>
      <c r="AK397" s="260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60"/>
      <c r="BH397" s="260"/>
      <c r="BI397" s="260"/>
      <c r="BJ397" s="260"/>
      <c r="BK397" s="260"/>
      <c r="BL397" s="260"/>
      <c r="BM397" s="260"/>
      <c r="BN397" s="260"/>
      <c r="BO397" s="260"/>
      <c r="BP397" s="260"/>
      <c r="BQ397" s="260"/>
      <c r="BR397" s="260"/>
      <c r="BS397" s="260"/>
      <c r="BT397" s="260"/>
      <c r="BU397" s="260"/>
      <c r="BV397" s="260"/>
      <c r="BW397" s="260"/>
      <c r="BX397" s="260"/>
      <c r="BY397" s="260"/>
      <c r="BZ397" s="260"/>
      <c r="CA397" s="260"/>
      <c r="CB397" s="260"/>
      <c r="CC397" s="260"/>
      <c r="CD397" s="260"/>
      <c r="CE397" s="260"/>
      <c r="CF397" s="260"/>
      <c r="CG397" s="260"/>
      <c r="CH397" s="260"/>
      <c r="CI397" s="260"/>
      <c r="CJ397" s="260"/>
      <c r="CK397" s="260"/>
      <c r="CL397" s="260"/>
      <c r="CM397" s="260"/>
    </row>
    <row r="398" spans="1:91" x14ac:dyDescent="0.2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60"/>
      <c r="BH398" s="260"/>
      <c r="BI398" s="260"/>
      <c r="BJ398" s="260"/>
      <c r="BK398" s="260"/>
      <c r="BL398" s="260"/>
      <c r="BM398" s="260"/>
      <c r="BN398" s="260"/>
      <c r="BO398" s="260"/>
      <c r="BP398" s="260"/>
      <c r="BQ398" s="260"/>
      <c r="BR398" s="260"/>
      <c r="BS398" s="260"/>
      <c r="BT398" s="260"/>
      <c r="BU398" s="260"/>
      <c r="BV398" s="260"/>
      <c r="BW398" s="260"/>
      <c r="BX398" s="260"/>
      <c r="BY398" s="260"/>
      <c r="BZ398" s="260"/>
      <c r="CA398" s="260"/>
      <c r="CB398" s="260"/>
      <c r="CC398" s="260"/>
      <c r="CD398" s="260"/>
      <c r="CE398" s="260"/>
      <c r="CF398" s="260"/>
      <c r="CG398" s="260"/>
      <c r="CH398" s="260"/>
      <c r="CI398" s="260"/>
      <c r="CJ398" s="260"/>
      <c r="CK398" s="260"/>
      <c r="CL398" s="260"/>
      <c r="CM398" s="260"/>
    </row>
    <row r="399" spans="1:91" x14ac:dyDescent="0.2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AD399" s="260"/>
      <c r="AE399" s="260"/>
      <c r="AF399" s="260"/>
      <c r="AG399" s="260"/>
      <c r="AH399" s="260"/>
      <c r="AI399" s="260"/>
      <c r="AJ399" s="260"/>
      <c r="AK399" s="260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60"/>
      <c r="BH399" s="260"/>
      <c r="BI399" s="260"/>
      <c r="BJ399" s="260"/>
      <c r="BK399" s="260"/>
      <c r="BL399" s="260"/>
      <c r="BM399" s="260"/>
      <c r="BN399" s="260"/>
      <c r="BO399" s="260"/>
      <c r="BP399" s="260"/>
      <c r="BQ399" s="260"/>
      <c r="BR399" s="260"/>
      <c r="BS399" s="260"/>
      <c r="BT399" s="260"/>
      <c r="BU399" s="260"/>
      <c r="BV399" s="260"/>
      <c r="BW399" s="260"/>
      <c r="BX399" s="260"/>
      <c r="BY399" s="260"/>
      <c r="BZ399" s="260"/>
      <c r="CA399" s="260"/>
      <c r="CB399" s="260"/>
      <c r="CC399" s="260"/>
      <c r="CD399" s="260"/>
      <c r="CE399" s="260"/>
      <c r="CF399" s="260"/>
      <c r="CG399" s="260"/>
      <c r="CH399" s="260"/>
      <c r="CI399" s="260"/>
      <c r="CJ399" s="260"/>
      <c r="CK399" s="260"/>
      <c r="CL399" s="260"/>
      <c r="CM399" s="260"/>
    </row>
    <row r="400" spans="1:91" x14ac:dyDescent="0.2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AD400" s="260"/>
      <c r="AE400" s="260"/>
      <c r="AF400" s="260"/>
      <c r="AG400" s="260"/>
      <c r="AH400" s="260"/>
      <c r="AI400" s="260"/>
      <c r="AJ400" s="260"/>
      <c r="AK400" s="260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60"/>
      <c r="BH400" s="260"/>
      <c r="BI400" s="260"/>
      <c r="BJ400" s="260"/>
      <c r="BK400" s="260"/>
      <c r="BL400" s="260"/>
      <c r="BM400" s="260"/>
      <c r="BN400" s="260"/>
      <c r="BO400" s="260"/>
      <c r="BP400" s="260"/>
      <c r="BQ400" s="260"/>
      <c r="BR400" s="260"/>
      <c r="BS400" s="260"/>
      <c r="BT400" s="260"/>
      <c r="BU400" s="260"/>
      <c r="BV400" s="260"/>
      <c r="BW400" s="260"/>
      <c r="BX400" s="260"/>
      <c r="BY400" s="260"/>
      <c r="BZ400" s="260"/>
      <c r="CA400" s="260"/>
      <c r="CB400" s="260"/>
      <c r="CC400" s="260"/>
      <c r="CD400" s="260"/>
      <c r="CE400" s="260"/>
      <c r="CF400" s="260"/>
      <c r="CG400" s="260"/>
      <c r="CH400" s="260"/>
      <c r="CI400" s="260"/>
      <c r="CJ400" s="260"/>
      <c r="CK400" s="260"/>
      <c r="CL400" s="260"/>
      <c r="CM400" s="260"/>
    </row>
    <row r="401" spans="1:91" x14ac:dyDescent="0.2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AD401" s="260"/>
      <c r="AE401" s="260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60"/>
      <c r="BH401" s="260"/>
      <c r="BI401" s="260"/>
      <c r="BJ401" s="260"/>
      <c r="BK401" s="260"/>
      <c r="BL401" s="260"/>
      <c r="BM401" s="260"/>
      <c r="BN401" s="260"/>
      <c r="BO401" s="260"/>
      <c r="BP401" s="260"/>
      <c r="BQ401" s="260"/>
      <c r="BR401" s="260"/>
      <c r="BS401" s="260"/>
      <c r="BT401" s="260"/>
      <c r="BU401" s="260"/>
      <c r="BV401" s="260"/>
      <c r="BW401" s="260"/>
      <c r="BX401" s="260"/>
      <c r="BY401" s="260"/>
      <c r="BZ401" s="260"/>
      <c r="CA401" s="260"/>
      <c r="CB401" s="260"/>
      <c r="CC401" s="260"/>
      <c r="CD401" s="260"/>
      <c r="CE401" s="260"/>
      <c r="CF401" s="260"/>
      <c r="CG401" s="260"/>
      <c r="CH401" s="260"/>
      <c r="CI401" s="260"/>
      <c r="CJ401" s="260"/>
      <c r="CK401" s="260"/>
      <c r="CL401" s="260"/>
      <c r="CM401" s="260"/>
    </row>
    <row r="402" spans="1:91" x14ac:dyDescent="0.2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AD402" s="260"/>
      <c r="AE402" s="260"/>
      <c r="AF402" s="260"/>
      <c r="AG402" s="260"/>
      <c r="AH402" s="260"/>
      <c r="AI402" s="260"/>
      <c r="AJ402" s="260"/>
      <c r="AK402" s="260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60"/>
      <c r="BH402" s="260"/>
      <c r="BI402" s="260"/>
      <c r="BJ402" s="260"/>
      <c r="BK402" s="260"/>
      <c r="BL402" s="260"/>
      <c r="BM402" s="260"/>
      <c r="BN402" s="260"/>
      <c r="BO402" s="260"/>
      <c r="BP402" s="260"/>
      <c r="BQ402" s="260"/>
      <c r="BR402" s="260"/>
      <c r="BS402" s="260"/>
      <c r="BT402" s="260"/>
      <c r="BU402" s="260"/>
      <c r="BV402" s="260"/>
      <c r="BW402" s="260"/>
      <c r="BX402" s="260"/>
      <c r="BY402" s="260"/>
      <c r="BZ402" s="260"/>
      <c r="CA402" s="260"/>
      <c r="CB402" s="260"/>
      <c r="CC402" s="260"/>
      <c r="CD402" s="260"/>
      <c r="CE402" s="260"/>
      <c r="CF402" s="260"/>
      <c r="CG402" s="260"/>
      <c r="CH402" s="260"/>
      <c r="CI402" s="260"/>
      <c r="CJ402" s="260"/>
      <c r="CK402" s="260"/>
      <c r="CL402" s="260"/>
      <c r="CM402" s="260"/>
    </row>
    <row r="403" spans="1:91" x14ac:dyDescent="0.2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AD403" s="260"/>
      <c r="AE403" s="260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60"/>
      <c r="BH403" s="260"/>
      <c r="BI403" s="260"/>
      <c r="BJ403" s="260"/>
      <c r="BK403" s="260"/>
      <c r="BL403" s="260"/>
      <c r="BM403" s="260"/>
      <c r="BN403" s="260"/>
      <c r="BO403" s="260"/>
      <c r="BP403" s="260"/>
      <c r="BQ403" s="260"/>
      <c r="BR403" s="260"/>
      <c r="BS403" s="260"/>
      <c r="BT403" s="260"/>
      <c r="BU403" s="260"/>
      <c r="BV403" s="260"/>
      <c r="BW403" s="260"/>
      <c r="BX403" s="260"/>
      <c r="BY403" s="260"/>
      <c r="BZ403" s="260"/>
      <c r="CA403" s="260"/>
      <c r="CB403" s="260"/>
      <c r="CC403" s="260"/>
      <c r="CD403" s="260"/>
      <c r="CE403" s="260"/>
      <c r="CF403" s="260"/>
      <c r="CG403" s="260"/>
      <c r="CH403" s="260"/>
      <c r="CI403" s="260"/>
      <c r="CJ403" s="260"/>
      <c r="CK403" s="260"/>
      <c r="CL403" s="260"/>
      <c r="CM403" s="260"/>
    </row>
    <row r="404" spans="1:91" x14ac:dyDescent="0.2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AD404" s="260"/>
      <c r="AE404" s="260"/>
      <c r="AF404" s="260"/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60"/>
      <c r="BH404" s="260"/>
      <c r="BI404" s="260"/>
      <c r="BJ404" s="260"/>
      <c r="BK404" s="260"/>
      <c r="BL404" s="260"/>
      <c r="BM404" s="260"/>
      <c r="BN404" s="260"/>
      <c r="BO404" s="260"/>
      <c r="BP404" s="260"/>
      <c r="BQ404" s="260"/>
      <c r="BR404" s="260"/>
      <c r="BS404" s="260"/>
      <c r="BT404" s="260"/>
      <c r="BU404" s="260"/>
      <c r="BV404" s="260"/>
      <c r="BW404" s="260"/>
      <c r="BX404" s="260"/>
      <c r="BY404" s="260"/>
      <c r="BZ404" s="260"/>
      <c r="CA404" s="260"/>
      <c r="CB404" s="260"/>
      <c r="CC404" s="260"/>
      <c r="CD404" s="260"/>
      <c r="CE404" s="260"/>
      <c r="CF404" s="260"/>
      <c r="CG404" s="260"/>
      <c r="CH404" s="260"/>
      <c r="CI404" s="260"/>
      <c r="CJ404" s="260"/>
      <c r="CK404" s="260"/>
      <c r="CL404" s="260"/>
      <c r="CM404" s="260"/>
    </row>
    <row r="405" spans="1:91" x14ac:dyDescent="0.2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AD405" s="260"/>
      <c r="AE405" s="260"/>
      <c r="AF405" s="260"/>
      <c r="AG405" s="260"/>
      <c r="AH405" s="260"/>
      <c r="AI405" s="260"/>
      <c r="AJ405" s="260"/>
      <c r="AK405" s="260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60"/>
      <c r="BH405" s="260"/>
      <c r="BI405" s="260"/>
      <c r="BJ405" s="260"/>
      <c r="BK405" s="260"/>
      <c r="BL405" s="260"/>
      <c r="BM405" s="260"/>
      <c r="BN405" s="260"/>
      <c r="BO405" s="260"/>
      <c r="BP405" s="260"/>
      <c r="BQ405" s="260"/>
      <c r="BR405" s="260"/>
      <c r="BS405" s="260"/>
      <c r="BT405" s="260"/>
      <c r="BU405" s="260"/>
      <c r="BV405" s="260"/>
      <c r="BW405" s="260"/>
      <c r="BX405" s="260"/>
      <c r="BY405" s="260"/>
      <c r="BZ405" s="260"/>
      <c r="CA405" s="260"/>
      <c r="CB405" s="260"/>
      <c r="CC405" s="260"/>
      <c r="CD405" s="260"/>
      <c r="CE405" s="260"/>
      <c r="CF405" s="260"/>
      <c r="CG405" s="260"/>
      <c r="CH405" s="260"/>
      <c r="CI405" s="260"/>
      <c r="CJ405" s="260"/>
      <c r="CK405" s="260"/>
      <c r="CL405" s="260"/>
      <c r="CM405" s="260"/>
    </row>
    <row r="406" spans="1:91" x14ac:dyDescent="0.2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AD406" s="260"/>
      <c r="AE406" s="260"/>
      <c r="AF406" s="260"/>
      <c r="AG406" s="260"/>
      <c r="AH406" s="260"/>
      <c r="AI406" s="260"/>
      <c r="AJ406" s="260"/>
      <c r="AK406" s="260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60"/>
      <c r="BH406" s="260"/>
      <c r="BI406" s="260"/>
      <c r="BJ406" s="260"/>
      <c r="BK406" s="260"/>
      <c r="BL406" s="260"/>
      <c r="BM406" s="260"/>
      <c r="BN406" s="260"/>
      <c r="BO406" s="260"/>
      <c r="BP406" s="260"/>
      <c r="BQ406" s="260"/>
      <c r="BR406" s="260"/>
      <c r="BS406" s="260"/>
      <c r="BT406" s="260"/>
      <c r="BU406" s="260"/>
      <c r="BV406" s="260"/>
      <c r="BW406" s="260"/>
      <c r="BX406" s="260"/>
      <c r="BY406" s="260"/>
      <c r="BZ406" s="260"/>
      <c r="CA406" s="260"/>
      <c r="CB406" s="260"/>
      <c r="CC406" s="260"/>
      <c r="CD406" s="260"/>
      <c r="CE406" s="260"/>
      <c r="CF406" s="260"/>
      <c r="CG406" s="260"/>
      <c r="CH406" s="260"/>
      <c r="CI406" s="260"/>
      <c r="CJ406" s="260"/>
      <c r="CK406" s="260"/>
      <c r="CL406" s="260"/>
      <c r="CM406" s="260"/>
    </row>
    <row r="407" spans="1:91" x14ac:dyDescent="0.2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AD407" s="260"/>
      <c r="AE407" s="260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60"/>
      <c r="BH407" s="260"/>
      <c r="BI407" s="260"/>
      <c r="BJ407" s="260"/>
      <c r="BK407" s="260"/>
      <c r="BL407" s="260"/>
      <c r="BM407" s="260"/>
      <c r="BN407" s="260"/>
      <c r="BO407" s="260"/>
      <c r="BP407" s="260"/>
      <c r="BQ407" s="260"/>
      <c r="BR407" s="260"/>
      <c r="BS407" s="260"/>
      <c r="BT407" s="260"/>
      <c r="BU407" s="260"/>
      <c r="BV407" s="260"/>
      <c r="BW407" s="260"/>
      <c r="BX407" s="260"/>
      <c r="BY407" s="260"/>
      <c r="BZ407" s="260"/>
      <c r="CA407" s="260"/>
      <c r="CB407" s="260"/>
      <c r="CC407" s="260"/>
      <c r="CD407" s="260"/>
      <c r="CE407" s="260"/>
      <c r="CF407" s="260"/>
      <c r="CG407" s="260"/>
      <c r="CH407" s="260"/>
      <c r="CI407" s="260"/>
      <c r="CJ407" s="260"/>
      <c r="CK407" s="260"/>
      <c r="CL407" s="260"/>
      <c r="CM407" s="260"/>
    </row>
    <row r="408" spans="1:91" x14ac:dyDescent="0.2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AD408" s="260"/>
      <c r="AE408" s="260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60"/>
      <c r="BH408" s="260"/>
      <c r="BI408" s="260"/>
      <c r="BJ408" s="260"/>
      <c r="BK408" s="260"/>
      <c r="BL408" s="260"/>
      <c r="BM408" s="260"/>
      <c r="BN408" s="260"/>
      <c r="BO408" s="260"/>
      <c r="BP408" s="260"/>
      <c r="BQ408" s="260"/>
      <c r="BR408" s="260"/>
      <c r="BS408" s="260"/>
      <c r="BT408" s="260"/>
      <c r="BU408" s="260"/>
      <c r="BV408" s="260"/>
      <c r="BW408" s="260"/>
      <c r="BX408" s="260"/>
      <c r="BY408" s="260"/>
      <c r="BZ408" s="260"/>
      <c r="CA408" s="260"/>
      <c r="CB408" s="260"/>
      <c r="CC408" s="260"/>
      <c r="CD408" s="260"/>
      <c r="CE408" s="260"/>
      <c r="CF408" s="260"/>
      <c r="CG408" s="260"/>
      <c r="CH408" s="260"/>
      <c r="CI408" s="260"/>
      <c r="CJ408" s="260"/>
      <c r="CK408" s="260"/>
      <c r="CL408" s="260"/>
      <c r="CM408" s="260"/>
    </row>
    <row r="409" spans="1:91" x14ac:dyDescent="0.2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60"/>
      <c r="BH409" s="260"/>
      <c r="BI409" s="260"/>
      <c r="BJ409" s="260"/>
      <c r="BK409" s="260"/>
      <c r="BL409" s="260"/>
      <c r="BM409" s="260"/>
      <c r="BN409" s="260"/>
      <c r="BO409" s="260"/>
      <c r="BP409" s="260"/>
      <c r="BQ409" s="260"/>
      <c r="BR409" s="260"/>
      <c r="BS409" s="260"/>
      <c r="BT409" s="260"/>
      <c r="BU409" s="260"/>
      <c r="BV409" s="260"/>
      <c r="BW409" s="260"/>
      <c r="BX409" s="260"/>
      <c r="BY409" s="260"/>
      <c r="BZ409" s="260"/>
      <c r="CA409" s="260"/>
      <c r="CB409" s="260"/>
      <c r="CC409" s="260"/>
      <c r="CD409" s="260"/>
      <c r="CE409" s="260"/>
      <c r="CF409" s="260"/>
      <c r="CG409" s="260"/>
      <c r="CH409" s="260"/>
      <c r="CI409" s="260"/>
      <c r="CJ409" s="260"/>
      <c r="CK409" s="260"/>
      <c r="CL409" s="260"/>
      <c r="CM409" s="260"/>
    </row>
    <row r="410" spans="1:91" x14ac:dyDescent="0.2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AD410" s="260"/>
      <c r="AE410" s="260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60"/>
      <c r="BH410" s="260"/>
      <c r="BI410" s="260"/>
      <c r="BJ410" s="260"/>
      <c r="BK410" s="260"/>
      <c r="BL410" s="260"/>
      <c r="BM410" s="260"/>
      <c r="BN410" s="260"/>
      <c r="BO410" s="260"/>
      <c r="BP410" s="260"/>
      <c r="BQ410" s="260"/>
      <c r="BR410" s="260"/>
      <c r="BS410" s="260"/>
      <c r="BT410" s="260"/>
      <c r="BU410" s="260"/>
      <c r="BV410" s="260"/>
      <c r="BW410" s="260"/>
      <c r="BX410" s="260"/>
      <c r="BY410" s="260"/>
      <c r="BZ410" s="260"/>
      <c r="CA410" s="260"/>
      <c r="CB410" s="260"/>
      <c r="CC410" s="260"/>
      <c r="CD410" s="260"/>
      <c r="CE410" s="260"/>
      <c r="CF410" s="260"/>
      <c r="CG410" s="260"/>
      <c r="CH410" s="260"/>
      <c r="CI410" s="260"/>
      <c r="CJ410" s="260"/>
      <c r="CK410" s="260"/>
      <c r="CL410" s="260"/>
      <c r="CM410" s="260"/>
    </row>
    <row r="411" spans="1:91" x14ac:dyDescent="0.2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AD411" s="260"/>
      <c r="AE411" s="260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60"/>
      <c r="BH411" s="260"/>
      <c r="BI411" s="260"/>
      <c r="BJ411" s="260"/>
      <c r="BK411" s="260"/>
      <c r="BL411" s="260"/>
      <c r="BM411" s="260"/>
      <c r="BN411" s="260"/>
      <c r="BO411" s="260"/>
      <c r="BP411" s="260"/>
      <c r="BQ411" s="260"/>
      <c r="BR411" s="260"/>
      <c r="BS411" s="260"/>
      <c r="BT411" s="260"/>
      <c r="BU411" s="260"/>
      <c r="BV411" s="260"/>
      <c r="BW411" s="260"/>
      <c r="BX411" s="260"/>
      <c r="BY411" s="260"/>
      <c r="BZ411" s="260"/>
      <c r="CA411" s="260"/>
      <c r="CB411" s="260"/>
      <c r="CC411" s="260"/>
      <c r="CD411" s="260"/>
      <c r="CE411" s="260"/>
      <c r="CF411" s="260"/>
      <c r="CG411" s="260"/>
      <c r="CH411" s="260"/>
      <c r="CI411" s="260"/>
      <c r="CJ411" s="260"/>
      <c r="CK411" s="260"/>
      <c r="CL411" s="260"/>
      <c r="CM411" s="260"/>
    </row>
    <row r="412" spans="1:91" x14ac:dyDescent="0.2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60"/>
      <c r="BH412" s="260"/>
      <c r="BI412" s="260"/>
      <c r="BJ412" s="260"/>
      <c r="BK412" s="260"/>
      <c r="BL412" s="260"/>
      <c r="BM412" s="260"/>
      <c r="BN412" s="260"/>
      <c r="BO412" s="260"/>
      <c r="BP412" s="260"/>
      <c r="BQ412" s="260"/>
      <c r="BR412" s="260"/>
      <c r="BS412" s="260"/>
      <c r="BT412" s="260"/>
      <c r="BU412" s="260"/>
      <c r="BV412" s="260"/>
      <c r="BW412" s="260"/>
      <c r="BX412" s="260"/>
      <c r="BY412" s="260"/>
      <c r="BZ412" s="260"/>
      <c r="CA412" s="260"/>
      <c r="CB412" s="260"/>
      <c r="CC412" s="260"/>
      <c r="CD412" s="260"/>
      <c r="CE412" s="260"/>
      <c r="CF412" s="260"/>
      <c r="CG412" s="260"/>
      <c r="CH412" s="260"/>
      <c r="CI412" s="260"/>
      <c r="CJ412" s="260"/>
      <c r="CK412" s="260"/>
      <c r="CL412" s="260"/>
      <c r="CM412" s="260"/>
    </row>
    <row r="413" spans="1:91" x14ac:dyDescent="0.2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AD413" s="260"/>
      <c r="AE413" s="260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60"/>
      <c r="BH413" s="260"/>
      <c r="BI413" s="260"/>
      <c r="BJ413" s="260"/>
      <c r="BK413" s="260"/>
      <c r="BL413" s="260"/>
      <c r="BM413" s="260"/>
      <c r="BN413" s="260"/>
      <c r="BO413" s="260"/>
      <c r="BP413" s="260"/>
      <c r="BQ413" s="260"/>
      <c r="BR413" s="260"/>
      <c r="BS413" s="260"/>
      <c r="BT413" s="260"/>
      <c r="BU413" s="260"/>
      <c r="BV413" s="260"/>
      <c r="BW413" s="260"/>
      <c r="BX413" s="260"/>
      <c r="BY413" s="260"/>
      <c r="BZ413" s="260"/>
      <c r="CA413" s="260"/>
      <c r="CB413" s="260"/>
      <c r="CC413" s="260"/>
      <c r="CD413" s="260"/>
      <c r="CE413" s="260"/>
      <c r="CF413" s="260"/>
      <c r="CG413" s="260"/>
      <c r="CH413" s="260"/>
      <c r="CI413" s="260"/>
      <c r="CJ413" s="260"/>
      <c r="CK413" s="260"/>
      <c r="CL413" s="260"/>
      <c r="CM413" s="260"/>
    </row>
    <row r="414" spans="1:91" x14ac:dyDescent="0.2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AD414" s="260"/>
      <c r="AE414" s="260"/>
      <c r="AF414" s="260"/>
      <c r="AG414" s="260"/>
      <c r="AH414" s="260"/>
      <c r="AI414" s="260"/>
      <c r="AJ414" s="260"/>
      <c r="AK414" s="260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60"/>
      <c r="BH414" s="260"/>
      <c r="BI414" s="260"/>
      <c r="BJ414" s="260"/>
      <c r="BK414" s="260"/>
      <c r="BL414" s="260"/>
      <c r="BM414" s="260"/>
      <c r="BN414" s="260"/>
      <c r="BO414" s="260"/>
      <c r="BP414" s="260"/>
      <c r="BQ414" s="260"/>
      <c r="BR414" s="260"/>
      <c r="BS414" s="260"/>
      <c r="BT414" s="260"/>
      <c r="BU414" s="260"/>
      <c r="BV414" s="260"/>
      <c r="BW414" s="260"/>
      <c r="BX414" s="260"/>
      <c r="BY414" s="260"/>
      <c r="BZ414" s="260"/>
      <c r="CA414" s="260"/>
      <c r="CB414" s="260"/>
      <c r="CC414" s="260"/>
      <c r="CD414" s="260"/>
      <c r="CE414" s="260"/>
      <c r="CF414" s="260"/>
      <c r="CG414" s="260"/>
      <c r="CH414" s="260"/>
      <c r="CI414" s="260"/>
      <c r="CJ414" s="260"/>
      <c r="CK414" s="260"/>
      <c r="CL414" s="260"/>
      <c r="CM414" s="260"/>
    </row>
    <row r="415" spans="1:91" x14ac:dyDescent="0.2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AD415" s="260"/>
      <c r="AE415" s="260"/>
      <c r="AF415" s="260"/>
      <c r="AG415" s="260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60"/>
      <c r="BH415" s="260"/>
      <c r="BI415" s="260"/>
      <c r="BJ415" s="260"/>
      <c r="BK415" s="260"/>
      <c r="BL415" s="260"/>
      <c r="BM415" s="260"/>
      <c r="BN415" s="260"/>
      <c r="BO415" s="260"/>
      <c r="BP415" s="260"/>
      <c r="BQ415" s="260"/>
      <c r="BR415" s="260"/>
      <c r="BS415" s="260"/>
      <c r="BT415" s="260"/>
      <c r="BU415" s="260"/>
      <c r="BV415" s="260"/>
      <c r="BW415" s="260"/>
      <c r="BX415" s="260"/>
      <c r="BY415" s="260"/>
      <c r="BZ415" s="260"/>
      <c r="CA415" s="260"/>
      <c r="CB415" s="260"/>
      <c r="CC415" s="260"/>
      <c r="CD415" s="260"/>
      <c r="CE415" s="260"/>
      <c r="CF415" s="260"/>
      <c r="CG415" s="260"/>
      <c r="CH415" s="260"/>
      <c r="CI415" s="260"/>
      <c r="CJ415" s="260"/>
      <c r="CK415" s="260"/>
      <c r="CL415" s="260"/>
      <c r="CM415" s="260"/>
    </row>
    <row r="416" spans="1:91" x14ac:dyDescent="0.2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AD416" s="260"/>
      <c r="AE416" s="260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60"/>
      <c r="BH416" s="260"/>
      <c r="BI416" s="260"/>
      <c r="BJ416" s="260"/>
      <c r="BK416" s="260"/>
      <c r="BL416" s="260"/>
      <c r="BM416" s="260"/>
      <c r="BN416" s="260"/>
      <c r="BO416" s="260"/>
      <c r="BP416" s="260"/>
      <c r="BQ416" s="260"/>
      <c r="BR416" s="260"/>
      <c r="BS416" s="260"/>
      <c r="BT416" s="260"/>
      <c r="BU416" s="260"/>
      <c r="BV416" s="260"/>
      <c r="BW416" s="260"/>
      <c r="BX416" s="260"/>
      <c r="BY416" s="260"/>
      <c r="BZ416" s="260"/>
      <c r="CA416" s="260"/>
      <c r="CB416" s="260"/>
      <c r="CC416" s="260"/>
      <c r="CD416" s="260"/>
      <c r="CE416" s="260"/>
      <c r="CF416" s="260"/>
      <c r="CG416" s="260"/>
      <c r="CH416" s="260"/>
      <c r="CI416" s="260"/>
      <c r="CJ416" s="260"/>
      <c r="CK416" s="260"/>
      <c r="CL416" s="260"/>
      <c r="CM416" s="260"/>
    </row>
    <row r="417" spans="1:91" x14ac:dyDescent="0.2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AD417" s="260"/>
      <c r="AE417" s="260"/>
      <c r="AF417" s="260"/>
      <c r="AG417" s="260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60"/>
      <c r="BH417" s="260"/>
      <c r="BI417" s="260"/>
      <c r="BJ417" s="260"/>
      <c r="BK417" s="260"/>
      <c r="BL417" s="260"/>
      <c r="BM417" s="260"/>
      <c r="BN417" s="260"/>
      <c r="BO417" s="260"/>
      <c r="BP417" s="260"/>
      <c r="BQ417" s="260"/>
      <c r="BR417" s="260"/>
      <c r="BS417" s="260"/>
      <c r="BT417" s="260"/>
      <c r="BU417" s="260"/>
      <c r="BV417" s="260"/>
      <c r="BW417" s="260"/>
      <c r="BX417" s="260"/>
      <c r="BY417" s="260"/>
      <c r="BZ417" s="260"/>
      <c r="CA417" s="260"/>
      <c r="CB417" s="260"/>
      <c r="CC417" s="260"/>
      <c r="CD417" s="260"/>
      <c r="CE417" s="260"/>
      <c r="CF417" s="260"/>
      <c r="CG417" s="260"/>
      <c r="CH417" s="260"/>
      <c r="CI417" s="260"/>
      <c r="CJ417" s="260"/>
      <c r="CK417" s="260"/>
      <c r="CL417" s="260"/>
      <c r="CM417" s="260"/>
    </row>
    <row r="418" spans="1:91" x14ac:dyDescent="0.2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AD418" s="260"/>
      <c r="AE418" s="260"/>
      <c r="AF418" s="260"/>
      <c r="AG418" s="260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60"/>
      <c r="BH418" s="260"/>
      <c r="BI418" s="260"/>
      <c r="BJ418" s="260"/>
      <c r="BK418" s="260"/>
      <c r="BL418" s="260"/>
      <c r="BM418" s="260"/>
      <c r="BN418" s="260"/>
      <c r="BO418" s="260"/>
      <c r="BP418" s="260"/>
      <c r="BQ418" s="260"/>
      <c r="BR418" s="260"/>
      <c r="BS418" s="260"/>
      <c r="BT418" s="260"/>
      <c r="BU418" s="260"/>
      <c r="BV418" s="260"/>
      <c r="BW418" s="260"/>
      <c r="BX418" s="260"/>
      <c r="BY418" s="260"/>
      <c r="BZ418" s="260"/>
      <c r="CA418" s="260"/>
      <c r="CB418" s="260"/>
      <c r="CC418" s="260"/>
      <c r="CD418" s="260"/>
      <c r="CE418" s="260"/>
      <c r="CF418" s="260"/>
      <c r="CG418" s="260"/>
      <c r="CH418" s="260"/>
      <c r="CI418" s="260"/>
      <c r="CJ418" s="260"/>
      <c r="CK418" s="260"/>
      <c r="CL418" s="260"/>
      <c r="CM418" s="260"/>
    </row>
    <row r="419" spans="1:91" x14ac:dyDescent="0.2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AD419" s="260"/>
      <c r="AE419" s="260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60"/>
      <c r="BH419" s="260"/>
      <c r="BI419" s="260"/>
      <c r="BJ419" s="260"/>
      <c r="BK419" s="260"/>
      <c r="BL419" s="260"/>
      <c r="BM419" s="260"/>
      <c r="BN419" s="260"/>
      <c r="BO419" s="260"/>
      <c r="BP419" s="260"/>
      <c r="BQ419" s="260"/>
      <c r="BR419" s="260"/>
      <c r="BS419" s="260"/>
      <c r="BT419" s="260"/>
      <c r="BU419" s="260"/>
      <c r="BV419" s="260"/>
      <c r="BW419" s="260"/>
      <c r="BX419" s="260"/>
      <c r="BY419" s="260"/>
      <c r="BZ419" s="260"/>
      <c r="CA419" s="260"/>
      <c r="CB419" s="260"/>
      <c r="CC419" s="260"/>
      <c r="CD419" s="260"/>
      <c r="CE419" s="260"/>
      <c r="CF419" s="260"/>
      <c r="CG419" s="260"/>
      <c r="CH419" s="260"/>
      <c r="CI419" s="260"/>
      <c r="CJ419" s="260"/>
      <c r="CK419" s="260"/>
      <c r="CL419" s="260"/>
      <c r="CM419" s="260"/>
    </row>
    <row r="420" spans="1:91" x14ac:dyDescent="0.2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AD420" s="260"/>
      <c r="AE420" s="260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60"/>
      <c r="BH420" s="260"/>
      <c r="BI420" s="260"/>
      <c r="BJ420" s="260"/>
      <c r="BK420" s="260"/>
      <c r="BL420" s="260"/>
      <c r="BM420" s="260"/>
      <c r="BN420" s="260"/>
      <c r="BO420" s="260"/>
      <c r="BP420" s="260"/>
      <c r="BQ420" s="260"/>
      <c r="BR420" s="260"/>
      <c r="BS420" s="260"/>
      <c r="BT420" s="260"/>
      <c r="BU420" s="260"/>
      <c r="BV420" s="260"/>
      <c r="BW420" s="260"/>
      <c r="BX420" s="260"/>
      <c r="BY420" s="260"/>
      <c r="BZ420" s="260"/>
      <c r="CA420" s="260"/>
      <c r="CB420" s="260"/>
      <c r="CC420" s="260"/>
      <c r="CD420" s="260"/>
      <c r="CE420" s="260"/>
      <c r="CF420" s="260"/>
      <c r="CG420" s="260"/>
      <c r="CH420" s="260"/>
      <c r="CI420" s="260"/>
      <c r="CJ420" s="260"/>
      <c r="CK420" s="260"/>
      <c r="CL420" s="260"/>
      <c r="CM420" s="260"/>
    </row>
    <row r="421" spans="1:91" x14ac:dyDescent="0.2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60"/>
      <c r="BH421" s="260"/>
      <c r="BI421" s="260"/>
      <c r="BJ421" s="260"/>
      <c r="BK421" s="260"/>
      <c r="BL421" s="260"/>
      <c r="BM421" s="260"/>
      <c r="BN421" s="260"/>
      <c r="BO421" s="260"/>
      <c r="BP421" s="260"/>
      <c r="BQ421" s="260"/>
      <c r="BR421" s="260"/>
      <c r="BS421" s="260"/>
      <c r="BT421" s="260"/>
      <c r="BU421" s="260"/>
      <c r="BV421" s="260"/>
      <c r="BW421" s="260"/>
      <c r="BX421" s="260"/>
      <c r="BY421" s="260"/>
      <c r="BZ421" s="260"/>
      <c r="CA421" s="260"/>
      <c r="CB421" s="260"/>
      <c r="CC421" s="260"/>
      <c r="CD421" s="260"/>
      <c r="CE421" s="260"/>
      <c r="CF421" s="260"/>
      <c r="CG421" s="260"/>
      <c r="CH421" s="260"/>
      <c r="CI421" s="260"/>
      <c r="CJ421" s="260"/>
      <c r="CK421" s="260"/>
      <c r="CL421" s="260"/>
      <c r="CM421" s="260"/>
    </row>
    <row r="422" spans="1:91" x14ac:dyDescent="0.2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AD422" s="260"/>
      <c r="AE422" s="260"/>
      <c r="AF422" s="260"/>
      <c r="AG422" s="260"/>
      <c r="AH422" s="260"/>
      <c r="AI422" s="260"/>
      <c r="AJ422" s="260"/>
      <c r="AK422" s="260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60"/>
      <c r="BH422" s="260"/>
      <c r="BI422" s="260"/>
      <c r="BJ422" s="260"/>
      <c r="BK422" s="260"/>
      <c r="BL422" s="260"/>
      <c r="BM422" s="260"/>
      <c r="BN422" s="260"/>
      <c r="BO422" s="260"/>
      <c r="BP422" s="260"/>
      <c r="BQ422" s="260"/>
      <c r="BR422" s="260"/>
      <c r="BS422" s="260"/>
      <c r="BT422" s="260"/>
      <c r="BU422" s="260"/>
      <c r="BV422" s="260"/>
      <c r="BW422" s="260"/>
      <c r="BX422" s="260"/>
      <c r="BY422" s="260"/>
      <c r="BZ422" s="260"/>
      <c r="CA422" s="260"/>
      <c r="CB422" s="260"/>
      <c r="CC422" s="260"/>
      <c r="CD422" s="260"/>
      <c r="CE422" s="260"/>
      <c r="CF422" s="260"/>
      <c r="CG422" s="260"/>
      <c r="CH422" s="260"/>
      <c r="CI422" s="260"/>
      <c r="CJ422" s="260"/>
      <c r="CK422" s="260"/>
      <c r="CL422" s="260"/>
      <c r="CM422" s="260"/>
    </row>
    <row r="423" spans="1:91" x14ac:dyDescent="0.2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AD423" s="260"/>
      <c r="AE423" s="260"/>
      <c r="AF423" s="260"/>
      <c r="AG423" s="260"/>
      <c r="AH423" s="260"/>
      <c r="AI423" s="260"/>
      <c r="AJ423" s="260"/>
      <c r="AK423" s="260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60"/>
      <c r="BH423" s="260"/>
      <c r="BI423" s="260"/>
      <c r="BJ423" s="260"/>
      <c r="BK423" s="260"/>
      <c r="BL423" s="260"/>
      <c r="BM423" s="260"/>
      <c r="BN423" s="260"/>
      <c r="BO423" s="260"/>
      <c r="BP423" s="260"/>
      <c r="BQ423" s="260"/>
      <c r="BR423" s="260"/>
      <c r="BS423" s="260"/>
      <c r="BT423" s="260"/>
      <c r="BU423" s="260"/>
      <c r="BV423" s="260"/>
      <c r="BW423" s="260"/>
      <c r="BX423" s="260"/>
      <c r="BY423" s="260"/>
      <c r="BZ423" s="260"/>
      <c r="CA423" s="260"/>
      <c r="CB423" s="260"/>
      <c r="CC423" s="260"/>
      <c r="CD423" s="260"/>
      <c r="CE423" s="260"/>
      <c r="CF423" s="260"/>
      <c r="CG423" s="260"/>
      <c r="CH423" s="260"/>
      <c r="CI423" s="260"/>
      <c r="CJ423" s="260"/>
      <c r="CK423" s="260"/>
      <c r="CL423" s="260"/>
      <c r="CM423" s="260"/>
    </row>
    <row r="424" spans="1:91" x14ac:dyDescent="0.2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AD424" s="260"/>
      <c r="AE424" s="260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60"/>
      <c r="BH424" s="260"/>
      <c r="BI424" s="260"/>
      <c r="BJ424" s="260"/>
      <c r="BK424" s="260"/>
      <c r="BL424" s="260"/>
      <c r="BM424" s="260"/>
      <c r="BN424" s="260"/>
      <c r="BO424" s="260"/>
      <c r="BP424" s="260"/>
      <c r="BQ424" s="260"/>
      <c r="BR424" s="260"/>
      <c r="BS424" s="260"/>
      <c r="BT424" s="260"/>
      <c r="BU424" s="260"/>
      <c r="BV424" s="260"/>
      <c r="BW424" s="260"/>
      <c r="BX424" s="260"/>
      <c r="BY424" s="260"/>
      <c r="BZ424" s="260"/>
      <c r="CA424" s="260"/>
      <c r="CB424" s="260"/>
      <c r="CC424" s="260"/>
      <c r="CD424" s="260"/>
      <c r="CE424" s="260"/>
      <c r="CF424" s="260"/>
      <c r="CG424" s="260"/>
      <c r="CH424" s="260"/>
      <c r="CI424" s="260"/>
      <c r="CJ424" s="260"/>
      <c r="CK424" s="260"/>
      <c r="CL424" s="260"/>
      <c r="CM424" s="260"/>
    </row>
    <row r="425" spans="1:91" x14ac:dyDescent="0.2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60"/>
      <c r="BR425" s="260"/>
      <c r="BS425" s="260"/>
      <c r="BT425" s="260"/>
      <c r="BU425" s="260"/>
      <c r="BV425" s="260"/>
      <c r="BW425" s="260"/>
      <c r="BX425" s="260"/>
      <c r="BY425" s="260"/>
      <c r="BZ425" s="260"/>
      <c r="CA425" s="260"/>
      <c r="CB425" s="260"/>
      <c r="CC425" s="260"/>
      <c r="CD425" s="260"/>
      <c r="CE425" s="260"/>
      <c r="CF425" s="260"/>
      <c r="CG425" s="260"/>
      <c r="CH425" s="260"/>
      <c r="CI425" s="260"/>
      <c r="CJ425" s="260"/>
      <c r="CK425" s="260"/>
      <c r="CL425" s="260"/>
      <c r="CM425" s="260"/>
    </row>
    <row r="426" spans="1:91" x14ac:dyDescent="0.2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AD426" s="260"/>
      <c r="AE426" s="260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60"/>
      <c r="BH426" s="260"/>
      <c r="BI426" s="260"/>
      <c r="BJ426" s="260"/>
      <c r="BK426" s="260"/>
      <c r="BL426" s="260"/>
      <c r="BM426" s="260"/>
      <c r="BN426" s="260"/>
      <c r="BO426" s="260"/>
      <c r="BP426" s="260"/>
      <c r="BQ426" s="260"/>
      <c r="BR426" s="260"/>
      <c r="BS426" s="260"/>
      <c r="BT426" s="260"/>
      <c r="BU426" s="260"/>
      <c r="BV426" s="260"/>
      <c r="BW426" s="260"/>
      <c r="BX426" s="260"/>
      <c r="BY426" s="260"/>
      <c r="BZ426" s="260"/>
      <c r="CA426" s="260"/>
      <c r="CB426" s="260"/>
      <c r="CC426" s="260"/>
      <c r="CD426" s="260"/>
      <c r="CE426" s="260"/>
      <c r="CF426" s="260"/>
      <c r="CG426" s="260"/>
      <c r="CH426" s="260"/>
      <c r="CI426" s="260"/>
      <c r="CJ426" s="260"/>
      <c r="CK426" s="260"/>
      <c r="CL426" s="260"/>
      <c r="CM426" s="260"/>
    </row>
    <row r="427" spans="1:91" x14ac:dyDescent="0.2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AD427" s="260"/>
      <c r="AE427" s="260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60"/>
      <c r="BH427" s="260"/>
      <c r="BI427" s="260"/>
      <c r="BJ427" s="260"/>
      <c r="BK427" s="260"/>
      <c r="BL427" s="260"/>
      <c r="BM427" s="260"/>
      <c r="BN427" s="260"/>
      <c r="BO427" s="260"/>
      <c r="BP427" s="260"/>
      <c r="BQ427" s="260"/>
      <c r="BR427" s="260"/>
      <c r="BS427" s="260"/>
      <c r="BT427" s="260"/>
      <c r="BU427" s="260"/>
      <c r="BV427" s="260"/>
      <c r="BW427" s="260"/>
      <c r="BX427" s="260"/>
      <c r="BY427" s="260"/>
      <c r="BZ427" s="260"/>
      <c r="CA427" s="260"/>
      <c r="CB427" s="260"/>
      <c r="CC427" s="260"/>
      <c r="CD427" s="260"/>
      <c r="CE427" s="260"/>
      <c r="CF427" s="260"/>
      <c r="CG427" s="260"/>
      <c r="CH427" s="260"/>
      <c r="CI427" s="260"/>
      <c r="CJ427" s="260"/>
      <c r="CK427" s="260"/>
      <c r="CL427" s="260"/>
      <c r="CM427" s="260"/>
    </row>
    <row r="428" spans="1:91" x14ac:dyDescent="0.2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AD428" s="260"/>
      <c r="AE428" s="260"/>
      <c r="AF428" s="260"/>
      <c r="AG428" s="260"/>
      <c r="AH428" s="260"/>
      <c r="AI428" s="260"/>
      <c r="AJ428" s="260"/>
      <c r="AK428" s="260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60"/>
      <c r="BH428" s="260"/>
      <c r="BI428" s="260"/>
      <c r="BJ428" s="260"/>
      <c r="BK428" s="260"/>
      <c r="BL428" s="260"/>
      <c r="BM428" s="260"/>
      <c r="BN428" s="260"/>
      <c r="BO428" s="260"/>
      <c r="BP428" s="260"/>
      <c r="BQ428" s="260"/>
      <c r="BR428" s="260"/>
      <c r="BS428" s="260"/>
      <c r="BT428" s="260"/>
      <c r="BU428" s="260"/>
      <c r="BV428" s="260"/>
      <c r="BW428" s="260"/>
      <c r="BX428" s="260"/>
      <c r="BY428" s="260"/>
      <c r="BZ428" s="260"/>
      <c r="CA428" s="260"/>
      <c r="CB428" s="260"/>
      <c r="CC428" s="260"/>
      <c r="CD428" s="260"/>
      <c r="CE428" s="260"/>
      <c r="CF428" s="260"/>
      <c r="CG428" s="260"/>
      <c r="CH428" s="260"/>
      <c r="CI428" s="260"/>
      <c r="CJ428" s="260"/>
      <c r="CK428" s="260"/>
      <c r="CL428" s="260"/>
      <c r="CM428" s="260"/>
    </row>
    <row r="429" spans="1:91" x14ac:dyDescent="0.2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AD429" s="260"/>
      <c r="AE429" s="260"/>
      <c r="AF429" s="260"/>
      <c r="AG429" s="260"/>
      <c r="AH429" s="260"/>
      <c r="AI429" s="260"/>
      <c r="AJ429" s="260"/>
      <c r="AK429" s="260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60"/>
      <c r="BH429" s="260"/>
      <c r="BI429" s="260"/>
      <c r="BJ429" s="260"/>
      <c r="BK429" s="260"/>
      <c r="BL429" s="260"/>
      <c r="BM429" s="260"/>
      <c r="BN429" s="260"/>
      <c r="BO429" s="260"/>
      <c r="BP429" s="260"/>
      <c r="BQ429" s="260"/>
      <c r="BR429" s="260"/>
      <c r="BS429" s="260"/>
      <c r="BT429" s="260"/>
      <c r="BU429" s="260"/>
      <c r="BV429" s="260"/>
      <c r="BW429" s="260"/>
      <c r="BX429" s="260"/>
      <c r="BY429" s="260"/>
      <c r="BZ429" s="260"/>
      <c r="CA429" s="260"/>
      <c r="CB429" s="260"/>
      <c r="CC429" s="260"/>
      <c r="CD429" s="260"/>
      <c r="CE429" s="260"/>
      <c r="CF429" s="260"/>
      <c r="CG429" s="260"/>
      <c r="CH429" s="260"/>
      <c r="CI429" s="260"/>
      <c r="CJ429" s="260"/>
      <c r="CK429" s="260"/>
      <c r="CL429" s="260"/>
      <c r="CM429" s="260"/>
    </row>
    <row r="430" spans="1:91" x14ac:dyDescent="0.2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AD430" s="260"/>
      <c r="AE430" s="260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60"/>
      <c r="BH430" s="260"/>
      <c r="BI430" s="260"/>
      <c r="BJ430" s="260"/>
      <c r="BK430" s="260"/>
      <c r="BL430" s="260"/>
      <c r="BM430" s="260"/>
      <c r="BN430" s="260"/>
      <c r="BO430" s="260"/>
      <c r="BP430" s="260"/>
      <c r="BQ430" s="260"/>
      <c r="BR430" s="260"/>
      <c r="BS430" s="260"/>
      <c r="BT430" s="260"/>
      <c r="BU430" s="260"/>
      <c r="BV430" s="260"/>
      <c r="BW430" s="260"/>
      <c r="BX430" s="260"/>
      <c r="BY430" s="260"/>
      <c r="BZ430" s="260"/>
      <c r="CA430" s="260"/>
      <c r="CB430" s="260"/>
      <c r="CC430" s="260"/>
      <c r="CD430" s="260"/>
      <c r="CE430" s="260"/>
      <c r="CF430" s="260"/>
      <c r="CG430" s="260"/>
      <c r="CH430" s="260"/>
      <c r="CI430" s="260"/>
      <c r="CJ430" s="260"/>
      <c r="CK430" s="260"/>
      <c r="CL430" s="260"/>
      <c r="CM430" s="260"/>
    </row>
    <row r="431" spans="1:91" x14ac:dyDescent="0.2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AD431" s="260"/>
      <c r="AE431" s="260"/>
      <c r="AF431" s="260"/>
      <c r="AG431" s="260"/>
      <c r="AH431" s="260"/>
      <c r="AI431" s="260"/>
      <c r="AJ431" s="260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60"/>
      <c r="BH431" s="260"/>
      <c r="BI431" s="260"/>
      <c r="BJ431" s="260"/>
      <c r="BK431" s="260"/>
      <c r="BL431" s="260"/>
      <c r="BM431" s="260"/>
      <c r="BN431" s="260"/>
      <c r="BO431" s="260"/>
      <c r="BP431" s="260"/>
      <c r="BQ431" s="260"/>
      <c r="BR431" s="260"/>
      <c r="BS431" s="260"/>
      <c r="BT431" s="260"/>
      <c r="BU431" s="260"/>
      <c r="BV431" s="260"/>
      <c r="BW431" s="260"/>
      <c r="BX431" s="260"/>
      <c r="BY431" s="260"/>
      <c r="BZ431" s="260"/>
      <c r="CA431" s="260"/>
      <c r="CB431" s="260"/>
      <c r="CC431" s="260"/>
      <c r="CD431" s="260"/>
      <c r="CE431" s="260"/>
      <c r="CF431" s="260"/>
      <c r="CG431" s="260"/>
      <c r="CH431" s="260"/>
      <c r="CI431" s="260"/>
      <c r="CJ431" s="260"/>
      <c r="CK431" s="260"/>
      <c r="CL431" s="260"/>
      <c r="CM431" s="260"/>
    </row>
    <row r="432" spans="1:91" x14ac:dyDescent="0.2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AD432" s="260"/>
      <c r="AE432" s="260"/>
      <c r="AF432" s="260"/>
      <c r="AG432" s="260"/>
      <c r="AH432" s="260"/>
      <c r="AI432" s="260"/>
      <c r="AJ432" s="260"/>
      <c r="AK432" s="260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60"/>
      <c r="BH432" s="260"/>
      <c r="BI432" s="260"/>
      <c r="BJ432" s="260"/>
      <c r="BK432" s="260"/>
      <c r="BL432" s="260"/>
      <c r="BM432" s="260"/>
      <c r="BN432" s="260"/>
      <c r="BO432" s="260"/>
      <c r="BP432" s="260"/>
      <c r="BQ432" s="260"/>
      <c r="BR432" s="260"/>
      <c r="BS432" s="260"/>
      <c r="BT432" s="260"/>
      <c r="BU432" s="260"/>
      <c r="BV432" s="260"/>
      <c r="BW432" s="260"/>
      <c r="BX432" s="260"/>
      <c r="BY432" s="260"/>
      <c r="BZ432" s="260"/>
      <c r="CA432" s="260"/>
      <c r="CB432" s="260"/>
      <c r="CC432" s="260"/>
      <c r="CD432" s="260"/>
      <c r="CE432" s="260"/>
      <c r="CF432" s="260"/>
      <c r="CG432" s="260"/>
      <c r="CH432" s="260"/>
      <c r="CI432" s="260"/>
      <c r="CJ432" s="260"/>
      <c r="CK432" s="260"/>
      <c r="CL432" s="260"/>
      <c r="CM432" s="260"/>
    </row>
    <row r="433" spans="1:91" x14ac:dyDescent="0.2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AD433" s="260"/>
      <c r="AE433" s="260"/>
      <c r="AF433" s="260"/>
      <c r="AG433" s="260"/>
      <c r="AH433" s="260"/>
      <c r="AI433" s="260"/>
      <c r="AJ433" s="260"/>
      <c r="AK433" s="260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60"/>
      <c r="BH433" s="260"/>
      <c r="BI433" s="260"/>
      <c r="BJ433" s="260"/>
      <c r="BK433" s="260"/>
      <c r="BL433" s="260"/>
      <c r="BM433" s="260"/>
      <c r="BN433" s="260"/>
      <c r="BO433" s="260"/>
      <c r="BP433" s="260"/>
      <c r="BQ433" s="260"/>
      <c r="BR433" s="260"/>
      <c r="BS433" s="260"/>
      <c r="BT433" s="260"/>
      <c r="BU433" s="260"/>
      <c r="BV433" s="260"/>
      <c r="BW433" s="260"/>
      <c r="BX433" s="260"/>
      <c r="BY433" s="260"/>
      <c r="BZ433" s="260"/>
      <c r="CA433" s="260"/>
      <c r="CB433" s="260"/>
      <c r="CC433" s="260"/>
      <c r="CD433" s="260"/>
      <c r="CE433" s="260"/>
      <c r="CF433" s="260"/>
      <c r="CG433" s="260"/>
      <c r="CH433" s="260"/>
      <c r="CI433" s="260"/>
      <c r="CJ433" s="260"/>
      <c r="CK433" s="260"/>
      <c r="CL433" s="260"/>
      <c r="CM433" s="260"/>
    </row>
    <row r="434" spans="1:91" x14ac:dyDescent="0.2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AD434" s="260"/>
      <c r="AE434" s="260"/>
      <c r="AF434" s="260"/>
      <c r="AG434" s="260"/>
      <c r="AH434" s="260"/>
      <c r="AI434" s="260"/>
      <c r="AJ434" s="260"/>
      <c r="AK434" s="260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60"/>
      <c r="BH434" s="260"/>
      <c r="BI434" s="260"/>
      <c r="BJ434" s="260"/>
      <c r="BK434" s="260"/>
      <c r="BL434" s="260"/>
      <c r="BM434" s="260"/>
      <c r="BN434" s="260"/>
      <c r="BO434" s="260"/>
      <c r="BP434" s="260"/>
      <c r="BQ434" s="260"/>
      <c r="BR434" s="260"/>
      <c r="BS434" s="260"/>
      <c r="BT434" s="260"/>
      <c r="BU434" s="260"/>
      <c r="BV434" s="260"/>
      <c r="BW434" s="260"/>
      <c r="BX434" s="260"/>
      <c r="BY434" s="260"/>
      <c r="BZ434" s="260"/>
      <c r="CA434" s="260"/>
      <c r="CB434" s="260"/>
      <c r="CC434" s="260"/>
      <c r="CD434" s="260"/>
      <c r="CE434" s="260"/>
      <c r="CF434" s="260"/>
      <c r="CG434" s="260"/>
      <c r="CH434" s="260"/>
      <c r="CI434" s="260"/>
      <c r="CJ434" s="260"/>
      <c r="CK434" s="260"/>
      <c r="CL434" s="260"/>
      <c r="CM434" s="260"/>
    </row>
    <row r="435" spans="1:91" x14ac:dyDescent="0.2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AD435" s="260"/>
      <c r="AE435" s="260"/>
      <c r="AF435" s="260"/>
      <c r="AG435" s="260"/>
      <c r="AH435" s="260"/>
      <c r="AI435" s="260"/>
      <c r="AJ435" s="260"/>
      <c r="AK435" s="260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60"/>
      <c r="BH435" s="260"/>
      <c r="BI435" s="260"/>
      <c r="BJ435" s="260"/>
      <c r="BK435" s="260"/>
      <c r="BL435" s="260"/>
      <c r="BM435" s="260"/>
      <c r="BN435" s="260"/>
      <c r="BO435" s="260"/>
      <c r="BP435" s="260"/>
      <c r="BQ435" s="260"/>
      <c r="BR435" s="260"/>
      <c r="BS435" s="260"/>
      <c r="BT435" s="260"/>
      <c r="BU435" s="260"/>
      <c r="BV435" s="260"/>
      <c r="BW435" s="260"/>
      <c r="BX435" s="260"/>
      <c r="BY435" s="260"/>
      <c r="BZ435" s="260"/>
      <c r="CA435" s="260"/>
      <c r="CB435" s="260"/>
      <c r="CC435" s="260"/>
      <c r="CD435" s="260"/>
      <c r="CE435" s="260"/>
      <c r="CF435" s="260"/>
      <c r="CG435" s="260"/>
      <c r="CH435" s="260"/>
      <c r="CI435" s="260"/>
      <c r="CJ435" s="260"/>
      <c r="CK435" s="260"/>
      <c r="CL435" s="260"/>
      <c r="CM435" s="260"/>
    </row>
    <row r="436" spans="1:91" x14ac:dyDescent="0.2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AD436" s="260"/>
      <c r="AE436" s="260"/>
      <c r="AF436" s="260"/>
      <c r="AG436" s="260"/>
      <c r="AH436" s="260"/>
      <c r="AI436" s="260"/>
      <c r="AJ436" s="260"/>
      <c r="AK436" s="260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60"/>
      <c r="BH436" s="260"/>
      <c r="BI436" s="260"/>
      <c r="BJ436" s="260"/>
      <c r="BK436" s="260"/>
      <c r="BL436" s="260"/>
      <c r="BM436" s="260"/>
      <c r="BN436" s="260"/>
      <c r="BO436" s="260"/>
      <c r="BP436" s="260"/>
      <c r="BQ436" s="260"/>
      <c r="BR436" s="260"/>
      <c r="BS436" s="260"/>
      <c r="BT436" s="260"/>
      <c r="BU436" s="260"/>
      <c r="BV436" s="260"/>
      <c r="BW436" s="260"/>
      <c r="BX436" s="260"/>
      <c r="BY436" s="260"/>
      <c r="BZ436" s="260"/>
      <c r="CA436" s="260"/>
      <c r="CB436" s="260"/>
      <c r="CC436" s="260"/>
      <c r="CD436" s="260"/>
      <c r="CE436" s="260"/>
      <c r="CF436" s="260"/>
      <c r="CG436" s="260"/>
      <c r="CH436" s="260"/>
      <c r="CI436" s="260"/>
      <c r="CJ436" s="260"/>
      <c r="CK436" s="260"/>
      <c r="CL436" s="260"/>
      <c r="CM436" s="260"/>
    </row>
    <row r="437" spans="1:91" x14ac:dyDescent="0.2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AD437" s="260"/>
      <c r="AE437" s="260"/>
      <c r="AF437" s="260"/>
      <c r="AG437" s="260"/>
      <c r="AH437" s="260"/>
      <c r="AI437" s="260"/>
      <c r="AJ437" s="260"/>
      <c r="AK437" s="260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60"/>
      <c r="BH437" s="260"/>
      <c r="BI437" s="260"/>
      <c r="BJ437" s="260"/>
      <c r="BK437" s="260"/>
      <c r="BL437" s="260"/>
      <c r="BM437" s="260"/>
      <c r="BN437" s="260"/>
      <c r="BO437" s="260"/>
      <c r="BP437" s="260"/>
      <c r="BQ437" s="260"/>
      <c r="BR437" s="260"/>
      <c r="BS437" s="260"/>
      <c r="BT437" s="260"/>
      <c r="BU437" s="260"/>
      <c r="BV437" s="260"/>
      <c r="BW437" s="260"/>
      <c r="BX437" s="260"/>
      <c r="BY437" s="260"/>
      <c r="BZ437" s="260"/>
      <c r="CA437" s="260"/>
      <c r="CB437" s="260"/>
      <c r="CC437" s="260"/>
      <c r="CD437" s="260"/>
      <c r="CE437" s="260"/>
      <c r="CF437" s="260"/>
      <c r="CG437" s="260"/>
      <c r="CH437" s="260"/>
      <c r="CI437" s="260"/>
      <c r="CJ437" s="260"/>
      <c r="CK437" s="260"/>
      <c r="CL437" s="260"/>
      <c r="CM437" s="260"/>
    </row>
    <row r="438" spans="1:91" x14ac:dyDescent="0.2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AD438" s="260"/>
      <c r="AE438" s="260"/>
      <c r="AF438" s="260"/>
      <c r="AG438" s="260"/>
      <c r="AH438" s="260"/>
      <c r="AI438" s="260"/>
      <c r="AJ438" s="260"/>
      <c r="AK438" s="260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60"/>
      <c r="BH438" s="260"/>
      <c r="BI438" s="260"/>
      <c r="BJ438" s="260"/>
      <c r="BK438" s="260"/>
      <c r="BL438" s="260"/>
      <c r="BM438" s="260"/>
      <c r="BN438" s="260"/>
      <c r="BO438" s="260"/>
      <c r="BP438" s="260"/>
      <c r="BQ438" s="260"/>
      <c r="BR438" s="260"/>
      <c r="BS438" s="260"/>
      <c r="BT438" s="260"/>
      <c r="BU438" s="260"/>
      <c r="BV438" s="260"/>
      <c r="BW438" s="260"/>
      <c r="BX438" s="260"/>
      <c r="BY438" s="260"/>
      <c r="BZ438" s="260"/>
      <c r="CA438" s="260"/>
      <c r="CB438" s="260"/>
      <c r="CC438" s="260"/>
      <c r="CD438" s="260"/>
      <c r="CE438" s="260"/>
      <c r="CF438" s="260"/>
      <c r="CG438" s="260"/>
      <c r="CH438" s="260"/>
      <c r="CI438" s="260"/>
      <c r="CJ438" s="260"/>
      <c r="CK438" s="260"/>
      <c r="CL438" s="260"/>
      <c r="CM438" s="260"/>
    </row>
    <row r="439" spans="1:91" x14ac:dyDescent="0.2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AD439" s="260"/>
      <c r="AE439" s="260"/>
      <c r="AF439" s="260"/>
      <c r="AG439" s="260"/>
      <c r="AH439" s="260"/>
      <c r="AI439" s="260"/>
      <c r="AJ439" s="260"/>
      <c r="AK439" s="260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60"/>
      <c r="BH439" s="260"/>
      <c r="BI439" s="260"/>
      <c r="BJ439" s="260"/>
      <c r="BK439" s="260"/>
      <c r="BL439" s="260"/>
      <c r="BM439" s="260"/>
      <c r="BN439" s="260"/>
      <c r="BO439" s="260"/>
      <c r="BP439" s="260"/>
      <c r="BQ439" s="260"/>
      <c r="BR439" s="260"/>
      <c r="BS439" s="260"/>
      <c r="BT439" s="260"/>
      <c r="BU439" s="260"/>
      <c r="BV439" s="260"/>
      <c r="BW439" s="260"/>
      <c r="BX439" s="260"/>
      <c r="BY439" s="260"/>
      <c r="BZ439" s="260"/>
      <c r="CA439" s="260"/>
      <c r="CB439" s="260"/>
      <c r="CC439" s="260"/>
      <c r="CD439" s="260"/>
      <c r="CE439" s="260"/>
      <c r="CF439" s="260"/>
      <c r="CG439" s="260"/>
      <c r="CH439" s="260"/>
      <c r="CI439" s="260"/>
      <c r="CJ439" s="260"/>
      <c r="CK439" s="260"/>
      <c r="CL439" s="260"/>
      <c r="CM439" s="260"/>
    </row>
    <row r="440" spans="1:91" x14ac:dyDescent="0.2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AD440" s="260"/>
      <c r="AE440" s="260"/>
      <c r="AF440" s="260"/>
      <c r="AG440" s="260"/>
      <c r="AH440" s="260"/>
      <c r="AI440" s="260"/>
      <c r="AJ440" s="260"/>
      <c r="AK440" s="260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60"/>
      <c r="BH440" s="260"/>
      <c r="BI440" s="260"/>
      <c r="BJ440" s="260"/>
      <c r="BK440" s="260"/>
      <c r="BL440" s="260"/>
      <c r="BM440" s="260"/>
      <c r="BN440" s="260"/>
      <c r="BO440" s="260"/>
      <c r="BP440" s="260"/>
      <c r="BQ440" s="260"/>
      <c r="BR440" s="260"/>
      <c r="BS440" s="260"/>
      <c r="BT440" s="260"/>
      <c r="BU440" s="260"/>
      <c r="BV440" s="260"/>
      <c r="BW440" s="260"/>
      <c r="BX440" s="260"/>
      <c r="BY440" s="260"/>
      <c r="BZ440" s="260"/>
      <c r="CA440" s="260"/>
      <c r="CB440" s="260"/>
      <c r="CC440" s="260"/>
      <c r="CD440" s="260"/>
      <c r="CE440" s="260"/>
      <c r="CF440" s="260"/>
      <c r="CG440" s="260"/>
      <c r="CH440" s="260"/>
      <c r="CI440" s="260"/>
      <c r="CJ440" s="260"/>
      <c r="CK440" s="260"/>
      <c r="CL440" s="260"/>
      <c r="CM440" s="260"/>
    </row>
    <row r="441" spans="1:91" x14ac:dyDescent="0.2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AD441" s="260"/>
      <c r="AE441" s="260"/>
      <c r="AF441" s="260"/>
      <c r="AG441" s="260"/>
      <c r="AH441" s="260"/>
      <c r="AI441" s="260"/>
      <c r="AJ441" s="260"/>
      <c r="AK441" s="260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60"/>
      <c r="BH441" s="260"/>
      <c r="BI441" s="260"/>
      <c r="BJ441" s="260"/>
      <c r="BK441" s="260"/>
      <c r="BL441" s="260"/>
      <c r="BM441" s="260"/>
      <c r="BN441" s="260"/>
      <c r="BO441" s="260"/>
      <c r="BP441" s="260"/>
      <c r="BQ441" s="260"/>
      <c r="BR441" s="260"/>
      <c r="BS441" s="260"/>
      <c r="BT441" s="260"/>
      <c r="BU441" s="260"/>
      <c r="BV441" s="260"/>
      <c r="BW441" s="260"/>
      <c r="BX441" s="260"/>
      <c r="BY441" s="260"/>
      <c r="BZ441" s="260"/>
      <c r="CA441" s="260"/>
      <c r="CB441" s="260"/>
      <c r="CC441" s="260"/>
      <c r="CD441" s="260"/>
      <c r="CE441" s="260"/>
      <c r="CF441" s="260"/>
      <c r="CG441" s="260"/>
      <c r="CH441" s="260"/>
      <c r="CI441" s="260"/>
      <c r="CJ441" s="260"/>
      <c r="CK441" s="260"/>
      <c r="CL441" s="260"/>
      <c r="CM441" s="260"/>
    </row>
    <row r="442" spans="1:91" x14ac:dyDescent="0.2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AD442" s="260"/>
      <c r="AE442" s="260"/>
      <c r="AF442" s="260"/>
      <c r="AG442" s="260"/>
      <c r="AH442" s="260"/>
      <c r="AI442" s="260"/>
      <c r="AJ442" s="260"/>
      <c r="AK442" s="260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60"/>
      <c r="BH442" s="260"/>
      <c r="BI442" s="260"/>
      <c r="BJ442" s="260"/>
      <c r="BK442" s="260"/>
      <c r="BL442" s="260"/>
      <c r="BM442" s="260"/>
      <c r="BN442" s="260"/>
      <c r="BO442" s="260"/>
      <c r="BP442" s="260"/>
      <c r="BQ442" s="260"/>
      <c r="BR442" s="260"/>
      <c r="BS442" s="260"/>
      <c r="BT442" s="260"/>
      <c r="BU442" s="260"/>
      <c r="BV442" s="260"/>
      <c r="BW442" s="260"/>
      <c r="BX442" s="260"/>
      <c r="BY442" s="260"/>
      <c r="BZ442" s="260"/>
      <c r="CA442" s="260"/>
      <c r="CB442" s="260"/>
      <c r="CC442" s="260"/>
      <c r="CD442" s="260"/>
      <c r="CE442" s="260"/>
      <c r="CF442" s="260"/>
      <c r="CG442" s="260"/>
      <c r="CH442" s="260"/>
      <c r="CI442" s="260"/>
      <c r="CJ442" s="260"/>
      <c r="CK442" s="260"/>
      <c r="CL442" s="260"/>
      <c r="CM442" s="260"/>
    </row>
    <row r="443" spans="1:91" x14ac:dyDescent="0.2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AD443" s="260"/>
      <c r="AE443" s="260"/>
      <c r="AF443" s="260"/>
      <c r="AG443" s="260"/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60"/>
      <c r="BH443" s="260"/>
      <c r="BI443" s="260"/>
      <c r="BJ443" s="260"/>
      <c r="BK443" s="260"/>
      <c r="BL443" s="260"/>
      <c r="BM443" s="260"/>
      <c r="BN443" s="260"/>
      <c r="BO443" s="260"/>
      <c r="BP443" s="260"/>
      <c r="BQ443" s="260"/>
      <c r="BR443" s="260"/>
      <c r="BS443" s="260"/>
      <c r="BT443" s="260"/>
      <c r="BU443" s="260"/>
      <c r="BV443" s="260"/>
      <c r="BW443" s="260"/>
      <c r="BX443" s="260"/>
      <c r="BY443" s="260"/>
      <c r="BZ443" s="260"/>
      <c r="CA443" s="260"/>
      <c r="CB443" s="260"/>
      <c r="CC443" s="260"/>
      <c r="CD443" s="260"/>
      <c r="CE443" s="260"/>
      <c r="CF443" s="260"/>
      <c r="CG443" s="260"/>
      <c r="CH443" s="260"/>
      <c r="CI443" s="260"/>
      <c r="CJ443" s="260"/>
      <c r="CK443" s="260"/>
      <c r="CL443" s="260"/>
      <c r="CM443" s="260"/>
    </row>
    <row r="444" spans="1:91" x14ac:dyDescent="0.2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AD444" s="260"/>
      <c r="AE444" s="260"/>
      <c r="AF444" s="260"/>
      <c r="AG444" s="260"/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60"/>
      <c r="BH444" s="260"/>
      <c r="BI444" s="260"/>
      <c r="BJ444" s="260"/>
      <c r="BK444" s="260"/>
      <c r="BL444" s="260"/>
      <c r="BM444" s="260"/>
      <c r="BN444" s="260"/>
      <c r="BO444" s="260"/>
      <c r="BP444" s="260"/>
      <c r="BQ444" s="260"/>
      <c r="BR444" s="260"/>
      <c r="BS444" s="260"/>
      <c r="BT444" s="260"/>
      <c r="BU444" s="260"/>
      <c r="BV444" s="260"/>
      <c r="BW444" s="260"/>
      <c r="BX444" s="260"/>
      <c r="BY444" s="260"/>
      <c r="BZ444" s="260"/>
      <c r="CA444" s="260"/>
      <c r="CB444" s="260"/>
      <c r="CC444" s="260"/>
      <c r="CD444" s="260"/>
      <c r="CE444" s="260"/>
      <c r="CF444" s="260"/>
      <c r="CG444" s="260"/>
      <c r="CH444" s="260"/>
      <c r="CI444" s="260"/>
      <c r="CJ444" s="260"/>
      <c r="CK444" s="260"/>
      <c r="CL444" s="260"/>
      <c r="CM444" s="260"/>
    </row>
    <row r="445" spans="1:91" x14ac:dyDescent="0.2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AD445" s="260"/>
      <c r="AE445" s="260"/>
      <c r="AF445" s="260"/>
      <c r="AG445" s="260"/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60"/>
      <c r="BH445" s="260"/>
      <c r="BI445" s="260"/>
      <c r="BJ445" s="260"/>
      <c r="BK445" s="260"/>
      <c r="BL445" s="260"/>
      <c r="BM445" s="260"/>
      <c r="BN445" s="260"/>
      <c r="BO445" s="260"/>
      <c r="BP445" s="260"/>
      <c r="BQ445" s="260"/>
      <c r="BR445" s="260"/>
      <c r="BS445" s="260"/>
      <c r="BT445" s="260"/>
      <c r="BU445" s="260"/>
      <c r="BV445" s="260"/>
      <c r="BW445" s="260"/>
      <c r="BX445" s="260"/>
      <c r="BY445" s="260"/>
      <c r="BZ445" s="260"/>
      <c r="CA445" s="260"/>
      <c r="CB445" s="260"/>
      <c r="CC445" s="260"/>
      <c r="CD445" s="260"/>
      <c r="CE445" s="260"/>
      <c r="CF445" s="260"/>
      <c r="CG445" s="260"/>
      <c r="CH445" s="260"/>
      <c r="CI445" s="260"/>
      <c r="CJ445" s="260"/>
      <c r="CK445" s="260"/>
      <c r="CL445" s="260"/>
      <c r="CM445" s="260"/>
    </row>
    <row r="446" spans="1:91" x14ac:dyDescent="0.2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AD446" s="260"/>
      <c r="AE446" s="260"/>
      <c r="AF446" s="260"/>
      <c r="AG446" s="260"/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60"/>
      <c r="BH446" s="260"/>
      <c r="BI446" s="260"/>
      <c r="BJ446" s="260"/>
      <c r="BK446" s="260"/>
      <c r="BL446" s="260"/>
      <c r="BM446" s="260"/>
      <c r="BN446" s="260"/>
      <c r="BO446" s="260"/>
      <c r="BP446" s="260"/>
      <c r="BQ446" s="260"/>
      <c r="BR446" s="260"/>
      <c r="BS446" s="260"/>
      <c r="BT446" s="260"/>
      <c r="BU446" s="260"/>
      <c r="BV446" s="260"/>
      <c r="BW446" s="260"/>
      <c r="BX446" s="260"/>
      <c r="BY446" s="260"/>
      <c r="BZ446" s="260"/>
      <c r="CA446" s="260"/>
      <c r="CB446" s="260"/>
      <c r="CC446" s="260"/>
      <c r="CD446" s="260"/>
      <c r="CE446" s="260"/>
      <c r="CF446" s="260"/>
      <c r="CG446" s="260"/>
      <c r="CH446" s="260"/>
      <c r="CI446" s="260"/>
      <c r="CJ446" s="260"/>
      <c r="CK446" s="260"/>
      <c r="CL446" s="260"/>
      <c r="CM446" s="260"/>
    </row>
    <row r="447" spans="1:91" x14ac:dyDescent="0.2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AD447" s="260"/>
      <c r="AE447" s="260"/>
      <c r="AF447" s="260"/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60"/>
      <c r="BH447" s="260"/>
      <c r="BI447" s="260"/>
      <c r="BJ447" s="260"/>
      <c r="BK447" s="260"/>
      <c r="BL447" s="260"/>
      <c r="BM447" s="260"/>
      <c r="BN447" s="260"/>
      <c r="BO447" s="260"/>
      <c r="BP447" s="260"/>
      <c r="BQ447" s="260"/>
      <c r="BR447" s="260"/>
      <c r="BS447" s="260"/>
      <c r="BT447" s="260"/>
      <c r="BU447" s="260"/>
      <c r="BV447" s="260"/>
      <c r="BW447" s="260"/>
      <c r="BX447" s="260"/>
      <c r="BY447" s="260"/>
      <c r="BZ447" s="260"/>
      <c r="CA447" s="260"/>
      <c r="CB447" s="260"/>
      <c r="CC447" s="260"/>
      <c r="CD447" s="260"/>
      <c r="CE447" s="260"/>
      <c r="CF447" s="260"/>
      <c r="CG447" s="260"/>
      <c r="CH447" s="260"/>
      <c r="CI447" s="260"/>
      <c r="CJ447" s="260"/>
      <c r="CK447" s="260"/>
      <c r="CL447" s="260"/>
      <c r="CM447" s="260"/>
    </row>
    <row r="448" spans="1:91" x14ac:dyDescent="0.2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AD448" s="260"/>
      <c r="AE448" s="260"/>
      <c r="AF448" s="260"/>
      <c r="AG448" s="260"/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60"/>
      <c r="BH448" s="260"/>
      <c r="BI448" s="260"/>
      <c r="BJ448" s="260"/>
      <c r="BK448" s="260"/>
      <c r="BL448" s="260"/>
      <c r="BM448" s="260"/>
      <c r="BN448" s="260"/>
      <c r="BO448" s="260"/>
      <c r="BP448" s="260"/>
      <c r="BQ448" s="260"/>
      <c r="BR448" s="260"/>
      <c r="BS448" s="260"/>
      <c r="BT448" s="260"/>
      <c r="BU448" s="260"/>
      <c r="BV448" s="260"/>
      <c r="BW448" s="260"/>
      <c r="BX448" s="260"/>
      <c r="BY448" s="260"/>
      <c r="BZ448" s="260"/>
      <c r="CA448" s="260"/>
      <c r="CB448" s="260"/>
      <c r="CC448" s="260"/>
      <c r="CD448" s="260"/>
      <c r="CE448" s="260"/>
      <c r="CF448" s="260"/>
      <c r="CG448" s="260"/>
      <c r="CH448" s="260"/>
      <c r="CI448" s="260"/>
      <c r="CJ448" s="260"/>
      <c r="CK448" s="260"/>
      <c r="CL448" s="260"/>
      <c r="CM448" s="260"/>
    </row>
    <row r="449" spans="1:91" x14ac:dyDescent="0.2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AD449" s="260"/>
      <c r="AE449" s="260"/>
      <c r="AF449" s="260"/>
      <c r="AG449" s="260"/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60"/>
      <c r="BH449" s="260"/>
      <c r="BI449" s="260"/>
      <c r="BJ449" s="260"/>
      <c r="BK449" s="260"/>
      <c r="BL449" s="260"/>
      <c r="BM449" s="260"/>
      <c r="BN449" s="260"/>
      <c r="BO449" s="260"/>
      <c r="BP449" s="260"/>
      <c r="BQ449" s="260"/>
      <c r="BR449" s="260"/>
      <c r="BS449" s="260"/>
      <c r="BT449" s="260"/>
      <c r="BU449" s="260"/>
      <c r="BV449" s="260"/>
      <c r="BW449" s="260"/>
      <c r="BX449" s="260"/>
      <c r="BY449" s="260"/>
      <c r="BZ449" s="260"/>
      <c r="CA449" s="260"/>
      <c r="CB449" s="260"/>
      <c r="CC449" s="260"/>
      <c r="CD449" s="260"/>
      <c r="CE449" s="260"/>
      <c r="CF449" s="260"/>
      <c r="CG449" s="260"/>
      <c r="CH449" s="260"/>
      <c r="CI449" s="260"/>
      <c r="CJ449" s="260"/>
      <c r="CK449" s="260"/>
      <c r="CL449" s="260"/>
      <c r="CM449" s="260"/>
    </row>
    <row r="450" spans="1:91" x14ac:dyDescent="0.2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AD450" s="260"/>
      <c r="AE450" s="260"/>
      <c r="AF450" s="260"/>
      <c r="AG450" s="260"/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60"/>
      <c r="BH450" s="260"/>
      <c r="BI450" s="260"/>
      <c r="BJ450" s="260"/>
      <c r="BK450" s="260"/>
      <c r="BL450" s="260"/>
      <c r="BM450" s="260"/>
      <c r="BN450" s="260"/>
      <c r="BO450" s="260"/>
      <c r="BP450" s="260"/>
      <c r="BQ450" s="260"/>
      <c r="BR450" s="260"/>
      <c r="BS450" s="260"/>
      <c r="BT450" s="260"/>
      <c r="BU450" s="260"/>
      <c r="BV450" s="260"/>
      <c r="BW450" s="260"/>
      <c r="BX450" s="260"/>
      <c r="BY450" s="260"/>
      <c r="BZ450" s="260"/>
      <c r="CA450" s="260"/>
      <c r="CB450" s="260"/>
      <c r="CC450" s="260"/>
      <c r="CD450" s="260"/>
      <c r="CE450" s="260"/>
      <c r="CF450" s="260"/>
      <c r="CG450" s="260"/>
      <c r="CH450" s="260"/>
      <c r="CI450" s="260"/>
      <c r="CJ450" s="260"/>
      <c r="CK450" s="260"/>
      <c r="CL450" s="260"/>
      <c r="CM450" s="260"/>
    </row>
    <row r="451" spans="1:91" x14ac:dyDescent="0.2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AD451" s="260"/>
      <c r="AE451" s="260"/>
      <c r="AF451" s="260"/>
      <c r="AG451" s="260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60"/>
      <c r="BH451" s="260"/>
      <c r="BI451" s="260"/>
      <c r="BJ451" s="260"/>
      <c r="BK451" s="260"/>
      <c r="BL451" s="260"/>
      <c r="BM451" s="260"/>
      <c r="BN451" s="260"/>
      <c r="BO451" s="260"/>
      <c r="BP451" s="260"/>
      <c r="BQ451" s="260"/>
      <c r="BR451" s="260"/>
      <c r="BS451" s="260"/>
      <c r="BT451" s="260"/>
      <c r="BU451" s="260"/>
      <c r="BV451" s="260"/>
      <c r="BW451" s="260"/>
      <c r="BX451" s="260"/>
      <c r="BY451" s="260"/>
      <c r="BZ451" s="260"/>
      <c r="CA451" s="260"/>
      <c r="CB451" s="260"/>
      <c r="CC451" s="260"/>
      <c r="CD451" s="260"/>
      <c r="CE451" s="260"/>
      <c r="CF451" s="260"/>
      <c r="CG451" s="260"/>
      <c r="CH451" s="260"/>
      <c r="CI451" s="260"/>
      <c r="CJ451" s="260"/>
      <c r="CK451" s="260"/>
      <c r="CL451" s="260"/>
      <c r="CM451" s="260"/>
    </row>
    <row r="452" spans="1:91" x14ac:dyDescent="0.2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AD452" s="260"/>
      <c r="AE452" s="260"/>
      <c r="AF452" s="260"/>
      <c r="AG452" s="260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60"/>
      <c r="BH452" s="260"/>
      <c r="BI452" s="260"/>
      <c r="BJ452" s="260"/>
      <c r="BK452" s="260"/>
      <c r="BL452" s="260"/>
      <c r="BM452" s="260"/>
      <c r="BN452" s="260"/>
      <c r="BO452" s="260"/>
      <c r="BP452" s="260"/>
      <c r="BQ452" s="260"/>
      <c r="BR452" s="260"/>
      <c r="BS452" s="260"/>
      <c r="BT452" s="260"/>
      <c r="BU452" s="260"/>
      <c r="BV452" s="260"/>
      <c r="BW452" s="260"/>
      <c r="BX452" s="260"/>
      <c r="BY452" s="260"/>
      <c r="BZ452" s="260"/>
      <c r="CA452" s="260"/>
      <c r="CB452" s="260"/>
      <c r="CC452" s="260"/>
      <c r="CD452" s="260"/>
      <c r="CE452" s="260"/>
      <c r="CF452" s="260"/>
      <c r="CG452" s="260"/>
      <c r="CH452" s="260"/>
      <c r="CI452" s="260"/>
      <c r="CJ452" s="260"/>
      <c r="CK452" s="260"/>
      <c r="CL452" s="260"/>
      <c r="CM452" s="260"/>
    </row>
    <row r="453" spans="1:91" x14ac:dyDescent="0.2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AD453" s="260"/>
      <c r="AE453" s="260"/>
      <c r="AF453" s="260"/>
      <c r="AG453" s="260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60"/>
      <c r="BH453" s="260"/>
      <c r="BI453" s="260"/>
      <c r="BJ453" s="260"/>
      <c r="BK453" s="260"/>
      <c r="BL453" s="260"/>
      <c r="BM453" s="260"/>
      <c r="BN453" s="260"/>
      <c r="BO453" s="260"/>
      <c r="BP453" s="260"/>
      <c r="BQ453" s="260"/>
      <c r="BR453" s="260"/>
      <c r="BS453" s="260"/>
      <c r="BT453" s="260"/>
      <c r="BU453" s="260"/>
      <c r="BV453" s="260"/>
      <c r="BW453" s="260"/>
      <c r="BX453" s="260"/>
      <c r="BY453" s="260"/>
      <c r="BZ453" s="260"/>
      <c r="CA453" s="260"/>
      <c r="CB453" s="260"/>
      <c r="CC453" s="260"/>
      <c r="CD453" s="260"/>
      <c r="CE453" s="260"/>
      <c r="CF453" s="260"/>
      <c r="CG453" s="260"/>
      <c r="CH453" s="260"/>
      <c r="CI453" s="260"/>
      <c r="CJ453" s="260"/>
      <c r="CK453" s="260"/>
      <c r="CL453" s="260"/>
      <c r="CM453" s="260"/>
    </row>
    <row r="454" spans="1:91" x14ac:dyDescent="0.2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AD454" s="260"/>
      <c r="AE454" s="260"/>
      <c r="AF454" s="260"/>
      <c r="AG454" s="260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60"/>
      <c r="BH454" s="260"/>
      <c r="BI454" s="260"/>
      <c r="BJ454" s="260"/>
      <c r="BK454" s="260"/>
      <c r="BL454" s="260"/>
      <c r="BM454" s="260"/>
      <c r="BN454" s="260"/>
      <c r="BO454" s="260"/>
      <c r="BP454" s="260"/>
      <c r="BQ454" s="260"/>
      <c r="BR454" s="260"/>
      <c r="BS454" s="260"/>
      <c r="BT454" s="260"/>
      <c r="BU454" s="260"/>
      <c r="BV454" s="260"/>
      <c r="BW454" s="260"/>
      <c r="BX454" s="260"/>
      <c r="BY454" s="260"/>
      <c r="BZ454" s="260"/>
      <c r="CA454" s="260"/>
      <c r="CB454" s="260"/>
      <c r="CC454" s="260"/>
      <c r="CD454" s="260"/>
      <c r="CE454" s="260"/>
      <c r="CF454" s="260"/>
      <c r="CG454" s="260"/>
      <c r="CH454" s="260"/>
      <c r="CI454" s="260"/>
      <c r="CJ454" s="260"/>
      <c r="CK454" s="260"/>
      <c r="CL454" s="260"/>
      <c r="CM454" s="260"/>
    </row>
    <row r="455" spans="1:91" x14ac:dyDescent="0.2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AD455" s="260"/>
      <c r="AE455" s="260"/>
      <c r="AF455" s="260"/>
      <c r="AG455" s="260"/>
      <c r="AH455" s="260"/>
      <c r="AI455" s="260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60"/>
      <c r="BH455" s="260"/>
      <c r="BI455" s="260"/>
      <c r="BJ455" s="260"/>
      <c r="BK455" s="260"/>
      <c r="BL455" s="260"/>
      <c r="BM455" s="260"/>
      <c r="BN455" s="260"/>
      <c r="BO455" s="260"/>
      <c r="BP455" s="260"/>
      <c r="BQ455" s="260"/>
      <c r="BR455" s="260"/>
      <c r="BS455" s="260"/>
      <c r="BT455" s="260"/>
      <c r="BU455" s="260"/>
      <c r="BV455" s="260"/>
      <c r="BW455" s="260"/>
      <c r="BX455" s="260"/>
      <c r="BY455" s="260"/>
      <c r="BZ455" s="260"/>
      <c r="CA455" s="260"/>
      <c r="CB455" s="260"/>
      <c r="CC455" s="260"/>
      <c r="CD455" s="260"/>
      <c r="CE455" s="260"/>
      <c r="CF455" s="260"/>
      <c r="CG455" s="260"/>
      <c r="CH455" s="260"/>
      <c r="CI455" s="260"/>
      <c r="CJ455" s="260"/>
      <c r="CK455" s="260"/>
      <c r="CL455" s="260"/>
      <c r="CM455" s="260"/>
    </row>
    <row r="456" spans="1:91" x14ac:dyDescent="0.2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AD456" s="260"/>
      <c r="AE456" s="260"/>
      <c r="AF456" s="260"/>
      <c r="AG456" s="260"/>
      <c r="AH456" s="260"/>
      <c r="AI456" s="260"/>
      <c r="AJ456" s="260"/>
      <c r="AK456" s="260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60"/>
      <c r="BH456" s="260"/>
      <c r="BI456" s="260"/>
      <c r="BJ456" s="260"/>
      <c r="BK456" s="260"/>
      <c r="BL456" s="260"/>
      <c r="BM456" s="260"/>
      <c r="BN456" s="260"/>
      <c r="BO456" s="260"/>
      <c r="BP456" s="260"/>
      <c r="BQ456" s="260"/>
      <c r="BR456" s="260"/>
      <c r="BS456" s="260"/>
      <c r="BT456" s="260"/>
      <c r="BU456" s="260"/>
      <c r="BV456" s="260"/>
      <c r="BW456" s="260"/>
      <c r="BX456" s="260"/>
      <c r="BY456" s="260"/>
      <c r="BZ456" s="260"/>
      <c r="CA456" s="260"/>
      <c r="CB456" s="260"/>
      <c r="CC456" s="260"/>
      <c r="CD456" s="260"/>
      <c r="CE456" s="260"/>
      <c r="CF456" s="260"/>
      <c r="CG456" s="260"/>
      <c r="CH456" s="260"/>
      <c r="CI456" s="260"/>
      <c r="CJ456" s="260"/>
      <c r="CK456" s="260"/>
      <c r="CL456" s="260"/>
      <c r="CM456" s="260"/>
    </row>
    <row r="457" spans="1:91" x14ac:dyDescent="0.2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AD457" s="260"/>
      <c r="AE457" s="260"/>
      <c r="AF457" s="260"/>
      <c r="AG457" s="260"/>
      <c r="AH457" s="260"/>
      <c r="AI457" s="260"/>
      <c r="AJ457" s="260"/>
      <c r="AK457" s="260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60"/>
      <c r="BH457" s="260"/>
      <c r="BI457" s="260"/>
      <c r="BJ457" s="260"/>
      <c r="BK457" s="260"/>
      <c r="BL457" s="260"/>
      <c r="BM457" s="260"/>
      <c r="BN457" s="260"/>
      <c r="BO457" s="260"/>
      <c r="BP457" s="260"/>
      <c r="BQ457" s="260"/>
      <c r="BR457" s="260"/>
      <c r="BS457" s="260"/>
      <c r="BT457" s="260"/>
      <c r="BU457" s="260"/>
      <c r="BV457" s="260"/>
      <c r="BW457" s="260"/>
      <c r="BX457" s="260"/>
      <c r="BY457" s="260"/>
      <c r="BZ457" s="260"/>
      <c r="CA457" s="260"/>
      <c r="CB457" s="260"/>
      <c r="CC457" s="260"/>
      <c r="CD457" s="260"/>
      <c r="CE457" s="260"/>
      <c r="CF457" s="260"/>
      <c r="CG457" s="260"/>
      <c r="CH457" s="260"/>
      <c r="CI457" s="260"/>
      <c r="CJ457" s="260"/>
      <c r="CK457" s="260"/>
      <c r="CL457" s="260"/>
      <c r="CM457" s="260"/>
    </row>
    <row r="458" spans="1:91" x14ac:dyDescent="0.2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AD458" s="260"/>
      <c r="AE458" s="260"/>
      <c r="AF458" s="260"/>
      <c r="AG458" s="260"/>
      <c r="AH458" s="260"/>
      <c r="AI458" s="260"/>
      <c r="AJ458" s="260"/>
      <c r="AK458" s="260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60"/>
      <c r="BH458" s="260"/>
      <c r="BI458" s="260"/>
      <c r="BJ458" s="260"/>
      <c r="BK458" s="260"/>
      <c r="BL458" s="260"/>
      <c r="BM458" s="260"/>
      <c r="BN458" s="260"/>
      <c r="BO458" s="260"/>
      <c r="BP458" s="260"/>
      <c r="BQ458" s="260"/>
      <c r="BR458" s="260"/>
      <c r="BS458" s="260"/>
      <c r="BT458" s="260"/>
      <c r="BU458" s="260"/>
      <c r="BV458" s="260"/>
      <c r="BW458" s="260"/>
      <c r="BX458" s="260"/>
      <c r="BY458" s="260"/>
      <c r="BZ458" s="260"/>
      <c r="CA458" s="260"/>
      <c r="CB458" s="260"/>
      <c r="CC458" s="260"/>
      <c r="CD458" s="260"/>
      <c r="CE458" s="260"/>
      <c r="CF458" s="260"/>
      <c r="CG458" s="260"/>
      <c r="CH458" s="260"/>
      <c r="CI458" s="260"/>
      <c r="CJ458" s="260"/>
      <c r="CK458" s="260"/>
      <c r="CL458" s="260"/>
      <c r="CM458" s="260"/>
    </row>
    <row r="459" spans="1:91" x14ac:dyDescent="0.2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AD459" s="260"/>
      <c r="AE459" s="260"/>
      <c r="AF459" s="260"/>
      <c r="AG459" s="260"/>
      <c r="AH459" s="260"/>
      <c r="AI459" s="260"/>
      <c r="AJ459" s="260"/>
      <c r="AK459" s="260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60"/>
      <c r="BH459" s="260"/>
      <c r="BI459" s="260"/>
      <c r="BJ459" s="260"/>
      <c r="BK459" s="260"/>
      <c r="BL459" s="260"/>
      <c r="BM459" s="260"/>
      <c r="BN459" s="260"/>
      <c r="BO459" s="260"/>
      <c r="BP459" s="260"/>
      <c r="BQ459" s="260"/>
      <c r="BR459" s="260"/>
      <c r="BS459" s="260"/>
      <c r="BT459" s="260"/>
      <c r="BU459" s="260"/>
      <c r="BV459" s="260"/>
      <c r="BW459" s="260"/>
      <c r="BX459" s="260"/>
      <c r="BY459" s="260"/>
      <c r="BZ459" s="260"/>
      <c r="CA459" s="260"/>
      <c r="CB459" s="260"/>
      <c r="CC459" s="260"/>
      <c r="CD459" s="260"/>
      <c r="CE459" s="260"/>
      <c r="CF459" s="260"/>
      <c r="CG459" s="260"/>
      <c r="CH459" s="260"/>
      <c r="CI459" s="260"/>
      <c r="CJ459" s="260"/>
      <c r="CK459" s="260"/>
      <c r="CL459" s="260"/>
      <c r="CM459" s="260"/>
    </row>
    <row r="460" spans="1:91" x14ac:dyDescent="0.2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AD460" s="260"/>
      <c r="AE460" s="260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60"/>
      <c r="BH460" s="260"/>
      <c r="BI460" s="260"/>
      <c r="BJ460" s="260"/>
      <c r="BK460" s="260"/>
      <c r="BL460" s="260"/>
      <c r="BM460" s="260"/>
      <c r="BN460" s="260"/>
      <c r="BO460" s="260"/>
      <c r="BP460" s="260"/>
      <c r="BQ460" s="260"/>
      <c r="BR460" s="260"/>
      <c r="BS460" s="260"/>
      <c r="BT460" s="260"/>
      <c r="BU460" s="260"/>
      <c r="BV460" s="260"/>
      <c r="BW460" s="260"/>
      <c r="BX460" s="260"/>
      <c r="BY460" s="260"/>
      <c r="BZ460" s="260"/>
      <c r="CA460" s="260"/>
      <c r="CB460" s="260"/>
      <c r="CC460" s="260"/>
      <c r="CD460" s="260"/>
      <c r="CE460" s="260"/>
      <c r="CF460" s="260"/>
      <c r="CG460" s="260"/>
      <c r="CH460" s="260"/>
      <c r="CI460" s="260"/>
      <c r="CJ460" s="260"/>
      <c r="CK460" s="260"/>
      <c r="CL460" s="260"/>
      <c r="CM460" s="260"/>
    </row>
    <row r="461" spans="1:91" x14ac:dyDescent="0.2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AD461" s="260"/>
      <c r="AE461" s="260"/>
      <c r="AF461" s="260"/>
      <c r="AG461" s="260"/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60"/>
      <c r="BH461" s="260"/>
      <c r="BI461" s="260"/>
      <c r="BJ461" s="260"/>
      <c r="BK461" s="260"/>
      <c r="BL461" s="260"/>
      <c r="BM461" s="260"/>
      <c r="BN461" s="260"/>
      <c r="BO461" s="260"/>
      <c r="BP461" s="260"/>
      <c r="BQ461" s="260"/>
      <c r="BR461" s="260"/>
      <c r="BS461" s="260"/>
      <c r="BT461" s="260"/>
      <c r="BU461" s="260"/>
      <c r="BV461" s="260"/>
      <c r="BW461" s="260"/>
      <c r="BX461" s="260"/>
      <c r="BY461" s="260"/>
      <c r="BZ461" s="260"/>
      <c r="CA461" s="260"/>
      <c r="CB461" s="260"/>
      <c r="CC461" s="260"/>
      <c r="CD461" s="260"/>
      <c r="CE461" s="260"/>
      <c r="CF461" s="260"/>
      <c r="CG461" s="260"/>
      <c r="CH461" s="260"/>
      <c r="CI461" s="260"/>
      <c r="CJ461" s="260"/>
      <c r="CK461" s="260"/>
      <c r="CL461" s="260"/>
      <c r="CM461" s="260"/>
    </row>
    <row r="462" spans="1:91" x14ac:dyDescent="0.2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AD462" s="260"/>
      <c r="AE462" s="260"/>
      <c r="AF462" s="260"/>
      <c r="AG462" s="260"/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60"/>
      <c r="BH462" s="260"/>
      <c r="BI462" s="260"/>
      <c r="BJ462" s="260"/>
      <c r="BK462" s="260"/>
      <c r="BL462" s="260"/>
      <c r="BM462" s="260"/>
      <c r="BN462" s="260"/>
      <c r="BO462" s="260"/>
      <c r="BP462" s="260"/>
      <c r="BQ462" s="260"/>
      <c r="BR462" s="260"/>
      <c r="BS462" s="260"/>
      <c r="BT462" s="260"/>
      <c r="BU462" s="260"/>
      <c r="BV462" s="260"/>
      <c r="BW462" s="260"/>
      <c r="BX462" s="260"/>
      <c r="BY462" s="260"/>
      <c r="BZ462" s="260"/>
      <c r="CA462" s="260"/>
      <c r="CB462" s="260"/>
      <c r="CC462" s="260"/>
      <c r="CD462" s="260"/>
      <c r="CE462" s="260"/>
      <c r="CF462" s="260"/>
      <c r="CG462" s="260"/>
      <c r="CH462" s="260"/>
      <c r="CI462" s="260"/>
      <c r="CJ462" s="260"/>
      <c r="CK462" s="260"/>
      <c r="CL462" s="260"/>
      <c r="CM462" s="260"/>
    </row>
    <row r="463" spans="1:91" x14ac:dyDescent="0.2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AD463" s="260"/>
      <c r="AE463" s="260"/>
      <c r="AF463" s="260"/>
      <c r="AG463" s="260"/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60"/>
      <c r="BH463" s="260"/>
      <c r="BI463" s="260"/>
      <c r="BJ463" s="260"/>
      <c r="BK463" s="260"/>
      <c r="BL463" s="260"/>
      <c r="BM463" s="260"/>
      <c r="BN463" s="260"/>
      <c r="BO463" s="260"/>
      <c r="BP463" s="260"/>
      <c r="BQ463" s="260"/>
      <c r="BR463" s="260"/>
      <c r="BS463" s="260"/>
      <c r="BT463" s="260"/>
      <c r="BU463" s="260"/>
      <c r="BV463" s="260"/>
      <c r="BW463" s="260"/>
      <c r="BX463" s="260"/>
      <c r="BY463" s="260"/>
      <c r="BZ463" s="260"/>
      <c r="CA463" s="260"/>
      <c r="CB463" s="260"/>
      <c r="CC463" s="260"/>
      <c r="CD463" s="260"/>
      <c r="CE463" s="260"/>
      <c r="CF463" s="260"/>
      <c r="CG463" s="260"/>
      <c r="CH463" s="260"/>
      <c r="CI463" s="260"/>
      <c r="CJ463" s="260"/>
      <c r="CK463" s="260"/>
      <c r="CL463" s="260"/>
      <c r="CM463" s="260"/>
    </row>
    <row r="464" spans="1:91" x14ac:dyDescent="0.2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AD464" s="260"/>
      <c r="AE464" s="260"/>
      <c r="AF464" s="260"/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60"/>
      <c r="BH464" s="260"/>
      <c r="BI464" s="260"/>
      <c r="BJ464" s="260"/>
      <c r="BK464" s="260"/>
      <c r="BL464" s="260"/>
      <c r="BM464" s="260"/>
      <c r="BN464" s="260"/>
      <c r="BO464" s="260"/>
      <c r="BP464" s="260"/>
      <c r="BQ464" s="260"/>
      <c r="BR464" s="260"/>
      <c r="BS464" s="260"/>
      <c r="BT464" s="260"/>
      <c r="BU464" s="260"/>
      <c r="BV464" s="260"/>
      <c r="BW464" s="260"/>
      <c r="BX464" s="260"/>
      <c r="BY464" s="260"/>
      <c r="BZ464" s="260"/>
      <c r="CA464" s="260"/>
      <c r="CB464" s="260"/>
      <c r="CC464" s="260"/>
      <c r="CD464" s="260"/>
      <c r="CE464" s="260"/>
      <c r="CF464" s="260"/>
      <c r="CG464" s="260"/>
      <c r="CH464" s="260"/>
      <c r="CI464" s="260"/>
      <c r="CJ464" s="260"/>
      <c r="CK464" s="260"/>
      <c r="CL464" s="260"/>
      <c r="CM464" s="260"/>
    </row>
    <row r="465" spans="1:91" x14ac:dyDescent="0.2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AD465" s="260"/>
      <c r="AE465" s="260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60"/>
      <c r="BH465" s="260"/>
      <c r="BI465" s="260"/>
      <c r="BJ465" s="260"/>
      <c r="BK465" s="260"/>
      <c r="BL465" s="260"/>
      <c r="BM465" s="260"/>
      <c r="BN465" s="260"/>
      <c r="BO465" s="260"/>
      <c r="BP465" s="260"/>
      <c r="BQ465" s="260"/>
      <c r="BR465" s="260"/>
      <c r="BS465" s="260"/>
      <c r="BT465" s="260"/>
      <c r="BU465" s="260"/>
      <c r="BV465" s="260"/>
      <c r="BW465" s="260"/>
      <c r="BX465" s="260"/>
      <c r="BY465" s="260"/>
      <c r="BZ465" s="260"/>
      <c r="CA465" s="260"/>
      <c r="CB465" s="260"/>
      <c r="CC465" s="260"/>
      <c r="CD465" s="260"/>
      <c r="CE465" s="260"/>
      <c r="CF465" s="260"/>
      <c r="CG465" s="260"/>
      <c r="CH465" s="260"/>
      <c r="CI465" s="260"/>
      <c r="CJ465" s="260"/>
      <c r="CK465" s="260"/>
      <c r="CL465" s="260"/>
      <c r="CM465" s="260"/>
    </row>
    <row r="466" spans="1:91" x14ac:dyDescent="0.2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AD466" s="260"/>
      <c r="AE466" s="260"/>
      <c r="AF466" s="260"/>
      <c r="AG466" s="260"/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60"/>
      <c r="BH466" s="260"/>
      <c r="BI466" s="260"/>
      <c r="BJ466" s="260"/>
      <c r="BK466" s="260"/>
      <c r="BL466" s="260"/>
      <c r="BM466" s="260"/>
      <c r="BN466" s="260"/>
      <c r="BO466" s="260"/>
      <c r="BP466" s="260"/>
      <c r="BQ466" s="260"/>
      <c r="BR466" s="260"/>
      <c r="BS466" s="260"/>
      <c r="BT466" s="260"/>
      <c r="BU466" s="260"/>
      <c r="BV466" s="260"/>
      <c r="BW466" s="260"/>
      <c r="BX466" s="260"/>
      <c r="BY466" s="260"/>
      <c r="BZ466" s="260"/>
      <c r="CA466" s="260"/>
      <c r="CB466" s="260"/>
      <c r="CC466" s="260"/>
      <c r="CD466" s="260"/>
      <c r="CE466" s="260"/>
      <c r="CF466" s="260"/>
      <c r="CG466" s="260"/>
      <c r="CH466" s="260"/>
      <c r="CI466" s="260"/>
      <c r="CJ466" s="260"/>
      <c r="CK466" s="260"/>
      <c r="CL466" s="260"/>
      <c r="CM466" s="260"/>
    </row>
    <row r="467" spans="1:91" x14ac:dyDescent="0.2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AD467" s="260"/>
      <c r="AE467" s="260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60"/>
      <c r="BH467" s="260"/>
      <c r="BI467" s="260"/>
      <c r="BJ467" s="260"/>
      <c r="BK467" s="260"/>
      <c r="BL467" s="260"/>
      <c r="BM467" s="260"/>
      <c r="BN467" s="260"/>
      <c r="BO467" s="260"/>
      <c r="BP467" s="260"/>
      <c r="BQ467" s="260"/>
      <c r="BR467" s="260"/>
      <c r="BS467" s="260"/>
      <c r="BT467" s="260"/>
      <c r="BU467" s="260"/>
      <c r="BV467" s="260"/>
      <c r="BW467" s="260"/>
      <c r="BX467" s="260"/>
      <c r="BY467" s="260"/>
      <c r="BZ467" s="260"/>
      <c r="CA467" s="260"/>
      <c r="CB467" s="260"/>
      <c r="CC467" s="260"/>
      <c r="CD467" s="260"/>
      <c r="CE467" s="260"/>
      <c r="CF467" s="260"/>
      <c r="CG467" s="260"/>
      <c r="CH467" s="260"/>
      <c r="CI467" s="260"/>
      <c r="CJ467" s="260"/>
      <c r="CK467" s="260"/>
      <c r="CL467" s="260"/>
      <c r="CM467" s="260"/>
    </row>
    <row r="468" spans="1:91" x14ac:dyDescent="0.2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AD468" s="260"/>
      <c r="AE468" s="260"/>
      <c r="AF468" s="260"/>
      <c r="AG468" s="260"/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60"/>
      <c r="BH468" s="260"/>
      <c r="BI468" s="260"/>
      <c r="BJ468" s="260"/>
      <c r="BK468" s="260"/>
      <c r="BL468" s="260"/>
      <c r="BM468" s="260"/>
      <c r="BN468" s="260"/>
      <c r="BO468" s="260"/>
      <c r="BP468" s="260"/>
      <c r="BQ468" s="260"/>
      <c r="BR468" s="260"/>
      <c r="BS468" s="260"/>
      <c r="BT468" s="260"/>
      <c r="BU468" s="260"/>
      <c r="BV468" s="260"/>
      <c r="BW468" s="260"/>
      <c r="BX468" s="260"/>
      <c r="BY468" s="260"/>
      <c r="BZ468" s="260"/>
      <c r="CA468" s="260"/>
      <c r="CB468" s="260"/>
      <c r="CC468" s="260"/>
      <c r="CD468" s="260"/>
      <c r="CE468" s="260"/>
      <c r="CF468" s="260"/>
      <c r="CG468" s="260"/>
      <c r="CH468" s="260"/>
      <c r="CI468" s="260"/>
      <c r="CJ468" s="260"/>
      <c r="CK468" s="260"/>
      <c r="CL468" s="260"/>
      <c r="CM468" s="260"/>
    </row>
    <row r="469" spans="1:91" x14ac:dyDescent="0.2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AD469" s="260"/>
      <c r="AE469" s="260"/>
      <c r="AF469" s="260"/>
      <c r="AG469" s="260"/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60"/>
      <c r="BH469" s="260"/>
      <c r="BI469" s="260"/>
      <c r="BJ469" s="260"/>
      <c r="BK469" s="260"/>
      <c r="BL469" s="260"/>
      <c r="BM469" s="260"/>
      <c r="BN469" s="260"/>
      <c r="BO469" s="260"/>
      <c r="BP469" s="260"/>
      <c r="BQ469" s="260"/>
      <c r="BR469" s="260"/>
      <c r="BS469" s="260"/>
      <c r="BT469" s="260"/>
      <c r="BU469" s="260"/>
      <c r="BV469" s="260"/>
      <c r="BW469" s="260"/>
      <c r="BX469" s="260"/>
      <c r="BY469" s="260"/>
      <c r="BZ469" s="260"/>
      <c r="CA469" s="260"/>
      <c r="CB469" s="260"/>
      <c r="CC469" s="260"/>
      <c r="CD469" s="260"/>
      <c r="CE469" s="260"/>
      <c r="CF469" s="260"/>
      <c r="CG469" s="260"/>
      <c r="CH469" s="260"/>
      <c r="CI469" s="260"/>
      <c r="CJ469" s="260"/>
      <c r="CK469" s="260"/>
      <c r="CL469" s="260"/>
      <c r="CM469" s="260"/>
    </row>
    <row r="470" spans="1:91" x14ac:dyDescent="0.2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AD470" s="260"/>
      <c r="AE470" s="260"/>
      <c r="AF470" s="260"/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60"/>
      <c r="BH470" s="260"/>
      <c r="BI470" s="260"/>
      <c r="BJ470" s="260"/>
      <c r="BK470" s="260"/>
      <c r="BL470" s="260"/>
      <c r="BM470" s="260"/>
      <c r="BN470" s="260"/>
      <c r="BO470" s="260"/>
      <c r="BP470" s="260"/>
      <c r="BQ470" s="260"/>
      <c r="BR470" s="260"/>
      <c r="BS470" s="260"/>
      <c r="BT470" s="260"/>
      <c r="BU470" s="260"/>
      <c r="BV470" s="260"/>
      <c r="BW470" s="260"/>
      <c r="BX470" s="260"/>
      <c r="BY470" s="260"/>
      <c r="BZ470" s="260"/>
      <c r="CA470" s="260"/>
      <c r="CB470" s="260"/>
      <c r="CC470" s="260"/>
      <c r="CD470" s="260"/>
      <c r="CE470" s="260"/>
      <c r="CF470" s="260"/>
      <c r="CG470" s="260"/>
      <c r="CH470" s="260"/>
      <c r="CI470" s="260"/>
      <c r="CJ470" s="260"/>
      <c r="CK470" s="260"/>
      <c r="CL470" s="260"/>
      <c r="CM470" s="260"/>
    </row>
    <row r="471" spans="1:91" x14ac:dyDescent="0.2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AD471" s="260"/>
      <c r="AE471" s="260"/>
      <c r="AF471" s="260"/>
      <c r="AG471" s="260"/>
      <c r="AH471" s="260"/>
      <c r="AI471" s="260"/>
      <c r="AJ471" s="260"/>
      <c r="AK471" s="260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60"/>
      <c r="BH471" s="260"/>
      <c r="BI471" s="260"/>
      <c r="BJ471" s="260"/>
      <c r="BK471" s="260"/>
      <c r="BL471" s="260"/>
      <c r="BM471" s="260"/>
      <c r="BN471" s="260"/>
      <c r="BO471" s="260"/>
      <c r="BP471" s="260"/>
      <c r="BQ471" s="260"/>
      <c r="BR471" s="260"/>
      <c r="BS471" s="260"/>
      <c r="BT471" s="260"/>
      <c r="BU471" s="260"/>
      <c r="BV471" s="260"/>
      <c r="BW471" s="260"/>
      <c r="BX471" s="260"/>
      <c r="BY471" s="260"/>
      <c r="BZ471" s="260"/>
      <c r="CA471" s="260"/>
      <c r="CB471" s="260"/>
      <c r="CC471" s="260"/>
      <c r="CD471" s="260"/>
      <c r="CE471" s="260"/>
      <c r="CF471" s="260"/>
      <c r="CG471" s="260"/>
      <c r="CH471" s="260"/>
      <c r="CI471" s="260"/>
      <c r="CJ471" s="260"/>
      <c r="CK471" s="260"/>
      <c r="CL471" s="260"/>
      <c r="CM471" s="260"/>
    </row>
    <row r="472" spans="1:91" x14ac:dyDescent="0.2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AD472" s="260"/>
      <c r="AE472" s="260"/>
      <c r="AF472" s="260"/>
      <c r="AG472" s="260"/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60"/>
      <c r="BH472" s="260"/>
      <c r="BI472" s="260"/>
      <c r="BJ472" s="260"/>
      <c r="BK472" s="260"/>
      <c r="BL472" s="260"/>
      <c r="BM472" s="260"/>
      <c r="BN472" s="260"/>
      <c r="BO472" s="260"/>
      <c r="BP472" s="260"/>
      <c r="BQ472" s="260"/>
      <c r="BR472" s="260"/>
      <c r="BS472" s="260"/>
      <c r="BT472" s="260"/>
      <c r="BU472" s="260"/>
      <c r="BV472" s="260"/>
      <c r="BW472" s="260"/>
      <c r="BX472" s="260"/>
      <c r="BY472" s="260"/>
      <c r="BZ472" s="260"/>
      <c r="CA472" s="260"/>
      <c r="CB472" s="260"/>
      <c r="CC472" s="260"/>
      <c r="CD472" s="260"/>
      <c r="CE472" s="260"/>
      <c r="CF472" s="260"/>
      <c r="CG472" s="260"/>
      <c r="CH472" s="260"/>
      <c r="CI472" s="260"/>
      <c r="CJ472" s="260"/>
      <c r="CK472" s="260"/>
      <c r="CL472" s="260"/>
      <c r="CM472" s="260"/>
    </row>
    <row r="473" spans="1:91" x14ac:dyDescent="0.2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60"/>
      <c r="BH473" s="260"/>
      <c r="BI473" s="260"/>
      <c r="BJ473" s="260"/>
      <c r="BK473" s="260"/>
      <c r="BL473" s="260"/>
      <c r="BM473" s="260"/>
      <c r="BN473" s="260"/>
      <c r="BO473" s="260"/>
      <c r="BP473" s="260"/>
      <c r="BQ473" s="260"/>
      <c r="BR473" s="260"/>
      <c r="BS473" s="260"/>
      <c r="BT473" s="260"/>
      <c r="BU473" s="260"/>
      <c r="BV473" s="260"/>
      <c r="BW473" s="260"/>
      <c r="BX473" s="260"/>
      <c r="BY473" s="260"/>
      <c r="BZ473" s="260"/>
      <c r="CA473" s="260"/>
      <c r="CB473" s="260"/>
      <c r="CC473" s="260"/>
      <c r="CD473" s="260"/>
      <c r="CE473" s="260"/>
      <c r="CF473" s="260"/>
      <c r="CG473" s="260"/>
      <c r="CH473" s="260"/>
      <c r="CI473" s="260"/>
      <c r="CJ473" s="260"/>
      <c r="CK473" s="260"/>
      <c r="CL473" s="260"/>
      <c r="CM473" s="260"/>
    </row>
    <row r="474" spans="1:91" x14ac:dyDescent="0.2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AD474" s="260"/>
      <c r="AE474" s="260"/>
      <c r="AF474" s="260"/>
      <c r="AG474" s="260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60"/>
      <c r="BH474" s="260"/>
      <c r="BI474" s="260"/>
      <c r="BJ474" s="260"/>
      <c r="BK474" s="260"/>
      <c r="BL474" s="260"/>
      <c r="BM474" s="260"/>
      <c r="BN474" s="260"/>
      <c r="BO474" s="260"/>
      <c r="BP474" s="260"/>
      <c r="BQ474" s="260"/>
      <c r="BR474" s="260"/>
      <c r="BS474" s="260"/>
      <c r="BT474" s="260"/>
      <c r="BU474" s="260"/>
      <c r="BV474" s="260"/>
      <c r="BW474" s="260"/>
      <c r="BX474" s="260"/>
      <c r="BY474" s="260"/>
      <c r="BZ474" s="260"/>
      <c r="CA474" s="260"/>
      <c r="CB474" s="260"/>
      <c r="CC474" s="260"/>
      <c r="CD474" s="260"/>
      <c r="CE474" s="260"/>
      <c r="CF474" s="260"/>
      <c r="CG474" s="260"/>
      <c r="CH474" s="260"/>
      <c r="CI474" s="260"/>
      <c r="CJ474" s="260"/>
      <c r="CK474" s="260"/>
      <c r="CL474" s="260"/>
      <c r="CM474" s="260"/>
    </row>
    <row r="475" spans="1:91" x14ac:dyDescent="0.2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AD475" s="260"/>
      <c r="AE475" s="260"/>
      <c r="AF475" s="260"/>
      <c r="AG475" s="260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60"/>
      <c r="BH475" s="260"/>
      <c r="BI475" s="260"/>
      <c r="BJ475" s="260"/>
      <c r="BK475" s="260"/>
      <c r="BL475" s="260"/>
      <c r="BM475" s="260"/>
      <c r="BN475" s="260"/>
      <c r="BO475" s="260"/>
      <c r="BP475" s="260"/>
      <c r="BQ475" s="260"/>
      <c r="BR475" s="260"/>
      <c r="BS475" s="260"/>
      <c r="BT475" s="260"/>
      <c r="BU475" s="260"/>
      <c r="BV475" s="260"/>
      <c r="BW475" s="260"/>
      <c r="BX475" s="260"/>
      <c r="BY475" s="260"/>
      <c r="BZ475" s="260"/>
      <c r="CA475" s="260"/>
      <c r="CB475" s="260"/>
      <c r="CC475" s="260"/>
      <c r="CD475" s="260"/>
      <c r="CE475" s="260"/>
      <c r="CF475" s="260"/>
      <c r="CG475" s="260"/>
      <c r="CH475" s="260"/>
      <c r="CI475" s="260"/>
      <c r="CJ475" s="260"/>
      <c r="CK475" s="260"/>
      <c r="CL475" s="260"/>
      <c r="CM475" s="260"/>
    </row>
    <row r="476" spans="1:91" x14ac:dyDescent="0.2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AD476" s="260"/>
      <c r="AE476" s="260"/>
      <c r="AF476" s="260"/>
      <c r="AG476" s="260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60"/>
      <c r="BH476" s="260"/>
      <c r="BI476" s="260"/>
      <c r="BJ476" s="260"/>
      <c r="BK476" s="260"/>
      <c r="BL476" s="260"/>
      <c r="BM476" s="260"/>
      <c r="BN476" s="260"/>
      <c r="BO476" s="260"/>
      <c r="BP476" s="260"/>
      <c r="BQ476" s="260"/>
      <c r="BR476" s="260"/>
      <c r="BS476" s="260"/>
      <c r="BT476" s="260"/>
      <c r="BU476" s="260"/>
      <c r="BV476" s="260"/>
      <c r="BW476" s="260"/>
      <c r="BX476" s="260"/>
      <c r="BY476" s="260"/>
      <c r="BZ476" s="260"/>
      <c r="CA476" s="260"/>
      <c r="CB476" s="260"/>
      <c r="CC476" s="260"/>
      <c r="CD476" s="260"/>
      <c r="CE476" s="260"/>
      <c r="CF476" s="260"/>
      <c r="CG476" s="260"/>
      <c r="CH476" s="260"/>
      <c r="CI476" s="260"/>
      <c r="CJ476" s="260"/>
      <c r="CK476" s="260"/>
      <c r="CL476" s="260"/>
      <c r="CM476" s="260"/>
    </row>
    <row r="477" spans="1:91" x14ac:dyDescent="0.2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AD477" s="260"/>
      <c r="AE477" s="260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60"/>
      <c r="BH477" s="260"/>
      <c r="BI477" s="260"/>
      <c r="BJ477" s="260"/>
      <c r="BK477" s="260"/>
      <c r="BL477" s="260"/>
      <c r="BM477" s="260"/>
      <c r="BN477" s="260"/>
      <c r="BO477" s="260"/>
      <c r="BP477" s="260"/>
      <c r="BQ477" s="260"/>
      <c r="BR477" s="260"/>
      <c r="BS477" s="260"/>
      <c r="BT477" s="260"/>
      <c r="BU477" s="260"/>
      <c r="BV477" s="260"/>
      <c r="BW477" s="260"/>
      <c r="BX477" s="260"/>
      <c r="BY477" s="260"/>
      <c r="BZ477" s="260"/>
      <c r="CA477" s="260"/>
      <c r="CB477" s="260"/>
      <c r="CC477" s="260"/>
      <c r="CD477" s="260"/>
      <c r="CE477" s="260"/>
      <c r="CF477" s="260"/>
      <c r="CG477" s="260"/>
      <c r="CH477" s="260"/>
      <c r="CI477" s="260"/>
      <c r="CJ477" s="260"/>
      <c r="CK477" s="260"/>
      <c r="CL477" s="260"/>
      <c r="CM477" s="260"/>
    </row>
    <row r="478" spans="1:91" x14ac:dyDescent="0.2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AD478" s="260"/>
      <c r="AE478" s="260"/>
      <c r="AF478" s="260"/>
      <c r="AG478" s="260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60"/>
      <c r="BH478" s="260"/>
      <c r="BI478" s="260"/>
      <c r="BJ478" s="260"/>
      <c r="BK478" s="260"/>
      <c r="BL478" s="260"/>
      <c r="BM478" s="260"/>
      <c r="BN478" s="260"/>
      <c r="BO478" s="260"/>
      <c r="BP478" s="260"/>
      <c r="BQ478" s="260"/>
      <c r="BR478" s="260"/>
      <c r="BS478" s="260"/>
      <c r="BT478" s="260"/>
      <c r="BU478" s="260"/>
      <c r="BV478" s="260"/>
      <c r="BW478" s="260"/>
      <c r="BX478" s="260"/>
      <c r="BY478" s="260"/>
      <c r="BZ478" s="260"/>
      <c r="CA478" s="260"/>
      <c r="CB478" s="260"/>
      <c r="CC478" s="260"/>
      <c r="CD478" s="260"/>
      <c r="CE478" s="260"/>
      <c r="CF478" s="260"/>
      <c r="CG478" s="260"/>
      <c r="CH478" s="260"/>
      <c r="CI478" s="260"/>
      <c r="CJ478" s="260"/>
      <c r="CK478" s="260"/>
      <c r="CL478" s="260"/>
      <c r="CM478" s="260"/>
    </row>
    <row r="479" spans="1:91" x14ac:dyDescent="0.2">
      <c r="A479" s="4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AD479" s="260"/>
      <c r="AE479" s="260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60"/>
      <c r="BH479" s="260"/>
      <c r="BI479" s="260"/>
      <c r="BJ479" s="260"/>
      <c r="BK479" s="260"/>
      <c r="BL479" s="260"/>
      <c r="BM479" s="260"/>
      <c r="BN479" s="260"/>
      <c r="BO479" s="260"/>
      <c r="BP479" s="260"/>
      <c r="BQ479" s="260"/>
      <c r="BR479" s="260"/>
      <c r="BS479" s="260"/>
      <c r="BT479" s="260"/>
      <c r="BU479" s="260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0"/>
    </row>
    <row r="480" spans="1:91" x14ac:dyDescent="0.2">
      <c r="A480" s="4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AD480" s="260"/>
      <c r="AE480" s="260"/>
      <c r="AF480" s="260"/>
      <c r="AG480" s="260"/>
      <c r="AH480" s="260"/>
      <c r="AI480" s="260"/>
      <c r="AJ480" s="260"/>
      <c r="AK480" s="260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60"/>
      <c r="BH480" s="260"/>
      <c r="BI480" s="260"/>
      <c r="BJ480" s="260"/>
      <c r="BK480" s="260"/>
      <c r="BL480" s="260"/>
      <c r="BM480" s="260"/>
      <c r="BN480" s="260"/>
      <c r="BO480" s="260"/>
      <c r="BP480" s="260"/>
      <c r="BQ480" s="260"/>
      <c r="BR480" s="260"/>
      <c r="BS480" s="260"/>
      <c r="BT480" s="260"/>
      <c r="BU480" s="260"/>
      <c r="BV480" s="260"/>
      <c r="BW480" s="260"/>
      <c r="BX480" s="260"/>
      <c r="BY480" s="260"/>
      <c r="BZ480" s="260"/>
      <c r="CA480" s="260"/>
      <c r="CB480" s="260"/>
      <c r="CC480" s="260"/>
      <c r="CD480" s="260"/>
      <c r="CE480" s="260"/>
      <c r="CF480" s="260"/>
      <c r="CG480" s="260"/>
      <c r="CH480" s="260"/>
      <c r="CI480" s="260"/>
      <c r="CJ480" s="260"/>
      <c r="CK480" s="260"/>
      <c r="CL480" s="260"/>
      <c r="CM480" s="260"/>
    </row>
    <row r="481" spans="1:91" x14ac:dyDescent="0.2">
      <c r="A481" s="4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AD481" s="260"/>
      <c r="AE481" s="260"/>
      <c r="AF481" s="260"/>
      <c r="AG481" s="260"/>
      <c r="AH481" s="260"/>
      <c r="AI481" s="260"/>
      <c r="AJ481" s="260"/>
      <c r="AK481" s="260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60"/>
      <c r="BH481" s="260"/>
      <c r="BI481" s="260"/>
      <c r="BJ481" s="260"/>
      <c r="BK481" s="260"/>
      <c r="BL481" s="260"/>
      <c r="BM481" s="260"/>
      <c r="BN481" s="260"/>
      <c r="BO481" s="260"/>
      <c r="BP481" s="260"/>
      <c r="BQ481" s="260"/>
      <c r="BR481" s="260"/>
      <c r="BS481" s="260"/>
      <c r="BT481" s="260"/>
      <c r="BU481" s="260"/>
      <c r="BV481" s="260"/>
      <c r="BW481" s="260"/>
      <c r="BX481" s="260"/>
      <c r="BY481" s="260"/>
      <c r="BZ481" s="260"/>
      <c r="CA481" s="260"/>
      <c r="CB481" s="260"/>
      <c r="CC481" s="260"/>
      <c r="CD481" s="260"/>
      <c r="CE481" s="260"/>
      <c r="CF481" s="260"/>
      <c r="CG481" s="260"/>
      <c r="CH481" s="260"/>
      <c r="CI481" s="260"/>
      <c r="CJ481" s="260"/>
      <c r="CK481" s="260"/>
      <c r="CL481" s="260"/>
      <c r="CM481" s="260"/>
    </row>
    <row r="482" spans="1:91" x14ac:dyDescent="0.2">
      <c r="A482" s="4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AD482" s="260"/>
      <c r="AE482" s="260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60"/>
      <c r="BH482" s="260"/>
      <c r="BI482" s="260"/>
      <c r="BJ482" s="260"/>
      <c r="BK482" s="260"/>
      <c r="BL482" s="260"/>
      <c r="BM482" s="260"/>
      <c r="BN482" s="260"/>
      <c r="BO482" s="260"/>
      <c r="BP482" s="260"/>
      <c r="BQ482" s="260"/>
      <c r="BR482" s="260"/>
      <c r="BS482" s="260"/>
      <c r="BT482" s="260"/>
      <c r="BU482" s="260"/>
      <c r="BV482" s="260"/>
      <c r="BW482" s="260"/>
      <c r="BX482" s="260"/>
      <c r="BY482" s="260"/>
      <c r="BZ482" s="260"/>
      <c r="CA482" s="260"/>
      <c r="CB482" s="260"/>
      <c r="CC482" s="260"/>
      <c r="CD482" s="260"/>
      <c r="CE482" s="260"/>
      <c r="CF482" s="260"/>
      <c r="CG482" s="260"/>
      <c r="CH482" s="260"/>
      <c r="CI482" s="260"/>
      <c r="CJ482" s="260"/>
      <c r="CK482" s="260"/>
      <c r="CL482" s="260"/>
      <c r="CM482" s="260"/>
    </row>
    <row r="483" spans="1:91" x14ac:dyDescent="0.2">
      <c r="A483" s="4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AD483" s="260"/>
      <c r="AE483" s="260"/>
      <c r="AF483" s="260"/>
      <c r="AG483" s="260"/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60"/>
      <c r="BH483" s="260"/>
      <c r="BI483" s="260"/>
      <c r="BJ483" s="260"/>
      <c r="BK483" s="260"/>
      <c r="BL483" s="260"/>
      <c r="BM483" s="260"/>
      <c r="BN483" s="260"/>
      <c r="BO483" s="260"/>
      <c r="BP483" s="260"/>
      <c r="BQ483" s="260"/>
      <c r="BR483" s="260"/>
      <c r="BS483" s="260"/>
      <c r="BT483" s="260"/>
      <c r="BU483" s="260"/>
      <c r="BV483" s="260"/>
      <c r="BW483" s="260"/>
      <c r="BX483" s="260"/>
      <c r="BY483" s="260"/>
      <c r="BZ483" s="260"/>
      <c r="CA483" s="260"/>
      <c r="CB483" s="260"/>
      <c r="CC483" s="260"/>
      <c r="CD483" s="260"/>
      <c r="CE483" s="260"/>
      <c r="CF483" s="260"/>
      <c r="CG483" s="260"/>
      <c r="CH483" s="260"/>
      <c r="CI483" s="260"/>
      <c r="CJ483" s="260"/>
      <c r="CK483" s="260"/>
      <c r="CL483" s="260"/>
      <c r="CM483" s="260"/>
    </row>
    <row r="484" spans="1:91" x14ac:dyDescent="0.2">
      <c r="A484" s="4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AD484" s="260"/>
      <c r="AE484" s="260"/>
      <c r="AF484" s="260"/>
      <c r="AG484" s="260"/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60"/>
      <c r="BH484" s="260"/>
      <c r="BI484" s="260"/>
      <c r="BJ484" s="260"/>
      <c r="BK484" s="260"/>
      <c r="BL484" s="260"/>
      <c r="BM484" s="260"/>
      <c r="BN484" s="260"/>
      <c r="BO484" s="260"/>
      <c r="BP484" s="260"/>
      <c r="BQ484" s="260"/>
      <c r="BR484" s="260"/>
      <c r="BS484" s="260"/>
      <c r="BT484" s="260"/>
      <c r="BU484" s="260"/>
      <c r="BV484" s="260"/>
      <c r="BW484" s="260"/>
      <c r="BX484" s="260"/>
      <c r="BY484" s="260"/>
      <c r="BZ484" s="260"/>
      <c r="CA484" s="260"/>
      <c r="CB484" s="260"/>
      <c r="CC484" s="260"/>
      <c r="CD484" s="260"/>
      <c r="CE484" s="260"/>
      <c r="CF484" s="260"/>
      <c r="CG484" s="260"/>
      <c r="CH484" s="260"/>
      <c r="CI484" s="260"/>
      <c r="CJ484" s="260"/>
      <c r="CK484" s="260"/>
      <c r="CL484" s="260"/>
      <c r="CM484" s="260"/>
    </row>
    <row r="485" spans="1:91" x14ac:dyDescent="0.2">
      <c r="A485" s="4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AD485" s="260"/>
      <c r="AE485" s="260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60"/>
      <c r="BH485" s="260"/>
      <c r="BI485" s="260"/>
      <c r="BJ485" s="260"/>
      <c r="BK485" s="260"/>
      <c r="BL485" s="260"/>
      <c r="BM485" s="260"/>
      <c r="BN485" s="260"/>
      <c r="BO485" s="260"/>
      <c r="BP485" s="260"/>
      <c r="BQ485" s="260"/>
      <c r="BR485" s="260"/>
      <c r="BS485" s="260"/>
      <c r="BT485" s="260"/>
      <c r="BU485" s="260"/>
      <c r="BV485" s="260"/>
      <c r="BW485" s="260"/>
      <c r="BX485" s="260"/>
      <c r="BY485" s="260"/>
      <c r="BZ485" s="260"/>
      <c r="CA485" s="260"/>
      <c r="CB485" s="260"/>
      <c r="CC485" s="260"/>
      <c r="CD485" s="260"/>
      <c r="CE485" s="260"/>
      <c r="CF485" s="260"/>
      <c r="CG485" s="260"/>
      <c r="CH485" s="260"/>
      <c r="CI485" s="260"/>
      <c r="CJ485" s="260"/>
      <c r="CK485" s="260"/>
      <c r="CL485" s="260"/>
      <c r="CM485" s="260"/>
    </row>
    <row r="486" spans="1:91" x14ac:dyDescent="0.2">
      <c r="A486" s="4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AD486" s="260"/>
      <c r="AE486" s="260"/>
      <c r="AF486" s="260"/>
      <c r="AG486" s="260"/>
      <c r="AH486" s="260"/>
      <c r="AI486" s="260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60"/>
      <c r="BH486" s="260"/>
      <c r="BI486" s="260"/>
      <c r="BJ486" s="260"/>
      <c r="BK486" s="260"/>
      <c r="BL486" s="260"/>
      <c r="BM486" s="260"/>
      <c r="BN486" s="260"/>
      <c r="BO486" s="260"/>
      <c r="BP486" s="260"/>
      <c r="BQ486" s="260"/>
      <c r="BR486" s="260"/>
      <c r="BS486" s="260"/>
      <c r="BT486" s="260"/>
      <c r="BU486" s="260"/>
      <c r="BV486" s="260"/>
      <c r="BW486" s="260"/>
      <c r="BX486" s="260"/>
      <c r="BY486" s="260"/>
      <c r="BZ486" s="260"/>
      <c r="CA486" s="260"/>
      <c r="CB486" s="260"/>
      <c r="CC486" s="260"/>
      <c r="CD486" s="260"/>
      <c r="CE486" s="260"/>
      <c r="CF486" s="260"/>
      <c r="CG486" s="260"/>
      <c r="CH486" s="260"/>
      <c r="CI486" s="260"/>
      <c r="CJ486" s="260"/>
      <c r="CK486" s="260"/>
      <c r="CL486" s="260"/>
      <c r="CM486" s="260"/>
    </row>
    <row r="487" spans="1:91" x14ac:dyDescent="0.2">
      <c r="A487" s="4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AD487" s="260"/>
      <c r="AE487" s="260"/>
      <c r="AF487" s="260"/>
      <c r="AG487" s="260"/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60"/>
      <c r="BH487" s="260"/>
      <c r="BI487" s="260"/>
      <c r="BJ487" s="260"/>
      <c r="BK487" s="260"/>
      <c r="BL487" s="260"/>
      <c r="BM487" s="260"/>
      <c r="BN487" s="260"/>
      <c r="BO487" s="260"/>
      <c r="BP487" s="260"/>
      <c r="BQ487" s="260"/>
      <c r="BR487" s="260"/>
      <c r="BS487" s="260"/>
      <c r="BT487" s="260"/>
      <c r="BU487" s="260"/>
      <c r="BV487" s="260"/>
      <c r="BW487" s="260"/>
      <c r="BX487" s="260"/>
      <c r="BY487" s="260"/>
      <c r="BZ487" s="260"/>
      <c r="CA487" s="260"/>
      <c r="CB487" s="260"/>
      <c r="CC487" s="260"/>
      <c r="CD487" s="260"/>
      <c r="CE487" s="260"/>
      <c r="CF487" s="260"/>
      <c r="CG487" s="260"/>
      <c r="CH487" s="260"/>
      <c r="CI487" s="260"/>
      <c r="CJ487" s="260"/>
      <c r="CK487" s="260"/>
      <c r="CL487" s="260"/>
      <c r="CM487" s="260"/>
    </row>
    <row r="488" spans="1:91" x14ac:dyDescent="0.2">
      <c r="A488" s="4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AD488" s="260"/>
      <c r="AE488" s="260"/>
      <c r="AF488" s="260"/>
      <c r="AG488" s="260"/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60"/>
      <c r="BH488" s="260"/>
      <c r="BI488" s="260"/>
      <c r="BJ488" s="260"/>
      <c r="BK488" s="260"/>
      <c r="BL488" s="260"/>
      <c r="BM488" s="260"/>
      <c r="BN488" s="260"/>
      <c r="BO488" s="260"/>
      <c r="BP488" s="260"/>
      <c r="BQ488" s="260"/>
      <c r="BR488" s="260"/>
      <c r="BS488" s="260"/>
      <c r="BT488" s="260"/>
      <c r="BU488" s="260"/>
      <c r="BV488" s="260"/>
      <c r="BW488" s="260"/>
      <c r="BX488" s="260"/>
      <c r="BY488" s="260"/>
      <c r="BZ488" s="260"/>
      <c r="CA488" s="260"/>
      <c r="CB488" s="260"/>
      <c r="CC488" s="260"/>
      <c r="CD488" s="260"/>
      <c r="CE488" s="260"/>
      <c r="CF488" s="260"/>
      <c r="CG488" s="260"/>
      <c r="CH488" s="260"/>
      <c r="CI488" s="260"/>
      <c r="CJ488" s="260"/>
      <c r="CK488" s="260"/>
      <c r="CL488" s="260"/>
      <c r="CM488" s="260"/>
    </row>
    <row r="489" spans="1:91" x14ac:dyDescent="0.2">
      <c r="A489" s="4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AD489" s="260"/>
      <c r="AE489" s="260"/>
      <c r="AF489" s="260"/>
      <c r="AG489" s="260"/>
      <c r="AH489" s="260"/>
      <c r="AI489" s="260"/>
      <c r="AJ489" s="260"/>
      <c r="AK489" s="260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60"/>
      <c r="BH489" s="260"/>
      <c r="BI489" s="260"/>
      <c r="BJ489" s="260"/>
      <c r="BK489" s="260"/>
      <c r="BL489" s="260"/>
      <c r="BM489" s="260"/>
      <c r="BN489" s="260"/>
      <c r="BO489" s="260"/>
      <c r="BP489" s="260"/>
      <c r="BQ489" s="260"/>
      <c r="BR489" s="260"/>
      <c r="BS489" s="260"/>
      <c r="BT489" s="260"/>
      <c r="BU489" s="260"/>
      <c r="BV489" s="260"/>
      <c r="BW489" s="260"/>
      <c r="BX489" s="260"/>
      <c r="BY489" s="260"/>
      <c r="BZ489" s="260"/>
      <c r="CA489" s="260"/>
      <c r="CB489" s="260"/>
      <c r="CC489" s="260"/>
      <c r="CD489" s="260"/>
      <c r="CE489" s="260"/>
      <c r="CF489" s="260"/>
      <c r="CG489" s="260"/>
      <c r="CH489" s="260"/>
      <c r="CI489" s="260"/>
      <c r="CJ489" s="260"/>
      <c r="CK489" s="260"/>
      <c r="CL489" s="260"/>
      <c r="CM489" s="260"/>
    </row>
    <row r="490" spans="1:91" x14ac:dyDescent="0.2">
      <c r="A490" s="4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AD490" s="260"/>
      <c r="AE490" s="260"/>
      <c r="AF490" s="260"/>
      <c r="AG490" s="260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60"/>
      <c r="BH490" s="260"/>
      <c r="BI490" s="260"/>
      <c r="BJ490" s="260"/>
      <c r="BK490" s="260"/>
      <c r="BL490" s="260"/>
      <c r="BM490" s="260"/>
      <c r="BN490" s="260"/>
      <c r="BO490" s="260"/>
      <c r="BP490" s="260"/>
      <c r="BQ490" s="260"/>
      <c r="BR490" s="260"/>
      <c r="BS490" s="260"/>
      <c r="BT490" s="260"/>
      <c r="BU490" s="260"/>
      <c r="BV490" s="260"/>
      <c r="BW490" s="260"/>
      <c r="BX490" s="260"/>
      <c r="BY490" s="260"/>
      <c r="BZ490" s="260"/>
      <c r="CA490" s="260"/>
      <c r="CB490" s="260"/>
      <c r="CC490" s="260"/>
      <c r="CD490" s="260"/>
      <c r="CE490" s="260"/>
      <c r="CF490" s="260"/>
      <c r="CG490" s="260"/>
      <c r="CH490" s="260"/>
      <c r="CI490" s="260"/>
      <c r="CJ490" s="260"/>
      <c r="CK490" s="260"/>
      <c r="CL490" s="260"/>
      <c r="CM490" s="260"/>
    </row>
    <row r="491" spans="1:91" x14ac:dyDescent="0.2">
      <c r="A491" s="4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AD491" s="260"/>
      <c r="AE491" s="260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60"/>
      <c r="BH491" s="260"/>
      <c r="BI491" s="260"/>
      <c r="BJ491" s="260"/>
      <c r="BK491" s="260"/>
      <c r="BL491" s="260"/>
      <c r="BM491" s="260"/>
      <c r="BN491" s="260"/>
      <c r="BO491" s="260"/>
      <c r="BP491" s="260"/>
      <c r="BQ491" s="260"/>
      <c r="BR491" s="260"/>
      <c r="BS491" s="260"/>
      <c r="BT491" s="260"/>
      <c r="BU491" s="260"/>
      <c r="BV491" s="260"/>
      <c r="BW491" s="260"/>
      <c r="BX491" s="260"/>
      <c r="BY491" s="260"/>
      <c r="BZ491" s="260"/>
      <c r="CA491" s="260"/>
      <c r="CB491" s="260"/>
      <c r="CC491" s="260"/>
      <c r="CD491" s="260"/>
      <c r="CE491" s="260"/>
      <c r="CF491" s="260"/>
      <c r="CG491" s="260"/>
      <c r="CH491" s="260"/>
      <c r="CI491" s="260"/>
      <c r="CJ491" s="260"/>
      <c r="CK491" s="260"/>
      <c r="CL491" s="260"/>
      <c r="CM491" s="260"/>
    </row>
    <row r="492" spans="1:91" x14ac:dyDescent="0.2">
      <c r="A492" s="4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AD492" s="260"/>
      <c r="AE492" s="260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60"/>
      <c r="BH492" s="260"/>
      <c r="BI492" s="260"/>
      <c r="BJ492" s="260"/>
      <c r="BK492" s="260"/>
      <c r="BL492" s="260"/>
      <c r="BM492" s="260"/>
      <c r="BN492" s="260"/>
      <c r="BO492" s="260"/>
      <c r="BP492" s="260"/>
      <c r="BQ492" s="260"/>
      <c r="BR492" s="260"/>
      <c r="BS492" s="260"/>
      <c r="BT492" s="260"/>
      <c r="BU492" s="260"/>
      <c r="BV492" s="260"/>
      <c r="BW492" s="260"/>
      <c r="BX492" s="260"/>
      <c r="BY492" s="260"/>
      <c r="BZ492" s="260"/>
      <c r="CA492" s="260"/>
      <c r="CB492" s="260"/>
      <c r="CC492" s="260"/>
      <c r="CD492" s="260"/>
      <c r="CE492" s="260"/>
      <c r="CF492" s="260"/>
      <c r="CG492" s="260"/>
      <c r="CH492" s="260"/>
      <c r="CI492" s="260"/>
      <c r="CJ492" s="260"/>
      <c r="CK492" s="260"/>
      <c r="CL492" s="260"/>
      <c r="CM492" s="260"/>
    </row>
    <row r="493" spans="1:91" x14ac:dyDescent="0.2">
      <c r="A493" s="4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AD493" s="260"/>
      <c r="AE493" s="260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60"/>
      <c r="BH493" s="260"/>
      <c r="BI493" s="260"/>
      <c r="BJ493" s="260"/>
      <c r="BK493" s="260"/>
      <c r="BL493" s="260"/>
      <c r="BM493" s="260"/>
      <c r="BN493" s="260"/>
      <c r="BO493" s="260"/>
      <c r="BP493" s="260"/>
      <c r="BQ493" s="260"/>
      <c r="BR493" s="260"/>
      <c r="BS493" s="260"/>
      <c r="BT493" s="260"/>
      <c r="BU493" s="260"/>
      <c r="BV493" s="260"/>
      <c r="BW493" s="260"/>
      <c r="BX493" s="260"/>
      <c r="BY493" s="260"/>
      <c r="BZ493" s="260"/>
      <c r="CA493" s="260"/>
      <c r="CB493" s="260"/>
      <c r="CC493" s="260"/>
      <c r="CD493" s="260"/>
      <c r="CE493" s="260"/>
      <c r="CF493" s="260"/>
      <c r="CG493" s="260"/>
      <c r="CH493" s="260"/>
      <c r="CI493" s="260"/>
      <c r="CJ493" s="260"/>
      <c r="CK493" s="260"/>
      <c r="CL493" s="260"/>
      <c r="CM493" s="260"/>
    </row>
    <row r="494" spans="1:91" x14ac:dyDescent="0.2">
      <c r="A494" s="4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AD494" s="260"/>
      <c r="AE494" s="260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60"/>
      <c r="BH494" s="260"/>
      <c r="BI494" s="260"/>
      <c r="BJ494" s="260"/>
      <c r="BK494" s="260"/>
      <c r="BL494" s="260"/>
      <c r="BM494" s="260"/>
      <c r="BN494" s="260"/>
      <c r="BO494" s="260"/>
      <c r="BP494" s="260"/>
      <c r="BQ494" s="260"/>
      <c r="BR494" s="260"/>
      <c r="BS494" s="260"/>
      <c r="BT494" s="260"/>
      <c r="BU494" s="260"/>
      <c r="BV494" s="260"/>
      <c r="BW494" s="260"/>
      <c r="BX494" s="260"/>
      <c r="BY494" s="260"/>
      <c r="BZ494" s="260"/>
      <c r="CA494" s="260"/>
      <c r="CB494" s="260"/>
      <c r="CC494" s="260"/>
      <c r="CD494" s="260"/>
      <c r="CE494" s="260"/>
      <c r="CF494" s="260"/>
      <c r="CG494" s="260"/>
      <c r="CH494" s="260"/>
      <c r="CI494" s="260"/>
      <c r="CJ494" s="260"/>
      <c r="CK494" s="260"/>
      <c r="CL494" s="260"/>
      <c r="CM494" s="260"/>
    </row>
    <row r="495" spans="1:91" x14ac:dyDescent="0.2">
      <c r="A495" s="4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AD495" s="260"/>
      <c r="AE495" s="260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60"/>
      <c r="BH495" s="260"/>
      <c r="BI495" s="260"/>
      <c r="BJ495" s="260"/>
      <c r="BK495" s="260"/>
      <c r="BL495" s="260"/>
      <c r="BM495" s="260"/>
      <c r="BN495" s="260"/>
      <c r="BO495" s="260"/>
      <c r="BP495" s="260"/>
      <c r="BQ495" s="260"/>
      <c r="BR495" s="260"/>
      <c r="BS495" s="260"/>
      <c r="BT495" s="260"/>
      <c r="BU495" s="260"/>
      <c r="BV495" s="260"/>
      <c r="BW495" s="260"/>
      <c r="BX495" s="260"/>
      <c r="BY495" s="260"/>
      <c r="BZ495" s="260"/>
      <c r="CA495" s="260"/>
      <c r="CB495" s="260"/>
      <c r="CC495" s="260"/>
      <c r="CD495" s="260"/>
      <c r="CE495" s="260"/>
      <c r="CF495" s="260"/>
      <c r="CG495" s="260"/>
      <c r="CH495" s="260"/>
      <c r="CI495" s="260"/>
      <c r="CJ495" s="260"/>
      <c r="CK495" s="260"/>
      <c r="CL495" s="260"/>
      <c r="CM495" s="260"/>
    </row>
    <row r="496" spans="1:91" x14ac:dyDescent="0.2">
      <c r="A496" s="4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AD496" s="260"/>
      <c r="AE496" s="260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60"/>
      <c r="BH496" s="260"/>
      <c r="BI496" s="260"/>
      <c r="BJ496" s="260"/>
      <c r="BK496" s="260"/>
      <c r="BL496" s="260"/>
      <c r="BM496" s="260"/>
      <c r="BN496" s="260"/>
      <c r="BO496" s="260"/>
      <c r="BP496" s="260"/>
      <c r="BQ496" s="260"/>
      <c r="BR496" s="260"/>
      <c r="BS496" s="260"/>
      <c r="BT496" s="260"/>
      <c r="BU496" s="260"/>
      <c r="BV496" s="260"/>
      <c r="BW496" s="260"/>
      <c r="BX496" s="260"/>
      <c r="BY496" s="260"/>
      <c r="BZ496" s="260"/>
      <c r="CA496" s="260"/>
      <c r="CB496" s="260"/>
      <c r="CC496" s="260"/>
      <c r="CD496" s="260"/>
      <c r="CE496" s="260"/>
      <c r="CF496" s="260"/>
      <c r="CG496" s="260"/>
      <c r="CH496" s="260"/>
      <c r="CI496" s="260"/>
      <c r="CJ496" s="260"/>
      <c r="CK496" s="260"/>
      <c r="CL496" s="260"/>
      <c r="CM496" s="260"/>
    </row>
    <row r="497" spans="1:91" x14ac:dyDescent="0.2">
      <c r="A497" s="4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AD497" s="260"/>
      <c r="AE497" s="260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60"/>
      <c r="BH497" s="260"/>
      <c r="BI497" s="260"/>
      <c r="BJ497" s="260"/>
      <c r="BK497" s="260"/>
      <c r="BL497" s="260"/>
      <c r="BM497" s="260"/>
      <c r="BN497" s="260"/>
      <c r="BO497" s="260"/>
      <c r="BP497" s="260"/>
      <c r="BQ497" s="260"/>
      <c r="BR497" s="260"/>
      <c r="BS497" s="260"/>
      <c r="BT497" s="260"/>
      <c r="BU497" s="260"/>
      <c r="BV497" s="260"/>
      <c r="BW497" s="260"/>
      <c r="BX497" s="260"/>
      <c r="BY497" s="260"/>
      <c r="BZ497" s="260"/>
      <c r="CA497" s="260"/>
      <c r="CB497" s="260"/>
      <c r="CC497" s="260"/>
      <c r="CD497" s="260"/>
      <c r="CE497" s="260"/>
      <c r="CF497" s="260"/>
      <c r="CG497" s="260"/>
      <c r="CH497" s="260"/>
      <c r="CI497" s="260"/>
      <c r="CJ497" s="260"/>
      <c r="CK497" s="260"/>
      <c r="CL497" s="260"/>
      <c r="CM497" s="260"/>
    </row>
    <row r="498" spans="1:91" x14ac:dyDescent="0.2">
      <c r="A498" s="4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AD498" s="260"/>
      <c r="AE498" s="260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60"/>
      <c r="BH498" s="260"/>
      <c r="BI498" s="260"/>
      <c r="BJ498" s="260"/>
      <c r="BK498" s="260"/>
      <c r="BL498" s="260"/>
      <c r="BM498" s="260"/>
      <c r="BN498" s="260"/>
      <c r="BO498" s="260"/>
      <c r="BP498" s="260"/>
      <c r="BQ498" s="260"/>
      <c r="BR498" s="260"/>
      <c r="BS498" s="260"/>
      <c r="BT498" s="260"/>
      <c r="BU498" s="260"/>
      <c r="BV498" s="260"/>
      <c r="BW498" s="260"/>
      <c r="BX498" s="260"/>
      <c r="BY498" s="260"/>
      <c r="BZ498" s="260"/>
      <c r="CA498" s="260"/>
      <c r="CB498" s="260"/>
      <c r="CC498" s="260"/>
      <c r="CD498" s="260"/>
      <c r="CE498" s="260"/>
      <c r="CF498" s="260"/>
      <c r="CG498" s="260"/>
      <c r="CH498" s="260"/>
      <c r="CI498" s="260"/>
      <c r="CJ498" s="260"/>
      <c r="CK498" s="260"/>
      <c r="CL498" s="260"/>
      <c r="CM498" s="260"/>
    </row>
    <row r="499" spans="1:91" x14ac:dyDescent="0.2">
      <c r="A499" s="4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AD499" s="260"/>
      <c r="AE499" s="260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60"/>
      <c r="BH499" s="260"/>
      <c r="BI499" s="260"/>
      <c r="BJ499" s="260"/>
      <c r="BK499" s="260"/>
      <c r="BL499" s="260"/>
      <c r="BM499" s="260"/>
      <c r="BN499" s="260"/>
      <c r="BO499" s="260"/>
      <c r="BP499" s="260"/>
      <c r="BQ499" s="260"/>
      <c r="BR499" s="260"/>
      <c r="BS499" s="260"/>
      <c r="BT499" s="260"/>
      <c r="BU499" s="260"/>
      <c r="BV499" s="260"/>
      <c r="BW499" s="260"/>
      <c r="BX499" s="260"/>
      <c r="BY499" s="260"/>
      <c r="BZ499" s="260"/>
      <c r="CA499" s="260"/>
      <c r="CB499" s="260"/>
      <c r="CC499" s="260"/>
      <c r="CD499" s="260"/>
      <c r="CE499" s="260"/>
      <c r="CF499" s="260"/>
      <c r="CG499" s="260"/>
      <c r="CH499" s="260"/>
      <c r="CI499" s="260"/>
      <c r="CJ499" s="260"/>
      <c r="CK499" s="260"/>
      <c r="CL499" s="260"/>
      <c r="CM499" s="260"/>
    </row>
    <row r="500" spans="1:91" x14ac:dyDescent="0.2">
      <c r="A500" s="4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AD500" s="260"/>
      <c r="AE500" s="260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60"/>
      <c r="BH500" s="260"/>
      <c r="BI500" s="260"/>
      <c r="BJ500" s="260"/>
      <c r="BK500" s="260"/>
      <c r="BL500" s="260"/>
      <c r="BM500" s="260"/>
      <c r="BN500" s="260"/>
      <c r="BO500" s="260"/>
      <c r="BP500" s="260"/>
      <c r="BQ500" s="260"/>
      <c r="BR500" s="260"/>
      <c r="BS500" s="260"/>
      <c r="BT500" s="260"/>
      <c r="BU500" s="260"/>
      <c r="BV500" s="260"/>
      <c r="BW500" s="260"/>
      <c r="BX500" s="260"/>
      <c r="BY500" s="260"/>
      <c r="BZ500" s="260"/>
      <c r="CA500" s="260"/>
      <c r="CB500" s="260"/>
      <c r="CC500" s="260"/>
      <c r="CD500" s="260"/>
      <c r="CE500" s="260"/>
      <c r="CF500" s="260"/>
      <c r="CG500" s="260"/>
      <c r="CH500" s="260"/>
      <c r="CI500" s="260"/>
      <c r="CJ500" s="260"/>
      <c r="CK500" s="260"/>
      <c r="CL500" s="260"/>
      <c r="CM500" s="260"/>
    </row>
    <row r="501" spans="1:91" x14ac:dyDescent="0.2">
      <c r="A501" s="4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AD501" s="260"/>
      <c r="AE501" s="260"/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60"/>
      <c r="BH501" s="260"/>
      <c r="BI501" s="260"/>
      <c r="BJ501" s="260"/>
      <c r="BK501" s="260"/>
      <c r="BL501" s="260"/>
      <c r="BM501" s="260"/>
      <c r="BN501" s="260"/>
      <c r="BO501" s="260"/>
      <c r="BP501" s="260"/>
      <c r="BQ501" s="260"/>
      <c r="BR501" s="260"/>
      <c r="BS501" s="260"/>
      <c r="BT501" s="260"/>
      <c r="BU501" s="260"/>
      <c r="BV501" s="260"/>
      <c r="BW501" s="260"/>
      <c r="BX501" s="260"/>
      <c r="BY501" s="260"/>
      <c r="BZ501" s="260"/>
      <c r="CA501" s="260"/>
      <c r="CB501" s="260"/>
      <c r="CC501" s="260"/>
      <c r="CD501" s="260"/>
      <c r="CE501" s="260"/>
      <c r="CF501" s="260"/>
      <c r="CG501" s="260"/>
      <c r="CH501" s="260"/>
      <c r="CI501" s="260"/>
      <c r="CJ501" s="260"/>
      <c r="CK501" s="260"/>
      <c r="CL501" s="260"/>
      <c r="CM501" s="260"/>
    </row>
    <row r="502" spans="1:91" x14ac:dyDescent="0.2">
      <c r="A502" s="4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AD502" s="260"/>
      <c r="AE502" s="260"/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60"/>
      <c r="BH502" s="260"/>
      <c r="BI502" s="260"/>
      <c r="BJ502" s="260"/>
      <c r="BK502" s="260"/>
      <c r="BL502" s="260"/>
      <c r="BM502" s="260"/>
      <c r="BN502" s="260"/>
      <c r="BO502" s="260"/>
      <c r="BP502" s="260"/>
      <c r="BQ502" s="260"/>
      <c r="BR502" s="260"/>
      <c r="BS502" s="260"/>
      <c r="BT502" s="260"/>
      <c r="BU502" s="260"/>
      <c r="BV502" s="260"/>
      <c r="BW502" s="260"/>
      <c r="BX502" s="260"/>
      <c r="BY502" s="260"/>
      <c r="BZ502" s="260"/>
      <c r="CA502" s="260"/>
      <c r="CB502" s="260"/>
      <c r="CC502" s="260"/>
      <c r="CD502" s="260"/>
      <c r="CE502" s="260"/>
      <c r="CF502" s="260"/>
      <c r="CG502" s="260"/>
      <c r="CH502" s="260"/>
      <c r="CI502" s="260"/>
      <c r="CJ502" s="260"/>
      <c r="CK502" s="260"/>
      <c r="CL502" s="260"/>
      <c r="CM502" s="260"/>
    </row>
    <row r="503" spans="1:91" x14ac:dyDescent="0.2">
      <c r="A503" s="4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AD503" s="260"/>
      <c r="AE503" s="260"/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60"/>
      <c r="BH503" s="260"/>
      <c r="BI503" s="260"/>
      <c r="BJ503" s="260"/>
      <c r="BK503" s="260"/>
      <c r="BL503" s="260"/>
      <c r="BM503" s="260"/>
      <c r="BN503" s="260"/>
      <c r="BO503" s="260"/>
      <c r="BP503" s="260"/>
      <c r="BQ503" s="260"/>
      <c r="BR503" s="260"/>
      <c r="BS503" s="260"/>
      <c r="BT503" s="260"/>
      <c r="BU503" s="260"/>
      <c r="BV503" s="260"/>
      <c r="BW503" s="260"/>
      <c r="BX503" s="260"/>
      <c r="BY503" s="260"/>
      <c r="BZ503" s="260"/>
      <c r="CA503" s="260"/>
      <c r="CB503" s="260"/>
      <c r="CC503" s="260"/>
      <c r="CD503" s="260"/>
      <c r="CE503" s="260"/>
      <c r="CF503" s="260"/>
      <c r="CG503" s="260"/>
      <c r="CH503" s="260"/>
      <c r="CI503" s="260"/>
      <c r="CJ503" s="260"/>
      <c r="CK503" s="260"/>
      <c r="CL503" s="260"/>
      <c r="CM503" s="260"/>
    </row>
    <row r="504" spans="1:91" x14ac:dyDescent="0.2">
      <c r="A504" s="4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AD504" s="260"/>
      <c r="AE504" s="260"/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60"/>
      <c r="BH504" s="260"/>
      <c r="BI504" s="260"/>
      <c r="BJ504" s="260"/>
      <c r="BK504" s="260"/>
      <c r="BL504" s="260"/>
      <c r="BM504" s="260"/>
      <c r="BN504" s="260"/>
      <c r="BO504" s="260"/>
      <c r="BP504" s="260"/>
      <c r="BQ504" s="260"/>
      <c r="BR504" s="260"/>
      <c r="BS504" s="260"/>
      <c r="BT504" s="260"/>
      <c r="BU504" s="260"/>
      <c r="BV504" s="260"/>
      <c r="BW504" s="260"/>
      <c r="BX504" s="260"/>
      <c r="BY504" s="260"/>
      <c r="BZ504" s="260"/>
      <c r="CA504" s="260"/>
      <c r="CB504" s="260"/>
      <c r="CC504" s="260"/>
      <c r="CD504" s="260"/>
      <c r="CE504" s="260"/>
      <c r="CF504" s="260"/>
      <c r="CG504" s="260"/>
      <c r="CH504" s="260"/>
      <c r="CI504" s="260"/>
      <c r="CJ504" s="260"/>
      <c r="CK504" s="260"/>
      <c r="CL504" s="260"/>
      <c r="CM504" s="260"/>
    </row>
    <row r="505" spans="1:91" x14ac:dyDescent="0.2">
      <c r="A505" s="4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AD505" s="260"/>
      <c r="AE505" s="260"/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60"/>
      <c r="BH505" s="260"/>
      <c r="BI505" s="260"/>
      <c r="BJ505" s="260"/>
      <c r="BK505" s="260"/>
      <c r="BL505" s="260"/>
      <c r="BM505" s="260"/>
      <c r="BN505" s="260"/>
      <c r="BO505" s="260"/>
      <c r="BP505" s="260"/>
      <c r="BQ505" s="260"/>
      <c r="BR505" s="260"/>
      <c r="BS505" s="260"/>
      <c r="BT505" s="260"/>
      <c r="BU505" s="260"/>
      <c r="BV505" s="260"/>
      <c r="BW505" s="260"/>
      <c r="BX505" s="260"/>
      <c r="BY505" s="260"/>
      <c r="BZ505" s="260"/>
      <c r="CA505" s="260"/>
      <c r="CB505" s="260"/>
      <c r="CC505" s="260"/>
      <c r="CD505" s="260"/>
      <c r="CE505" s="260"/>
      <c r="CF505" s="260"/>
      <c r="CG505" s="260"/>
      <c r="CH505" s="260"/>
      <c r="CI505" s="260"/>
      <c r="CJ505" s="260"/>
      <c r="CK505" s="260"/>
      <c r="CL505" s="260"/>
      <c r="CM505" s="260"/>
    </row>
    <row r="506" spans="1:91" x14ac:dyDescent="0.2">
      <c r="A506" s="4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AD506" s="260"/>
      <c r="AE506" s="260"/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60"/>
      <c r="BH506" s="260"/>
      <c r="BI506" s="260"/>
      <c r="BJ506" s="260"/>
      <c r="BK506" s="260"/>
      <c r="BL506" s="260"/>
      <c r="BM506" s="260"/>
      <c r="BN506" s="260"/>
      <c r="BO506" s="260"/>
      <c r="BP506" s="260"/>
      <c r="BQ506" s="260"/>
      <c r="BR506" s="260"/>
      <c r="BS506" s="260"/>
      <c r="BT506" s="260"/>
      <c r="BU506" s="260"/>
      <c r="BV506" s="260"/>
      <c r="BW506" s="260"/>
      <c r="BX506" s="260"/>
      <c r="BY506" s="260"/>
      <c r="BZ506" s="260"/>
      <c r="CA506" s="260"/>
      <c r="CB506" s="260"/>
      <c r="CC506" s="260"/>
      <c r="CD506" s="260"/>
      <c r="CE506" s="260"/>
      <c r="CF506" s="260"/>
      <c r="CG506" s="260"/>
      <c r="CH506" s="260"/>
      <c r="CI506" s="260"/>
      <c r="CJ506" s="260"/>
      <c r="CK506" s="260"/>
      <c r="CL506" s="260"/>
      <c r="CM506" s="260"/>
    </row>
    <row r="507" spans="1:91" x14ac:dyDescent="0.2">
      <c r="A507" s="4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AD507" s="260"/>
      <c r="AE507" s="260"/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60"/>
      <c r="BH507" s="260"/>
      <c r="BI507" s="260"/>
      <c r="BJ507" s="260"/>
      <c r="BK507" s="260"/>
      <c r="BL507" s="260"/>
      <c r="BM507" s="260"/>
      <c r="BN507" s="260"/>
      <c r="BO507" s="260"/>
      <c r="BP507" s="260"/>
      <c r="BQ507" s="260"/>
      <c r="BR507" s="260"/>
      <c r="BS507" s="260"/>
      <c r="BT507" s="260"/>
      <c r="BU507" s="260"/>
      <c r="BV507" s="260"/>
      <c r="BW507" s="260"/>
      <c r="BX507" s="260"/>
      <c r="BY507" s="260"/>
      <c r="BZ507" s="260"/>
      <c r="CA507" s="260"/>
      <c r="CB507" s="260"/>
      <c r="CC507" s="260"/>
      <c r="CD507" s="260"/>
      <c r="CE507" s="260"/>
      <c r="CF507" s="260"/>
      <c r="CG507" s="260"/>
      <c r="CH507" s="260"/>
      <c r="CI507" s="260"/>
      <c r="CJ507" s="260"/>
      <c r="CK507" s="260"/>
      <c r="CL507" s="260"/>
      <c r="CM507" s="260"/>
    </row>
    <row r="508" spans="1:91" x14ac:dyDescent="0.2">
      <c r="A508" s="4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AD508" s="260"/>
      <c r="AE508" s="260"/>
      <c r="AF508" s="260"/>
      <c r="AG508" s="260"/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F508" s="260"/>
      <c r="BG508" s="260"/>
      <c r="BH508" s="260"/>
      <c r="BI508" s="260"/>
      <c r="BJ508" s="260"/>
      <c r="BK508" s="260"/>
      <c r="BL508" s="260"/>
      <c r="BM508" s="260"/>
      <c r="BN508" s="260"/>
      <c r="BO508" s="260"/>
      <c r="BP508" s="260"/>
      <c r="BQ508" s="260"/>
      <c r="BR508" s="260"/>
      <c r="BS508" s="260"/>
      <c r="BT508" s="260"/>
      <c r="BU508" s="260"/>
      <c r="BV508" s="260"/>
      <c r="BW508" s="260"/>
      <c r="BX508" s="260"/>
      <c r="BY508" s="260"/>
      <c r="BZ508" s="260"/>
      <c r="CA508" s="260"/>
      <c r="CB508" s="260"/>
      <c r="CC508" s="260"/>
      <c r="CD508" s="260"/>
      <c r="CE508" s="260"/>
      <c r="CF508" s="260"/>
      <c r="CG508" s="260"/>
      <c r="CH508" s="260"/>
      <c r="CI508" s="260"/>
      <c r="CJ508" s="260"/>
      <c r="CK508" s="260"/>
      <c r="CL508" s="260"/>
      <c r="CM508" s="260"/>
    </row>
    <row r="509" spans="1:91" x14ac:dyDescent="0.2">
      <c r="A509" s="4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AD509" s="260"/>
      <c r="AE509" s="260"/>
      <c r="AF509" s="260"/>
      <c r="AG509" s="260"/>
      <c r="AH509" s="260"/>
      <c r="AI509" s="260"/>
      <c r="AJ509" s="260"/>
      <c r="AK509" s="260"/>
      <c r="AL509" s="260"/>
      <c r="AM509" s="260"/>
      <c r="AN509" s="260"/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F509" s="260"/>
      <c r="BG509" s="260"/>
      <c r="BH509" s="260"/>
      <c r="BI509" s="260"/>
      <c r="BJ509" s="260"/>
      <c r="BK509" s="260"/>
      <c r="BL509" s="260"/>
      <c r="BM509" s="260"/>
      <c r="BN509" s="260"/>
      <c r="BO509" s="260"/>
      <c r="BP509" s="260"/>
      <c r="BQ509" s="260"/>
      <c r="BR509" s="260"/>
      <c r="BS509" s="260"/>
      <c r="BT509" s="260"/>
      <c r="BU509" s="260"/>
      <c r="BV509" s="260"/>
      <c r="BW509" s="260"/>
      <c r="BX509" s="260"/>
      <c r="BY509" s="260"/>
      <c r="BZ509" s="260"/>
      <c r="CA509" s="260"/>
      <c r="CB509" s="260"/>
      <c r="CC509" s="260"/>
      <c r="CD509" s="260"/>
      <c r="CE509" s="260"/>
      <c r="CF509" s="260"/>
      <c r="CG509" s="260"/>
      <c r="CH509" s="260"/>
      <c r="CI509" s="260"/>
      <c r="CJ509" s="260"/>
      <c r="CK509" s="260"/>
      <c r="CL509" s="260"/>
      <c r="CM509" s="260"/>
    </row>
    <row r="510" spans="1:91" x14ac:dyDescent="0.2">
      <c r="A510" s="4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AD510" s="260"/>
      <c r="AE510" s="260"/>
      <c r="AF510" s="260"/>
      <c r="AG510" s="260"/>
      <c r="AH510" s="260"/>
      <c r="AI510" s="260"/>
      <c r="AJ510" s="260"/>
      <c r="AK510" s="260"/>
      <c r="AL510" s="260"/>
      <c r="AM510" s="260"/>
      <c r="AN510" s="260"/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F510" s="260"/>
      <c r="BG510" s="260"/>
      <c r="BH510" s="260"/>
      <c r="BI510" s="260"/>
      <c r="BJ510" s="260"/>
      <c r="BK510" s="260"/>
      <c r="BL510" s="260"/>
      <c r="BM510" s="260"/>
      <c r="BN510" s="260"/>
      <c r="BO510" s="260"/>
      <c r="BP510" s="260"/>
      <c r="BQ510" s="260"/>
      <c r="BR510" s="260"/>
      <c r="BS510" s="260"/>
      <c r="BT510" s="260"/>
      <c r="BU510" s="260"/>
      <c r="BV510" s="260"/>
      <c r="BW510" s="260"/>
      <c r="BX510" s="260"/>
      <c r="BY510" s="260"/>
      <c r="BZ510" s="260"/>
      <c r="CA510" s="260"/>
      <c r="CB510" s="260"/>
      <c r="CC510" s="260"/>
      <c r="CD510" s="260"/>
      <c r="CE510" s="260"/>
      <c r="CF510" s="260"/>
      <c r="CG510" s="260"/>
      <c r="CH510" s="260"/>
      <c r="CI510" s="260"/>
      <c r="CJ510" s="260"/>
      <c r="CK510" s="260"/>
      <c r="CL510" s="260"/>
      <c r="CM510" s="260"/>
    </row>
    <row r="511" spans="1:91" x14ac:dyDescent="0.2">
      <c r="A511" s="4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AD511" s="260"/>
      <c r="AE511" s="260"/>
      <c r="AF511" s="260"/>
      <c r="AG511" s="260"/>
      <c r="AH511" s="260"/>
      <c r="AI511" s="260"/>
      <c r="AJ511" s="260"/>
      <c r="AK511" s="260"/>
      <c r="AL511" s="260"/>
      <c r="AM511" s="260"/>
      <c r="AN511" s="260"/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F511" s="260"/>
      <c r="BG511" s="260"/>
      <c r="BH511" s="260"/>
      <c r="BI511" s="260"/>
      <c r="BJ511" s="260"/>
      <c r="BK511" s="260"/>
      <c r="BL511" s="260"/>
      <c r="BM511" s="260"/>
      <c r="BN511" s="260"/>
      <c r="BO511" s="260"/>
      <c r="BP511" s="260"/>
      <c r="BQ511" s="260"/>
      <c r="BR511" s="260"/>
      <c r="BS511" s="260"/>
      <c r="BT511" s="260"/>
      <c r="BU511" s="260"/>
      <c r="BV511" s="260"/>
      <c r="BW511" s="260"/>
      <c r="BX511" s="260"/>
      <c r="BY511" s="260"/>
      <c r="BZ511" s="260"/>
      <c r="CA511" s="260"/>
      <c r="CB511" s="260"/>
      <c r="CC511" s="260"/>
      <c r="CD511" s="260"/>
      <c r="CE511" s="260"/>
      <c r="CF511" s="260"/>
      <c r="CG511" s="260"/>
      <c r="CH511" s="260"/>
      <c r="CI511" s="260"/>
      <c r="CJ511" s="260"/>
      <c r="CK511" s="260"/>
      <c r="CL511" s="260"/>
      <c r="CM511" s="260"/>
    </row>
    <row r="512" spans="1:91" x14ac:dyDescent="0.2">
      <c r="A512" s="4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</row>
    <row r="513" spans="1:17" x14ac:dyDescent="0.2">
      <c r="A513" s="4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</row>
    <row r="514" spans="1:17" x14ac:dyDescent="0.2">
      <c r="A514" s="4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</row>
    <row r="515" spans="1:17" x14ac:dyDescent="0.2">
      <c r="A515" s="4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</row>
    <row r="516" spans="1:17" x14ac:dyDescent="0.2">
      <c r="A516" s="4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</row>
    <row r="517" spans="1:17" x14ac:dyDescent="0.2">
      <c r="A517" s="4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</row>
    <row r="518" spans="1:17" x14ac:dyDescent="0.2">
      <c r="A518" s="4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</row>
    <row r="519" spans="1:17" x14ac:dyDescent="0.2">
      <c r="A519" s="4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</row>
    <row r="520" spans="1:17" x14ac:dyDescent="0.2">
      <c r="A520" s="4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</row>
    <row r="521" spans="1:17" x14ac:dyDescent="0.2">
      <c r="A521" s="4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</row>
    <row r="522" spans="1:17" x14ac:dyDescent="0.2">
      <c r="A522" s="4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</row>
    <row r="523" spans="1:17" x14ac:dyDescent="0.2">
      <c r="A523" s="4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</row>
    <row r="524" spans="1:17" x14ac:dyDescent="0.2">
      <c r="A524" s="4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</row>
    <row r="525" spans="1:17" x14ac:dyDescent="0.2">
      <c r="A525" s="4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</row>
    <row r="526" spans="1:17" x14ac:dyDescent="0.2">
      <c r="A526" s="4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</row>
    <row r="527" spans="1:17" x14ac:dyDescent="0.2">
      <c r="A527" s="4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</row>
    <row r="528" spans="1:17" x14ac:dyDescent="0.2">
      <c r="A528" s="4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</row>
    <row r="529" spans="1:17" x14ac:dyDescent="0.2">
      <c r="A529" s="4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</row>
    <row r="530" spans="1:17" x14ac:dyDescent="0.2">
      <c r="A530" s="4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</row>
    <row r="531" spans="1:17" x14ac:dyDescent="0.2">
      <c r="A531" s="4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</row>
    <row r="532" spans="1:17" x14ac:dyDescent="0.2">
      <c r="A532" s="4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</row>
    <row r="533" spans="1:17" x14ac:dyDescent="0.2">
      <c r="A533" s="4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</row>
    <row r="534" spans="1:17" x14ac:dyDescent="0.2">
      <c r="A534" s="4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</row>
    <row r="535" spans="1:17" x14ac:dyDescent="0.2">
      <c r="A535" s="4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</row>
    <row r="536" spans="1:17" x14ac:dyDescent="0.2">
      <c r="A536" s="4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</row>
    <row r="537" spans="1:17" x14ac:dyDescent="0.2">
      <c r="A537" s="4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</row>
    <row r="538" spans="1:17" x14ac:dyDescent="0.2">
      <c r="A538" s="4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</row>
    <row r="539" spans="1:17" x14ac:dyDescent="0.2">
      <c r="A539" s="4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</row>
    <row r="540" spans="1:17" x14ac:dyDescent="0.2">
      <c r="A540" s="4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</row>
    <row r="541" spans="1:17" x14ac:dyDescent="0.2">
      <c r="A541" s="4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</row>
    <row r="542" spans="1:17" x14ac:dyDescent="0.2">
      <c r="A542" s="4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</row>
    <row r="543" spans="1:17" x14ac:dyDescent="0.2">
      <c r="A543" s="4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</row>
    <row r="544" spans="1:17" x14ac:dyDescent="0.2">
      <c r="A544" s="4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</row>
    <row r="545" spans="1:17" x14ac:dyDescent="0.2">
      <c r="A545" s="4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</row>
    <row r="546" spans="1:17" x14ac:dyDescent="0.2">
      <c r="A546" s="4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</row>
    <row r="547" spans="1:17" x14ac:dyDescent="0.2">
      <c r="A547" s="4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</row>
    <row r="548" spans="1:17" x14ac:dyDescent="0.2">
      <c r="A548" s="4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</row>
    <row r="549" spans="1:17" x14ac:dyDescent="0.2">
      <c r="A549" s="4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</row>
    <row r="550" spans="1:17" x14ac:dyDescent="0.2">
      <c r="A550" s="4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</row>
    <row r="551" spans="1:17" x14ac:dyDescent="0.2">
      <c r="A551" s="4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</row>
    <row r="552" spans="1:17" x14ac:dyDescent="0.2">
      <c r="A552" s="4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</row>
    <row r="553" spans="1:17" x14ac:dyDescent="0.2">
      <c r="A553" s="4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</row>
    <row r="554" spans="1:17" x14ac:dyDescent="0.2">
      <c r="A554" s="4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</row>
    <row r="555" spans="1:17" x14ac:dyDescent="0.2">
      <c r="A555" s="4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</row>
    <row r="556" spans="1:17" x14ac:dyDescent="0.2">
      <c r="A556" s="4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</row>
    <row r="557" spans="1:17" x14ac:dyDescent="0.2">
      <c r="A557" s="4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</row>
    <row r="558" spans="1:17" x14ac:dyDescent="0.2">
      <c r="A558" s="4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</row>
    <row r="559" spans="1:17" x14ac:dyDescent="0.2">
      <c r="A559" s="4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</row>
    <row r="560" spans="1:17" x14ac:dyDescent="0.2">
      <c r="A560" s="4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</row>
    <row r="561" spans="1:17" x14ac:dyDescent="0.2">
      <c r="A561" s="4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</row>
    <row r="562" spans="1:17" x14ac:dyDescent="0.2">
      <c r="A562" s="4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</row>
    <row r="563" spans="1:17" x14ac:dyDescent="0.2">
      <c r="A563" s="4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</row>
    <row r="564" spans="1:17" x14ac:dyDescent="0.2">
      <c r="A564" s="4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</row>
    <row r="565" spans="1:17" x14ac:dyDescent="0.2">
      <c r="A565" s="4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</row>
    <row r="566" spans="1:17" x14ac:dyDescent="0.2">
      <c r="A566" s="4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</row>
    <row r="567" spans="1:17" x14ac:dyDescent="0.2">
      <c r="A567" s="4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</row>
    <row r="568" spans="1:17" x14ac:dyDescent="0.2">
      <c r="A568" s="4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</row>
    <row r="569" spans="1:17" x14ac:dyDescent="0.2">
      <c r="A569" s="4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</row>
    <row r="570" spans="1:17" x14ac:dyDescent="0.2">
      <c r="A570" s="4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</row>
    <row r="571" spans="1:17" x14ac:dyDescent="0.2">
      <c r="A571" s="4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</row>
    <row r="572" spans="1:17" x14ac:dyDescent="0.2">
      <c r="A572" s="4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</row>
    <row r="573" spans="1:17" x14ac:dyDescent="0.2">
      <c r="A573" s="4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</row>
    <row r="574" spans="1:17" x14ac:dyDescent="0.2">
      <c r="A574" s="4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</row>
    <row r="575" spans="1:17" x14ac:dyDescent="0.2">
      <c r="A575" s="4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</row>
    <row r="576" spans="1:17" x14ac:dyDescent="0.2">
      <c r="A576" s="4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</row>
    <row r="577" spans="1:17" x14ac:dyDescent="0.2">
      <c r="A577" s="4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</row>
    <row r="578" spans="1:17" x14ac:dyDescent="0.2">
      <c r="A578" s="4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</row>
    <row r="579" spans="1:17" x14ac:dyDescent="0.2">
      <c r="A579" s="4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</row>
    <row r="580" spans="1:17" x14ac:dyDescent="0.2">
      <c r="A580" s="4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</row>
    <row r="581" spans="1:17" x14ac:dyDescent="0.2">
      <c r="A581" s="4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</row>
    <row r="582" spans="1:17" x14ac:dyDescent="0.2">
      <c r="A582" s="4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</row>
    <row r="583" spans="1:17" x14ac:dyDescent="0.2">
      <c r="A583" s="4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</row>
    <row r="584" spans="1:17" x14ac:dyDescent="0.2">
      <c r="A584" s="4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">
      <c r="A585" s="4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</row>
    <row r="586" spans="1:17" x14ac:dyDescent="0.2">
      <c r="A586" s="4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</row>
    <row r="587" spans="1:17" x14ac:dyDescent="0.2">
      <c r="A587" s="4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</row>
    <row r="588" spans="1:17" x14ac:dyDescent="0.2">
      <c r="A588" s="4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</row>
    <row r="589" spans="1:17" x14ac:dyDescent="0.2">
      <c r="A589" s="4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</row>
    <row r="590" spans="1:17" x14ac:dyDescent="0.2">
      <c r="A590" s="4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</row>
    <row r="591" spans="1:17" x14ac:dyDescent="0.2">
      <c r="A591" s="4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</row>
    <row r="592" spans="1:17" x14ac:dyDescent="0.2">
      <c r="A592" s="4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</row>
    <row r="593" spans="1:17" x14ac:dyDescent="0.2">
      <c r="A593" s="4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</row>
    <row r="594" spans="1:17" x14ac:dyDescent="0.2">
      <c r="A594" s="4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</row>
    <row r="595" spans="1:17" x14ac:dyDescent="0.2">
      <c r="A595" s="4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</row>
    <row r="596" spans="1:17" x14ac:dyDescent="0.2">
      <c r="A596" s="4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</row>
    <row r="597" spans="1:17" x14ac:dyDescent="0.2">
      <c r="A597" s="4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</row>
    <row r="598" spans="1:17" x14ac:dyDescent="0.2">
      <c r="A598" s="4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</row>
    <row r="599" spans="1:17" x14ac:dyDescent="0.2">
      <c r="A599" s="4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</row>
    <row r="600" spans="1:17" x14ac:dyDescent="0.2">
      <c r="A600" s="4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</row>
    <row r="601" spans="1:17" x14ac:dyDescent="0.2">
      <c r="A601" s="4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</row>
    <row r="602" spans="1:17" x14ac:dyDescent="0.2">
      <c r="A602" s="4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</row>
    <row r="603" spans="1:17" x14ac:dyDescent="0.2">
      <c r="A603" s="4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</row>
    <row r="604" spans="1:17" x14ac:dyDescent="0.2">
      <c r="A604" s="4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</row>
    <row r="605" spans="1:17" x14ac:dyDescent="0.2">
      <c r="A605" s="4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</row>
    <row r="606" spans="1:17" x14ac:dyDescent="0.2">
      <c r="A606" s="4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</row>
    <row r="607" spans="1:17" x14ac:dyDescent="0.2">
      <c r="A607" s="4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</row>
    <row r="608" spans="1:17" x14ac:dyDescent="0.2">
      <c r="A608" s="4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</row>
    <row r="609" spans="1:17" x14ac:dyDescent="0.2">
      <c r="A609" s="4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</row>
    <row r="610" spans="1:17" x14ac:dyDescent="0.2">
      <c r="A610" s="4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</row>
    <row r="611" spans="1:17" x14ac:dyDescent="0.2">
      <c r="A611" s="4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</row>
    <row r="612" spans="1:17" x14ac:dyDescent="0.2">
      <c r="A612" s="4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</row>
    <row r="613" spans="1:17" x14ac:dyDescent="0.2">
      <c r="A613" s="4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</row>
    <row r="614" spans="1:17" x14ac:dyDescent="0.2">
      <c r="A614" s="4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</row>
    <row r="615" spans="1:17" x14ac:dyDescent="0.2">
      <c r="A615" s="4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</row>
    <row r="616" spans="1:17" x14ac:dyDescent="0.2">
      <c r="A616" s="4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</row>
    <row r="617" spans="1:17" x14ac:dyDescent="0.2">
      <c r="A617" s="4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</row>
    <row r="618" spans="1:17" x14ac:dyDescent="0.2">
      <c r="A618" s="4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</row>
    <row r="619" spans="1:17" x14ac:dyDescent="0.2">
      <c r="A619" s="4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</row>
    <row r="620" spans="1:17" x14ac:dyDescent="0.2">
      <c r="A620" s="4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</row>
    <row r="621" spans="1:17" x14ac:dyDescent="0.2">
      <c r="A621" s="4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</row>
    <row r="622" spans="1:17" x14ac:dyDescent="0.2">
      <c r="A622" s="4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</row>
    <row r="623" spans="1:17" x14ac:dyDescent="0.2">
      <c r="A623" s="4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</row>
    <row r="624" spans="1:17" x14ac:dyDescent="0.2">
      <c r="A624" s="4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</row>
    <row r="625" spans="1:17" x14ac:dyDescent="0.2">
      <c r="A625" s="4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</row>
    <row r="626" spans="1:17" x14ac:dyDescent="0.2">
      <c r="A626" s="4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</row>
    <row r="627" spans="1:17" x14ac:dyDescent="0.2">
      <c r="A627" s="4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</row>
    <row r="628" spans="1:17" x14ac:dyDescent="0.2">
      <c r="A628" s="4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</row>
    <row r="629" spans="1:17" x14ac:dyDescent="0.2">
      <c r="A629" s="4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</row>
    <row r="630" spans="1:17" x14ac:dyDescent="0.2">
      <c r="A630" s="4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</row>
    <row r="631" spans="1:17" x14ac:dyDescent="0.2">
      <c r="A631" s="4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</row>
    <row r="632" spans="1:17" x14ac:dyDescent="0.2">
      <c r="A632" s="4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</row>
    <row r="633" spans="1:17" x14ac:dyDescent="0.2">
      <c r="A633" s="4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</row>
    <row r="634" spans="1:17" x14ac:dyDescent="0.2">
      <c r="A634" s="4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</row>
    <row r="635" spans="1:17" x14ac:dyDescent="0.2">
      <c r="A635" s="4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</row>
    <row r="636" spans="1:17" x14ac:dyDescent="0.2">
      <c r="A636" s="4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</row>
    <row r="637" spans="1:17" x14ac:dyDescent="0.2">
      <c r="A637" s="4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</row>
    <row r="638" spans="1:17" x14ac:dyDescent="0.2">
      <c r="A638" s="4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</row>
    <row r="639" spans="1:17" x14ac:dyDescent="0.2">
      <c r="A639" s="4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</row>
    <row r="640" spans="1:17" x14ac:dyDescent="0.2">
      <c r="A640" s="4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</row>
    <row r="641" spans="1:17" x14ac:dyDescent="0.2">
      <c r="A641" s="4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</row>
    <row r="642" spans="1:17" x14ac:dyDescent="0.2">
      <c r="A642" s="4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</row>
    <row r="643" spans="1:17" x14ac:dyDescent="0.2">
      <c r="A643" s="4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</row>
    <row r="644" spans="1:17" x14ac:dyDescent="0.2">
      <c r="A644" s="4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</row>
    <row r="645" spans="1:17" x14ac:dyDescent="0.2">
      <c r="A645" s="4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</row>
    <row r="646" spans="1:17" x14ac:dyDescent="0.2">
      <c r="A646" s="4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</row>
    <row r="647" spans="1:17" x14ac:dyDescent="0.2">
      <c r="A647" s="4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</row>
    <row r="648" spans="1:17" x14ac:dyDescent="0.2">
      <c r="A648" s="4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</row>
    <row r="649" spans="1:17" x14ac:dyDescent="0.2">
      <c r="A649" s="4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</row>
    <row r="650" spans="1:17" x14ac:dyDescent="0.2">
      <c r="A650" s="4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</row>
    <row r="651" spans="1:17" x14ac:dyDescent="0.2">
      <c r="A651" s="4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</row>
    <row r="652" spans="1:17" x14ac:dyDescent="0.2">
      <c r="A652" s="4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</row>
    <row r="653" spans="1:17" x14ac:dyDescent="0.2">
      <c r="A653" s="4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</row>
    <row r="654" spans="1:17" x14ac:dyDescent="0.2">
      <c r="A654" s="4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</row>
    <row r="655" spans="1:17" x14ac:dyDescent="0.2">
      <c r="A655" s="4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</row>
    <row r="656" spans="1:17" x14ac:dyDescent="0.2">
      <c r="A656" s="4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</row>
    <row r="657" spans="1:17" x14ac:dyDescent="0.2">
      <c r="A657" s="4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</row>
    <row r="658" spans="1:17" x14ac:dyDescent="0.2">
      <c r="A658" s="4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</row>
    <row r="659" spans="1:17" x14ac:dyDescent="0.2">
      <c r="A659" s="4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</row>
    <row r="660" spans="1:17" x14ac:dyDescent="0.2">
      <c r="A660" s="4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</row>
    <row r="661" spans="1:17" x14ac:dyDescent="0.2">
      <c r="A661" s="4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</row>
    <row r="662" spans="1:17" x14ac:dyDescent="0.2">
      <c r="A662" s="4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</row>
    <row r="663" spans="1:17" x14ac:dyDescent="0.2">
      <c r="A663" s="4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</row>
    <row r="664" spans="1:17" x14ac:dyDescent="0.2">
      <c r="A664" s="4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</row>
    <row r="665" spans="1:17" x14ac:dyDescent="0.2">
      <c r="A665" s="4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</row>
    <row r="666" spans="1:17" x14ac:dyDescent="0.2">
      <c r="A666" s="4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</row>
    <row r="667" spans="1:17" x14ac:dyDescent="0.2">
      <c r="A667" s="4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</row>
    <row r="668" spans="1:17" x14ac:dyDescent="0.2">
      <c r="A668" s="4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</row>
    <row r="669" spans="1:17" x14ac:dyDescent="0.2">
      <c r="A669" s="4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</row>
    <row r="670" spans="1:17" x14ac:dyDescent="0.2">
      <c r="A670" s="4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</row>
    <row r="671" spans="1:17" x14ac:dyDescent="0.2">
      <c r="A671" s="4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</row>
    <row r="672" spans="1:17" x14ac:dyDescent="0.2">
      <c r="A672" s="4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</row>
    <row r="673" spans="1:17" x14ac:dyDescent="0.2">
      <c r="A673" s="4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</row>
    <row r="674" spans="1:17" x14ac:dyDescent="0.2">
      <c r="A674" s="4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</row>
    <row r="675" spans="1:17" x14ac:dyDescent="0.2">
      <c r="A675" s="4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</row>
    <row r="676" spans="1:17" x14ac:dyDescent="0.2">
      <c r="A676" s="4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</row>
    <row r="677" spans="1:17" x14ac:dyDescent="0.2">
      <c r="A677" s="4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</row>
    <row r="678" spans="1:17" x14ac:dyDescent="0.2">
      <c r="A678" s="4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</row>
    <row r="679" spans="1:17" x14ac:dyDescent="0.2">
      <c r="A679" s="4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</row>
    <row r="680" spans="1:17" x14ac:dyDescent="0.2">
      <c r="A680" s="4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</row>
    <row r="681" spans="1:17" x14ac:dyDescent="0.2">
      <c r="A681" s="4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</row>
    <row r="682" spans="1:17" x14ac:dyDescent="0.2">
      <c r="A682" s="4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</row>
    <row r="683" spans="1:17" x14ac:dyDescent="0.2">
      <c r="A683" s="4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</row>
    <row r="684" spans="1:17" x14ac:dyDescent="0.2">
      <c r="A684" s="4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</row>
    <row r="685" spans="1:17" x14ac:dyDescent="0.2">
      <c r="A685" s="4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</row>
    <row r="686" spans="1:17" x14ac:dyDescent="0.2">
      <c r="A686" s="4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</row>
    <row r="687" spans="1:17" x14ac:dyDescent="0.2">
      <c r="A687" s="4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</row>
    <row r="688" spans="1:17" x14ac:dyDescent="0.2">
      <c r="A688" s="4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</row>
    <row r="689" spans="1:17" x14ac:dyDescent="0.2">
      <c r="A689" s="4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</row>
    <row r="690" spans="1:17" x14ac:dyDescent="0.2">
      <c r="A690" s="4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</row>
    <row r="691" spans="1:17" x14ac:dyDescent="0.2">
      <c r="A691" s="4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</row>
    <row r="692" spans="1:17" x14ac:dyDescent="0.2">
      <c r="A692" s="4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</row>
    <row r="693" spans="1:17" x14ac:dyDescent="0.2">
      <c r="A693" s="4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</row>
    <row r="694" spans="1:17" x14ac:dyDescent="0.2">
      <c r="A694" s="4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</row>
    <row r="695" spans="1:17" x14ac:dyDescent="0.2">
      <c r="A695" s="4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</row>
    <row r="696" spans="1:17" x14ac:dyDescent="0.2">
      <c r="A696" s="4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</row>
    <row r="697" spans="1:17" x14ac:dyDescent="0.2">
      <c r="A697" s="4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</row>
    <row r="698" spans="1:17" x14ac:dyDescent="0.2">
      <c r="A698" s="4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</row>
    <row r="699" spans="1:17" x14ac:dyDescent="0.2">
      <c r="A699" s="4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</row>
    <row r="700" spans="1:17" x14ac:dyDescent="0.2">
      <c r="A700" s="4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</row>
    <row r="701" spans="1:17" x14ac:dyDescent="0.2">
      <c r="A701" s="4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</row>
    <row r="702" spans="1:17" x14ac:dyDescent="0.2">
      <c r="A702" s="4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</row>
    <row r="703" spans="1:17" x14ac:dyDescent="0.2">
      <c r="A703" s="4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</row>
    <row r="704" spans="1:17" x14ac:dyDescent="0.2">
      <c r="A704" s="4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</row>
    <row r="705" spans="1:17" x14ac:dyDescent="0.2">
      <c r="A705" s="4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</row>
    <row r="706" spans="1:17" x14ac:dyDescent="0.2">
      <c r="A706" s="4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</row>
    <row r="707" spans="1:17" x14ac:dyDescent="0.2">
      <c r="A707" s="4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</row>
    <row r="708" spans="1:17" x14ac:dyDescent="0.2">
      <c r="A708" s="4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</row>
    <row r="709" spans="1:17" x14ac:dyDescent="0.2">
      <c r="A709" s="4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</row>
    <row r="710" spans="1:17" x14ac:dyDescent="0.2">
      <c r="A710" s="4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</row>
    <row r="711" spans="1:17" x14ac:dyDescent="0.2">
      <c r="A711" s="4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</row>
    <row r="712" spans="1:17" x14ac:dyDescent="0.2">
      <c r="A712" s="4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</row>
    <row r="713" spans="1:17" x14ac:dyDescent="0.2">
      <c r="A713" s="4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</row>
    <row r="714" spans="1:17" x14ac:dyDescent="0.2">
      <c r="A714" s="4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</row>
    <row r="715" spans="1:17" x14ac:dyDescent="0.2">
      <c r="A715" s="4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</row>
    <row r="716" spans="1:17" x14ac:dyDescent="0.2">
      <c r="A716" s="4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</row>
    <row r="717" spans="1:17" x14ac:dyDescent="0.2">
      <c r="A717" s="4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</row>
    <row r="718" spans="1:17" x14ac:dyDescent="0.2">
      <c r="A718" s="4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</row>
    <row r="719" spans="1:17" x14ac:dyDescent="0.2">
      <c r="A719" s="4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</row>
    <row r="720" spans="1:17" x14ac:dyDescent="0.2">
      <c r="A720" s="4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</row>
    <row r="721" spans="1:17" x14ac:dyDescent="0.2">
      <c r="A721" s="4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</row>
    <row r="722" spans="1:17" x14ac:dyDescent="0.2">
      <c r="A722" s="4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</row>
    <row r="723" spans="1:17" x14ac:dyDescent="0.2">
      <c r="A723" s="4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</row>
    <row r="724" spans="1:17" x14ac:dyDescent="0.2">
      <c r="A724" s="4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</row>
    <row r="725" spans="1:17" x14ac:dyDescent="0.2">
      <c r="A725" s="4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</row>
    <row r="726" spans="1:17" x14ac:dyDescent="0.2">
      <c r="A726" s="4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</row>
    <row r="727" spans="1:17" x14ac:dyDescent="0.2">
      <c r="A727" s="4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</row>
    <row r="728" spans="1:17" x14ac:dyDescent="0.2">
      <c r="A728" s="4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</row>
    <row r="729" spans="1:17" x14ac:dyDescent="0.2">
      <c r="A729" s="4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</row>
    <row r="730" spans="1:17" x14ac:dyDescent="0.2">
      <c r="A730" s="4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</row>
    <row r="731" spans="1:17" x14ac:dyDescent="0.2">
      <c r="A731" s="4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</row>
    <row r="732" spans="1:17" x14ac:dyDescent="0.2">
      <c r="A732" s="4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</row>
    <row r="733" spans="1:17" x14ac:dyDescent="0.2">
      <c r="A733" s="4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</row>
    <row r="734" spans="1:17" x14ac:dyDescent="0.2">
      <c r="A734" s="4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</row>
    <row r="735" spans="1:17" x14ac:dyDescent="0.2">
      <c r="A735" s="4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</row>
    <row r="736" spans="1:17" x14ac:dyDescent="0.2">
      <c r="A736" s="4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</row>
    <row r="737" spans="1:17" x14ac:dyDescent="0.2">
      <c r="A737" s="4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</row>
    <row r="738" spans="1:17" x14ac:dyDescent="0.2">
      <c r="A738" s="4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</row>
    <row r="739" spans="1:17" x14ac:dyDescent="0.2">
      <c r="A739" s="4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</row>
    <row r="740" spans="1:17" x14ac:dyDescent="0.2">
      <c r="A740" s="4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</row>
    <row r="741" spans="1:17" x14ac:dyDescent="0.2">
      <c r="A741" s="4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</row>
    <row r="742" spans="1:17" x14ac:dyDescent="0.2">
      <c r="A742" s="4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</row>
    <row r="743" spans="1:17" x14ac:dyDescent="0.2">
      <c r="A743" s="4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</row>
    <row r="744" spans="1:17" x14ac:dyDescent="0.2">
      <c r="A744" s="4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</row>
    <row r="745" spans="1:17" x14ac:dyDescent="0.2">
      <c r="A745" s="4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</row>
    <row r="746" spans="1:17" x14ac:dyDescent="0.2">
      <c r="A746" s="4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</row>
    <row r="747" spans="1:17" x14ac:dyDescent="0.2">
      <c r="A747" s="4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</row>
    <row r="748" spans="1:17" x14ac:dyDescent="0.2">
      <c r="A748" s="4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</row>
    <row r="749" spans="1:17" x14ac:dyDescent="0.2">
      <c r="A749" s="4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</row>
    <row r="750" spans="1:17" x14ac:dyDescent="0.2">
      <c r="A750" s="4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</row>
    <row r="751" spans="1:17" x14ac:dyDescent="0.2">
      <c r="A751" s="4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</row>
    <row r="752" spans="1:17" x14ac:dyDescent="0.2">
      <c r="A752" s="4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</row>
    <row r="753" spans="1:17" x14ac:dyDescent="0.2">
      <c r="A753" s="4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</row>
    <row r="754" spans="1:17" x14ac:dyDescent="0.2">
      <c r="A754" s="4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</row>
    <row r="755" spans="1:17" x14ac:dyDescent="0.2">
      <c r="A755" s="4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</row>
    <row r="756" spans="1:17" x14ac:dyDescent="0.2">
      <c r="A756" s="4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</row>
    <row r="757" spans="1:17" x14ac:dyDescent="0.2">
      <c r="A757" s="4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</row>
    <row r="758" spans="1:17" x14ac:dyDescent="0.2">
      <c r="A758" s="4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</row>
    <row r="759" spans="1:17" x14ac:dyDescent="0.2">
      <c r="A759" s="4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</row>
    <row r="760" spans="1:17" x14ac:dyDescent="0.2">
      <c r="A760" s="4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</row>
    <row r="761" spans="1:17" x14ac:dyDescent="0.2">
      <c r="A761" s="4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</row>
    <row r="762" spans="1:17" x14ac:dyDescent="0.2">
      <c r="A762" s="4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</row>
    <row r="763" spans="1:17" x14ac:dyDescent="0.2">
      <c r="A763" s="4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</row>
    <row r="764" spans="1:17" x14ac:dyDescent="0.2">
      <c r="A764" s="4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</row>
    <row r="765" spans="1:17" x14ac:dyDescent="0.2">
      <c r="A765" s="4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</row>
    <row r="766" spans="1:17" x14ac:dyDescent="0.2">
      <c r="A766" s="4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</row>
    <row r="767" spans="1:17" x14ac:dyDescent="0.2">
      <c r="A767" s="4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</row>
    <row r="768" spans="1:17" x14ac:dyDescent="0.2">
      <c r="A768" s="4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</row>
    <row r="769" spans="1:17" x14ac:dyDescent="0.2">
      <c r="A769" s="4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</row>
    <row r="770" spans="1:17" x14ac:dyDescent="0.2">
      <c r="A770" s="4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</row>
    <row r="771" spans="1:17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3"/>
    </row>
    <row r="772" spans="1:17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3"/>
    </row>
    <row r="773" spans="1:17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3"/>
    </row>
    <row r="774" spans="1:17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3"/>
    </row>
    <row r="775" spans="1:17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3"/>
    </row>
    <row r="776" spans="1:17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3"/>
    </row>
    <row r="777" spans="1:17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3"/>
    </row>
    <row r="778" spans="1:17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3"/>
    </row>
    <row r="779" spans="1:17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3"/>
    </row>
    <row r="780" spans="1:17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3"/>
    </row>
    <row r="781" spans="1:17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3"/>
    </row>
    <row r="782" spans="1:17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3"/>
    </row>
    <row r="783" spans="1:17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3"/>
    </row>
    <row r="784" spans="1:17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3"/>
    </row>
    <row r="785" spans="1:17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3"/>
    </row>
    <row r="786" spans="1:17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3"/>
    </row>
    <row r="787" spans="1:17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3"/>
    </row>
    <row r="788" spans="1:17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3"/>
    </row>
    <row r="789" spans="1:17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3"/>
    </row>
    <row r="790" spans="1:17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3"/>
    </row>
    <row r="791" spans="1:17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3"/>
    </row>
    <row r="792" spans="1:17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3"/>
    </row>
    <row r="793" spans="1:17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3"/>
    </row>
    <row r="794" spans="1:17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3"/>
    </row>
    <row r="795" spans="1:17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3"/>
    </row>
    <row r="796" spans="1:17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3"/>
    </row>
    <row r="797" spans="1:17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3"/>
    </row>
    <row r="798" spans="1:17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3"/>
    </row>
    <row r="799" spans="1:17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3"/>
    </row>
    <row r="800" spans="1:17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3"/>
    </row>
    <row r="801" spans="1:17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3"/>
    </row>
    <row r="802" spans="1:17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3"/>
    </row>
    <row r="803" spans="1:17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3"/>
    </row>
    <row r="804" spans="1:17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3"/>
    </row>
    <row r="805" spans="1:17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3"/>
    </row>
    <row r="806" spans="1:17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3"/>
    </row>
    <row r="807" spans="1:17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3"/>
    </row>
    <row r="808" spans="1:17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3"/>
    </row>
    <row r="809" spans="1:17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3"/>
    </row>
    <row r="810" spans="1:17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3"/>
    </row>
    <row r="811" spans="1:17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3"/>
    </row>
    <row r="812" spans="1:17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3"/>
    </row>
    <row r="813" spans="1:17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3"/>
    </row>
    <row r="814" spans="1:17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3"/>
    </row>
    <row r="815" spans="1:17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3"/>
    </row>
    <row r="816" spans="1:17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3"/>
    </row>
    <row r="817" spans="1:17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3"/>
    </row>
    <row r="818" spans="1:17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3"/>
    </row>
    <row r="819" spans="1:17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3"/>
    </row>
    <row r="820" spans="1:17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3"/>
    </row>
    <row r="821" spans="1:17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3"/>
    </row>
    <row r="822" spans="1:17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3"/>
    </row>
    <row r="823" spans="1:17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3"/>
    </row>
    <row r="824" spans="1:17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3"/>
    </row>
    <row r="825" spans="1:17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3"/>
    </row>
    <row r="826" spans="1:17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3"/>
    </row>
    <row r="827" spans="1:17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3"/>
    </row>
    <row r="828" spans="1:17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3"/>
    </row>
    <row r="829" spans="1:17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3"/>
    </row>
    <row r="830" spans="1:17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3"/>
    </row>
    <row r="831" spans="1:17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3"/>
    </row>
    <row r="832" spans="1:17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3"/>
    </row>
    <row r="833" spans="1:17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3"/>
    </row>
    <row r="834" spans="1:17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3"/>
    </row>
    <row r="835" spans="1:17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3"/>
    </row>
    <row r="836" spans="1:17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3"/>
    </row>
    <row r="837" spans="1:17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3"/>
    </row>
    <row r="838" spans="1:17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3"/>
    </row>
    <row r="839" spans="1:17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3"/>
    </row>
    <row r="840" spans="1:17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3"/>
    </row>
    <row r="841" spans="1:17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3"/>
    </row>
    <row r="842" spans="1:17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3"/>
    </row>
    <row r="843" spans="1:17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3"/>
    </row>
    <row r="844" spans="1:17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3"/>
    </row>
    <row r="845" spans="1:17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3"/>
    </row>
    <row r="846" spans="1:17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3"/>
    </row>
    <row r="847" spans="1:17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3"/>
    </row>
    <row r="848" spans="1:17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3"/>
    </row>
    <row r="849" spans="1:17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3"/>
    </row>
    <row r="850" spans="1:17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3"/>
    </row>
    <row r="851" spans="1:17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3"/>
    </row>
    <row r="852" spans="1:17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3"/>
    </row>
    <row r="853" spans="1:17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3"/>
    </row>
    <row r="854" spans="1:17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3"/>
    </row>
    <row r="855" spans="1:17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3"/>
    </row>
    <row r="856" spans="1:17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3"/>
    </row>
    <row r="857" spans="1:17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3"/>
    </row>
    <row r="858" spans="1:17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3"/>
    </row>
    <row r="859" spans="1:17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3"/>
    </row>
    <row r="860" spans="1:17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3"/>
    </row>
    <row r="861" spans="1:17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3"/>
    </row>
    <row r="862" spans="1:17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3"/>
    </row>
    <row r="863" spans="1:17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3"/>
    </row>
    <row r="864" spans="1:17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3"/>
    </row>
    <row r="865" spans="1:17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3"/>
    </row>
    <row r="866" spans="1:17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3"/>
    </row>
    <row r="867" spans="1:17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3"/>
    </row>
    <row r="868" spans="1:17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3"/>
    </row>
    <row r="869" spans="1:17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3"/>
    </row>
    <row r="870" spans="1:17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3"/>
    </row>
    <row r="871" spans="1:17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3"/>
    </row>
    <row r="872" spans="1:17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3"/>
    </row>
    <row r="873" spans="1:17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3"/>
    </row>
    <row r="874" spans="1:17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3"/>
    </row>
    <row r="875" spans="1:17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3"/>
    </row>
    <row r="876" spans="1:17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3"/>
    </row>
    <row r="877" spans="1:17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3"/>
    </row>
    <row r="878" spans="1:17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3"/>
    </row>
    <row r="879" spans="1:17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3"/>
    </row>
    <row r="880" spans="1:17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3"/>
    </row>
    <row r="881" spans="1:17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3"/>
    </row>
    <row r="882" spans="1:17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3"/>
    </row>
    <row r="883" spans="1:17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3"/>
    </row>
    <row r="884" spans="1:17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3"/>
    </row>
    <row r="885" spans="1:17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3"/>
    </row>
    <row r="886" spans="1:17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3"/>
    </row>
    <row r="887" spans="1:17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3"/>
    </row>
    <row r="888" spans="1:17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3"/>
    </row>
    <row r="889" spans="1:17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3"/>
    </row>
    <row r="890" spans="1:17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3"/>
    </row>
    <row r="891" spans="1:17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3"/>
    </row>
    <row r="892" spans="1:17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3"/>
    </row>
    <row r="893" spans="1:17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3"/>
    </row>
    <row r="894" spans="1:17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3"/>
    </row>
    <row r="895" spans="1:17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3"/>
    </row>
    <row r="896" spans="1:17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3"/>
    </row>
    <row r="897" spans="1:17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3"/>
    </row>
    <row r="898" spans="1:17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3"/>
    </row>
    <row r="899" spans="1:17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3"/>
    </row>
    <row r="900" spans="1:17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3"/>
    </row>
    <row r="901" spans="1:17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3"/>
    </row>
    <row r="902" spans="1:17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3"/>
    </row>
    <row r="903" spans="1:17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3"/>
    </row>
    <row r="904" spans="1:17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3"/>
    </row>
    <row r="905" spans="1:17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3"/>
    </row>
    <row r="906" spans="1:17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3"/>
    </row>
    <row r="907" spans="1:17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3"/>
    </row>
    <row r="908" spans="1:17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3"/>
    </row>
    <row r="909" spans="1:17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3"/>
    </row>
    <row r="910" spans="1:17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3"/>
    </row>
    <row r="911" spans="1:17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3"/>
    </row>
    <row r="912" spans="1:17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3"/>
    </row>
    <row r="913" spans="1:17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3"/>
    </row>
    <row r="914" spans="1:17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3"/>
    </row>
    <row r="915" spans="1:17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3"/>
    </row>
    <row r="916" spans="1:17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3"/>
    </row>
    <row r="917" spans="1:17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3"/>
    </row>
    <row r="918" spans="1:17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3"/>
    </row>
    <row r="919" spans="1:17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3"/>
    </row>
    <row r="920" spans="1:17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3"/>
    </row>
    <row r="921" spans="1:17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3"/>
    </row>
    <row r="922" spans="1:17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3"/>
    </row>
    <row r="923" spans="1:17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3"/>
    </row>
    <row r="924" spans="1:17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3"/>
    </row>
    <row r="925" spans="1:17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3"/>
    </row>
    <row r="926" spans="1:17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3"/>
    </row>
    <row r="927" spans="1:17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3"/>
    </row>
    <row r="928" spans="1:17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3"/>
    </row>
    <row r="929" spans="1:17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3"/>
    </row>
    <row r="930" spans="1:17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3"/>
    </row>
    <row r="931" spans="1:17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3"/>
    </row>
    <row r="932" spans="1:17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3"/>
    </row>
    <row r="933" spans="1:17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3"/>
    </row>
    <row r="934" spans="1:17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3"/>
    </row>
    <row r="935" spans="1:17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3"/>
    </row>
    <row r="936" spans="1:17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3"/>
    </row>
    <row r="937" spans="1:17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3"/>
    </row>
    <row r="938" spans="1:17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3"/>
    </row>
    <row r="939" spans="1:17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3"/>
    </row>
    <row r="940" spans="1:17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3"/>
    </row>
    <row r="941" spans="1:17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3"/>
    </row>
    <row r="942" spans="1:17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3"/>
    </row>
    <row r="943" spans="1:17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3"/>
    </row>
    <row r="944" spans="1:17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3"/>
    </row>
    <row r="945" spans="1:17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3"/>
    </row>
    <row r="946" spans="1:17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3"/>
    </row>
    <row r="947" spans="1:17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3"/>
    </row>
    <row r="948" spans="1:17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3"/>
    </row>
    <row r="949" spans="1:17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3"/>
    </row>
    <row r="950" spans="1:17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3"/>
    </row>
    <row r="951" spans="1:17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3"/>
    </row>
    <row r="952" spans="1:17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3"/>
    </row>
    <row r="953" spans="1:17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3"/>
    </row>
    <row r="954" spans="1:17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3"/>
    </row>
    <row r="955" spans="1:17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3"/>
    </row>
    <row r="956" spans="1:17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3"/>
    </row>
    <row r="957" spans="1:17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3"/>
    </row>
    <row r="958" spans="1:17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3"/>
    </row>
    <row r="959" spans="1:17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3"/>
    </row>
    <row r="960" spans="1:17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3"/>
    </row>
    <row r="961" spans="1:17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3"/>
    </row>
    <row r="962" spans="1:17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3"/>
    </row>
    <row r="963" spans="1:17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3"/>
    </row>
    <row r="964" spans="1:17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3"/>
    </row>
    <row r="965" spans="1:17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3"/>
    </row>
    <row r="966" spans="1:17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3"/>
    </row>
    <row r="967" spans="1:17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3"/>
    </row>
    <row r="968" spans="1:17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3"/>
    </row>
    <row r="969" spans="1:17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3"/>
    </row>
    <row r="970" spans="1:17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3"/>
    </row>
    <row r="971" spans="1:17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3"/>
    </row>
    <row r="972" spans="1:17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3"/>
    </row>
    <row r="973" spans="1:17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3"/>
    </row>
    <row r="974" spans="1:17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3"/>
    </row>
    <row r="975" spans="1:17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3"/>
    </row>
    <row r="976" spans="1:17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3"/>
    </row>
    <row r="977" spans="1:17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3"/>
    </row>
    <row r="978" spans="1:17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3"/>
    </row>
    <row r="979" spans="1:17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3"/>
    </row>
    <row r="980" spans="1:17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3"/>
    </row>
    <row r="981" spans="1:17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3"/>
    </row>
    <row r="982" spans="1:17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3"/>
    </row>
    <row r="983" spans="1:17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3"/>
    </row>
    <row r="984" spans="1:17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3"/>
    </row>
    <row r="985" spans="1:17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3"/>
    </row>
    <row r="986" spans="1:17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3"/>
    </row>
    <row r="987" spans="1:17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3"/>
    </row>
    <row r="988" spans="1:17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3"/>
    </row>
    <row r="989" spans="1:17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3"/>
    </row>
    <row r="990" spans="1:17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3"/>
    </row>
    <row r="991" spans="1:17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3"/>
    </row>
    <row r="992" spans="1:17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3"/>
    </row>
    <row r="993" spans="1:17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3"/>
    </row>
    <row r="994" spans="1:17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3"/>
    </row>
    <row r="995" spans="1:17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3"/>
    </row>
    <row r="996" spans="1:17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3"/>
    </row>
    <row r="997" spans="1:17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3"/>
    </row>
    <row r="998" spans="1:17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3"/>
    </row>
    <row r="999" spans="1:17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3"/>
    </row>
    <row r="1000" spans="1:17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3"/>
    </row>
    <row r="1001" spans="1:17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3"/>
    </row>
    <row r="1002" spans="1:17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3"/>
    </row>
    <row r="1003" spans="1:17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3"/>
    </row>
    <row r="1004" spans="1:17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3"/>
    </row>
    <row r="1005" spans="1:17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3"/>
    </row>
    <row r="1006" spans="1:17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3"/>
    </row>
    <row r="1007" spans="1:17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3"/>
    </row>
    <row r="1008" spans="1:17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3"/>
    </row>
    <row r="1009" spans="1:17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3"/>
    </row>
    <row r="1010" spans="1:17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3"/>
    </row>
    <row r="1011" spans="1:17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3"/>
    </row>
    <row r="1012" spans="1:17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3"/>
    </row>
    <row r="1013" spans="1:17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3"/>
    </row>
    <row r="1014" spans="1:17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3"/>
    </row>
    <row r="1015" spans="1:17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3"/>
    </row>
    <row r="1016" spans="1:17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3"/>
    </row>
    <row r="1017" spans="1:17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3"/>
    </row>
    <row r="1018" spans="1:17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3"/>
    </row>
    <row r="1019" spans="1:17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3"/>
    </row>
    <row r="1020" spans="1:17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3"/>
    </row>
    <row r="1021" spans="1:17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3"/>
    </row>
    <row r="1022" spans="1:17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3"/>
    </row>
    <row r="1023" spans="1:17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3"/>
    </row>
    <row r="1024" spans="1:17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3"/>
    </row>
    <row r="1025" spans="1:17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3"/>
    </row>
    <row r="1026" spans="1:17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3"/>
    </row>
    <row r="1027" spans="1:17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3"/>
    </row>
    <row r="1028" spans="1:17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3"/>
    </row>
    <row r="1029" spans="1:17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3"/>
    </row>
    <row r="1030" spans="1:17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3"/>
    </row>
    <row r="1031" spans="1:17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3"/>
    </row>
    <row r="1032" spans="1:17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3"/>
    </row>
    <row r="1033" spans="1:17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3"/>
    </row>
    <row r="1034" spans="1:17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3"/>
    </row>
    <row r="1035" spans="1:17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3"/>
    </row>
    <row r="1036" spans="1:17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3"/>
    </row>
    <row r="1037" spans="1:17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3"/>
    </row>
    <row r="1038" spans="1:17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3"/>
    </row>
    <row r="1039" spans="1:17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3"/>
    </row>
    <row r="1040" spans="1:17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3"/>
    </row>
    <row r="1041" spans="1:17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3"/>
    </row>
    <row r="1042" spans="1:17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3"/>
    </row>
    <row r="1043" spans="1:17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3"/>
    </row>
    <row r="1044" spans="1:17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3"/>
    </row>
    <row r="1045" spans="1:17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3"/>
    </row>
    <row r="1046" spans="1:17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3"/>
    </row>
    <row r="1047" spans="1:17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3"/>
    </row>
    <row r="1048" spans="1:17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3"/>
    </row>
    <row r="1049" spans="1:17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3"/>
    </row>
    <row r="1050" spans="1:17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3"/>
    </row>
    <row r="1051" spans="1:17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3"/>
    </row>
    <row r="1052" spans="1:17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3"/>
    </row>
    <row r="1053" spans="1:17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3"/>
    </row>
    <row r="1054" spans="1:17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3"/>
    </row>
    <row r="1055" spans="1:17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3"/>
    </row>
    <row r="1056" spans="1:17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3"/>
    </row>
    <row r="1057" spans="1:17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3"/>
    </row>
    <row r="1058" spans="1:17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3"/>
    </row>
    <row r="1059" spans="1:17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3"/>
    </row>
    <row r="1060" spans="1:17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3"/>
    </row>
    <row r="1061" spans="1:17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3"/>
    </row>
    <row r="1062" spans="1:17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3"/>
    </row>
    <row r="1063" spans="1:17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3"/>
    </row>
    <row r="1064" spans="1:17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3"/>
    </row>
    <row r="1065" spans="1:17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3"/>
    </row>
    <row r="1066" spans="1:17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3"/>
    </row>
    <row r="1067" spans="1:17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3"/>
    </row>
    <row r="1068" spans="1:17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3"/>
    </row>
    <row r="1069" spans="1:17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3"/>
    </row>
    <row r="1070" spans="1:17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3"/>
    </row>
    <row r="1071" spans="1:17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3"/>
    </row>
    <row r="1072" spans="1:17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3"/>
    </row>
    <row r="1073" spans="1:17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3"/>
    </row>
    <row r="1074" spans="1:17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3"/>
    </row>
    <row r="1075" spans="1:17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3"/>
    </row>
    <row r="1076" spans="1:17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3"/>
    </row>
    <row r="1077" spans="1:17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3"/>
    </row>
    <row r="1078" spans="1:17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3"/>
    </row>
    <row r="1079" spans="1:17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3"/>
    </row>
    <row r="1080" spans="1:17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3"/>
    </row>
    <row r="1081" spans="1:17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3"/>
    </row>
    <row r="1082" spans="1:17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3"/>
    </row>
    <row r="1083" spans="1:17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3"/>
    </row>
    <row r="1084" spans="1:17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3"/>
    </row>
    <row r="1085" spans="1:17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3"/>
    </row>
    <row r="1086" spans="1:17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3"/>
    </row>
    <row r="1087" spans="1:17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3"/>
    </row>
    <row r="1088" spans="1:17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3"/>
    </row>
    <row r="1089" spans="1:17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3"/>
    </row>
    <row r="1090" spans="1:17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3"/>
    </row>
    <row r="1091" spans="1:17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3"/>
    </row>
    <row r="1092" spans="1:17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3"/>
    </row>
    <row r="1093" spans="1:17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3"/>
    </row>
    <row r="1094" spans="1:17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3"/>
    </row>
    <row r="1095" spans="1:17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3"/>
    </row>
    <row r="1096" spans="1:17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3"/>
    </row>
    <row r="1097" spans="1:17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3"/>
    </row>
    <row r="1098" spans="1:17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3"/>
    </row>
    <row r="1099" spans="1:17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3"/>
    </row>
    <row r="1100" spans="1:17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3"/>
    </row>
    <row r="1101" spans="1:17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3"/>
    </row>
    <row r="1102" spans="1:17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3"/>
    </row>
    <row r="1103" spans="1:17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3"/>
    </row>
    <row r="1104" spans="1:17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3"/>
    </row>
    <row r="1105" spans="1:17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3"/>
    </row>
    <row r="1106" spans="1:17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3"/>
    </row>
    <row r="1107" spans="1:17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3"/>
    </row>
    <row r="1108" spans="1:17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3"/>
    </row>
    <row r="1109" spans="1:17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3"/>
    </row>
    <row r="1110" spans="1:17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3"/>
    </row>
    <row r="1111" spans="1:17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3"/>
    </row>
    <row r="1112" spans="1:17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3"/>
    </row>
    <row r="1113" spans="1:17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3"/>
    </row>
    <row r="1114" spans="1:17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3"/>
    </row>
    <row r="1115" spans="1:17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3"/>
    </row>
    <row r="1116" spans="1:17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3"/>
    </row>
    <row r="1117" spans="1:17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3"/>
    </row>
    <row r="1118" spans="1:17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3"/>
    </row>
    <row r="1119" spans="1:17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3"/>
    </row>
    <row r="1120" spans="1:17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3"/>
    </row>
    <row r="1121" spans="1:17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3"/>
    </row>
    <row r="1122" spans="1:17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3"/>
    </row>
    <row r="1123" spans="1:17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3"/>
    </row>
    <row r="1124" spans="1:17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3"/>
    </row>
    <row r="1125" spans="1:17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3"/>
    </row>
    <row r="1126" spans="1:17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3"/>
    </row>
    <row r="1127" spans="1:17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3"/>
    </row>
    <row r="1128" spans="1:17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3"/>
    </row>
    <row r="1129" spans="1:17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3"/>
    </row>
    <row r="1130" spans="1:17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3"/>
    </row>
    <row r="1131" spans="1:17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3"/>
    </row>
    <row r="1132" spans="1:17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3"/>
    </row>
    <row r="1133" spans="1:17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3"/>
    </row>
    <row r="1134" spans="1:17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3"/>
    </row>
    <row r="1135" spans="1:17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3"/>
    </row>
    <row r="1136" spans="1:17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3"/>
    </row>
    <row r="1137" spans="1:17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3"/>
    </row>
    <row r="1138" spans="1:17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3"/>
    </row>
    <row r="1139" spans="1:17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3"/>
    </row>
    <row r="1140" spans="1:17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3"/>
    </row>
    <row r="1141" spans="1:17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3"/>
    </row>
    <row r="1142" spans="1:17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3"/>
    </row>
    <row r="1143" spans="1:17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3"/>
    </row>
    <row r="1144" spans="1:17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3"/>
    </row>
    <row r="1145" spans="1:17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3"/>
    </row>
    <row r="1146" spans="1:17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3"/>
    </row>
    <row r="1147" spans="1:17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3"/>
    </row>
    <row r="1148" spans="1:17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3"/>
    </row>
    <row r="1149" spans="1:17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3"/>
    </row>
    <row r="1150" spans="1:17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3"/>
    </row>
    <row r="1151" spans="1:17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3"/>
    </row>
    <row r="1152" spans="1:17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3"/>
    </row>
    <row r="1153" spans="1:17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3"/>
    </row>
    <row r="1154" spans="1:17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3"/>
    </row>
    <row r="1155" spans="1:17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3"/>
    </row>
    <row r="1156" spans="1:17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3"/>
    </row>
    <row r="1157" spans="1:17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3"/>
    </row>
    <row r="1158" spans="1:17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3"/>
    </row>
    <row r="1159" spans="1:17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3"/>
    </row>
    <row r="1160" spans="1:17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3"/>
    </row>
    <row r="1161" spans="1:17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3"/>
    </row>
    <row r="1162" spans="1:17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3"/>
    </row>
    <row r="1163" spans="1:17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3"/>
    </row>
    <row r="1164" spans="1:17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3"/>
    </row>
    <row r="1165" spans="1:17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3"/>
    </row>
    <row r="1166" spans="1:17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3"/>
    </row>
    <row r="1167" spans="1:17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3"/>
    </row>
    <row r="1168" spans="1:17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3"/>
    </row>
    <row r="1169" spans="1:17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3"/>
    </row>
    <row r="1170" spans="1:17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3"/>
    </row>
    <row r="1171" spans="1:17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3"/>
    </row>
    <row r="1172" spans="1:17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3"/>
    </row>
    <row r="1173" spans="1:17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3"/>
    </row>
    <row r="1174" spans="1:17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3"/>
    </row>
    <row r="1175" spans="1:17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3"/>
    </row>
    <row r="1176" spans="1:17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3"/>
    </row>
    <row r="1177" spans="1:17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3"/>
    </row>
    <row r="1178" spans="1:17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3"/>
    </row>
    <row r="1179" spans="1:17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3"/>
    </row>
    <row r="1180" spans="1:17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3"/>
    </row>
    <row r="1181" spans="1:17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3"/>
    </row>
    <row r="1182" spans="1:17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3"/>
    </row>
    <row r="1183" spans="1:17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3"/>
    </row>
    <row r="1184" spans="1:17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3"/>
    </row>
    <row r="1185" spans="1:17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3"/>
    </row>
    <row r="1186" spans="1:17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3"/>
    </row>
    <row r="1187" spans="1:17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3"/>
    </row>
    <row r="1188" spans="1:17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3"/>
    </row>
    <row r="1189" spans="1:17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3"/>
    </row>
    <row r="1190" spans="1:17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3"/>
    </row>
    <row r="1191" spans="1:17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3"/>
    </row>
    <row r="1192" spans="1:17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3"/>
    </row>
    <row r="1193" spans="1:17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3"/>
    </row>
    <row r="1194" spans="1:17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3"/>
    </row>
    <row r="1195" spans="1:17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3"/>
    </row>
    <row r="1196" spans="1:17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3"/>
    </row>
    <row r="1197" spans="1:17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3"/>
    </row>
    <row r="1198" spans="1:17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3"/>
    </row>
    <row r="1199" spans="1:17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3"/>
    </row>
    <row r="1200" spans="1:17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3"/>
    </row>
    <row r="1201" spans="1:17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3"/>
    </row>
    <row r="1202" spans="1:17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3"/>
    </row>
    <row r="1203" spans="1:17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3"/>
    </row>
    <row r="1204" spans="1:17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3"/>
    </row>
    <row r="1205" spans="1:17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3"/>
    </row>
    <row r="1206" spans="1:17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3"/>
    </row>
    <row r="1207" spans="1:17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3"/>
    </row>
    <row r="1208" spans="1:17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3"/>
    </row>
    <row r="1209" spans="1:17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3"/>
    </row>
    <row r="1210" spans="1:17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3"/>
    </row>
    <row r="1211" spans="1:17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3"/>
    </row>
    <row r="1212" spans="1:17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3"/>
    </row>
    <row r="1213" spans="1:17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3"/>
    </row>
    <row r="1214" spans="1:17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3"/>
    </row>
    <row r="1215" spans="1:17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3"/>
    </row>
    <row r="1216" spans="1:17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3"/>
    </row>
    <row r="1217" spans="1:17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3"/>
    </row>
    <row r="1218" spans="1:17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3"/>
    </row>
    <row r="1219" spans="1:17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3"/>
    </row>
    <row r="1220" spans="1:17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3"/>
    </row>
    <row r="1221" spans="1:17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3"/>
    </row>
    <row r="1222" spans="1:17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3"/>
    </row>
    <row r="1223" spans="1:17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3"/>
    </row>
    <row r="1224" spans="1:17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3"/>
    </row>
    <row r="1225" spans="1:17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3"/>
    </row>
    <row r="1226" spans="1:17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3"/>
    </row>
    <row r="1227" spans="1:17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3"/>
    </row>
    <row r="1228" spans="1:17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3"/>
    </row>
    <row r="1229" spans="1:17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3"/>
    </row>
    <row r="1230" spans="1:17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3"/>
    </row>
    <row r="1231" spans="1:17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3"/>
    </row>
    <row r="1232" spans="1:17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3"/>
    </row>
    <row r="1233" spans="1:17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3"/>
    </row>
    <row r="1234" spans="1:17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3"/>
    </row>
    <row r="1235" spans="1:17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3"/>
    </row>
    <row r="1236" spans="1:17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3"/>
    </row>
    <row r="1237" spans="1:17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3"/>
    </row>
    <row r="1238" spans="1:17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3"/>
    </row>
    <row r="1239" spans="1:17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3"/>
    </row>
    <row r="1240" spans="1:17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3"/>
    </row>
    <row r="1241" spans="1:17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3"/>
    </row>
    <row r="1242" spans="1:17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3"/>
    </row>
    <row r="1243" spans="1:17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3"/>
    </row>
    <row r="1244" spans="1:17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3"/>
    </row>
    <row r="1245" spans="1:17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3"/>
    </row>
    <row r="1246" spans="1:17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3"/>
    </row>
    <row r="1247" spans="1:17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3"/>
    </row>
    <row r="1248" spans="1:17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3"/>
    </row>
    <row r="1249" spans="1:17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3"/>
    </row>
    <row r="1250" spans="1:17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3"/>
    </row>
    <row r="1251" spans="1:17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3"/>
    </row>
    <row r="1252" spans="1:17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3"/>
    </row>
    <row r="1253" spans="1:17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3"/>
    </row>
    <row r="1254" spans="1:17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3"/>
    </row>
    <row r="1255" spans="1:17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3"/>
    </row>
    <row r="1256" spans="1:17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3"/>
    </row>
    <row r="1257" spans="1:17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3"/>
    </row>
    <row r="1258" spans="1:17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3"/>
    </row>
    <row r="1259" spans="1:17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3"/>
    </row>
    <row r="1260" spans="1:17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3"/>
    </row>
    <row r="1261" spans="1:17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3"/>
    </row>
    <row r="1262" spans="1:17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3"/>
    </row>
    <row r="1263" spans="1:17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3"/>
    </row>
    <row r="1264" spans="1:17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3"/>
    </row>
    <row r="1265" spans="1:17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3"/>
    </row>
    <row r="1266" spans="1:17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3"/>
    </row>
    <row r="1267" spans="1:17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3"/>
    </row>
    <row r="1268" spans="1:17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3"/>
    </row>
    <row r="1269" spans="1:17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3"/>
    </row>
    <row r="1270" spans="1:17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3"/>
    </row>
    <row r="1271" spans="1:17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3"/>
    </row>
    <row r="1272" spans="1:17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3"/>
    </row>
    <row r="1273" spans="1:17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3"/>
    </row>
    <row r="1274" spans="1:17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3"/>
    </row>
    <row r="1275" spans="1:17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3"/>
    </row>
    <row r="1276" spans="1:17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3"/>
    </row>
    <row r="1277" spans="1:17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3"/>
    </row>
    <row r="1278" spans="1:17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3"/>
    </row>
    <row r="1279" spans="1:17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3"/>
    </row>
    <row r="1280" spans="1:17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3"/>
    </row>
    <row r="1281" spans="1:17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3"/>
    </row>
    <row r="1282" spans="1:17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3"/>
    </row>
    <row r="1283" spans="1:17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3"/>
    </row>
    <row r="1284" spans="1:17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3"/>
    </row>
    <row r="1285" spans="1:17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3"/>
    </row>
    <row r="1286" spans="1:17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3"/>
    </row>
    <row r="1287" spans="1:17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3"/>
    </row>
    <row r="1288" spans="1:17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3"/>
    </row>
    <row r="1289" spans="1:17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3"/>
    </row>
    <row r="1290" spans="1:17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3"/>
    </row>
    <row r="1291" spans="1:17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3"/>
    </row>
    <row r="1292" spans="1:17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3"/>
    </row>
    <row r="1293" spans="1:17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3"/>
    </row>
    <row r="1294" spans="1:17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3"/>
    </row>
    <row r="1295" spans="1:17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3"/>
    </row>
    <row r="1296" spans="1:17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3"/>
    </row>
    <row r="1297" spans="1:17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3"/>
    </row>
    <row r="1298" spans="1:17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3"/>
    </row>
    <row r="1299" spans="1:17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3"/>
    </row>
    <row r="1300" spans="1:17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3"/>
    </row>
    <row r="1301" spans="1:17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3"/>
    </row>
    <row r="1302" spans="1:17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3"/>
    </row>
    <row r="1303" spans="1:17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3"/>
    </row>
    <row r="1304" spans="1:17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3"/>
    </row>
    <row r="1305" spans="1:17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3"/>
    </row>
    <row r="1306" spans="1:17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3"/>
    </row>
    <row r="1307" spans="1:17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3"/>
    </row>
    <row r="1308" spans="1:17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3"/>
    </row>
    <row r="1309" spans="1:17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3"/>
    </row>
    <row r="1310" spans="1:17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3"/>
    </row>
    <row r="1311" spans="1:17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3"/>
    </row>
    <row r="1312" spans="1:17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3"/>
    </row>
    <row r="1313" spans="1:17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3"/>
    </row>
    <row r="1314" spans="1:17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3"/>
    </row>
    <row r="1315" spans="1:17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3"/>
    </row>
    <row r="1316" spans="1:17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3"/>
    </row>
    <row r="1317" spans="1:17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3"/>
    </row>
    <row r="1318" spans="1:17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3"/>
    </row>
    <row r="1319" spans="1:17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3"/>
    </row>
    <row r="1320" spans="1:17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3"/>
    </row>
    <row r="1321" spans="1:17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3"/>
    </row>
    <row r="1322" spans="1:17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3"/>
    </row>
    <row r="1323" spans="1:17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3"/>
    </row>
    <row r="1324" spans="1:17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3"/>
    </row>
    <row r="1325" spans="1:17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3"/>
    </row>
    <row r="1326" spans="1:17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3"/>
    </row>
    <row r="1327" spans="1:17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3"/>
    </row>
    <row r="1328" spans="1:17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3"/>
    </row>
    <row r="1329" spans="1:17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3"/>
    </row>
    <row r="1330" spans="1:17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3"/>
    </row>
    <row r="1331" spans="1:17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3"/>
    </row>
    <row r="1332" spans="1:17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3"/>
    </row>
    <row r="1333" spans="1:17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3"/>
    </row>
    <row r="1334" spans="1:17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3"/>
    </row>
    <row r="1335" spans="1:17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3"/>
    </row>
    <row r="1336" spans="1:17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3"/>
    </row>
    <row r="1337" spans="1:17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3"/>
    </row>
    <row r="1338" spans="1:17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3"/>
    </row>
    <row r="1339" spans="1:17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3"/>
    </row>
    <row r="1340" spans="1:17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3"/>
    </row>
    <row r="1341" spans="1:17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3"/>
    </row>
    <row r="1342" spans="1:17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3"/>
    </row>
    <row r="1343" spans="1:17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3"/>
    </row>
    <row r="1344" spans="1:17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3"/>
    </row>
    <row r="1345" spans="1:17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3"/>
    </row>
    <row r="1346" spans="1:17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3"/>
    </row>
    <row r="1347" spans="1:17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3"/>
    </row>
    <row r="1348" spans="1:17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3"/>
    </row>
    <row r="1349" spans="1:17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3"/>
    </row>
    <row r="1350" spans="1:17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3"/>
    </row>
    <row r="1351" spans="1:17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3"/>
    </row>
    <row r="1352" spans="1:17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3"/>
    </row>
    <row r="1353" spans="1:17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3"/>
    </row>
    <row r="1354" spans="1:17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3"/>
    </row>
    <row r="1355" spans="1:17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3"/>
    </row>
    <row r="1356" spans="1:17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3"/>
    </row>
    <row r="1357" spans="1:17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3"/>
    </row>
    <row r="1358" spans="1:17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3"/>
    </row>
    <row r="1359" spans="1:17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3"/>
    </row>
    <row r="1360" spans="1:17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3"/>
    </row>
    <row r="1361" spans="1:17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3"/>
    </row>
    <row r="1362" spans="1:17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3"/>
    </row>
    <row r="1363" spans="1:17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3"/>
    </row>
    <row r="1364" spans="1:17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3"/>
    </row>
    <row r="1365" spans="1:17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3"/>
    </row>
    <row r="1366" spans="1:17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3"/>
    </row>
    <row r="1367" spans="1:17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3"/>
    </row>
    <row r="1368" spans="1:17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3"/>
    </row>
    <row r="1369" spans="1:17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3"/>
    </row>
    <row r="1370" spans="1:17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3"/>
    </row>
    <row r="1371" spans="1:17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3"/>
    </row>
    <row r="1372" spans="1:17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3"/>
    </row>
    <row r="1373" spans="1:17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3"/>
    </row>
    <row r="1374" spans="1:17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3"/>
    </row>
    <row r="1375" spans="1:17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3"/>
    </row>
    <row r="1376" spans="1:17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3"/>
    </row>
    <row r="1377" spans="1:17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3"/>
    </row>
    <row r="1378" spans="1:17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3"/>
    </row>
    <row r="1379" spans="1:17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3"/>
    </row>
    <row r="1380" spans="1:17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3"/>
    </row>
    <row r="1381" spans="1:17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3"/>
    </row>
    <row r="1382" spans="1:17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3"/>
    </row>
    <row r="1383" spans="1:17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3"/>
    </row>
    <row r="1384" spans="1:17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3"/>
    </row>
    <row r="1385" spans="1:17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3"/>
    </row>
    <row r="1386" spans="1:17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3"/>
    </row>
    <row r="1387" spans="1:17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3"/>
    </row>
    <row r="1388" spans="1:17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3"/>
    </row>
    <row r="1389" spans="1:17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3"/>
    </row>
    <row r="1390" spans="1:17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3"/>
    </row>
    <row r="1391" spans="1:17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3"/>
    </row>
    <row r="1392" spans="1:17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3"/>
    </row>
    <row r="1393" spans="1:17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3"/>
    </row>
    <row r="1394" spans="1:17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3"/>
    </row>
    <row r="1395" spans="1:17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3"/>
    </row>
    <row r="1396" spans="1:17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3"/>
    </row>
    <row r="1397" spans="1:17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3"/>
    </row>
    <row r="1398" spans="1:17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3"/>
    </row>
    <row r="1399" spans="1:17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3"/>
    </row>
    <row r="1400" spans="1:17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3"/>
    </row>
    <row r="1401" spans="1:17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3"/>
    </row>
    <row r="1402" spans="1:17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3"/>
    </row>
    <row r="1403" spans="1:17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3"/>
    </row>
    <row r="1404" spans="1:17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3"/>
    </row>
    <row r="1405" spans="1:17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3"/>
    </row>
    <row r="1406" spans="1:17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3"/>
    </row>
    <row r="1407" spans="1:17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3"/>
    </row>
    <row r="1408" spans="1:17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3"/>
    </row>
    <row r="1409" spans="1:17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3"/>
    </row>
    <row r="1410" spans="1:17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3"/>
    </row>
    <row r="1411" spans="1:17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3"/>
    </row>
    <row r="1412" spans="1:17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3"/>
    </row>
    <row r="1413" spans="1:17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3"/>
    </row>
    <row r="1414" spans="1:17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3"/>
    </row>
    <row r="1415" spans="1:17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3"/>
    </row>
    <row r="1416" spans="1:17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3"/>
    </row>
    <row r="1417" spans="1:17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3"/>
    </row>
    <row r="1418" spans="1:17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3"/>
    </row>
    <row r="1419" spans="1:17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3"/>
    </row>
    <row r="1420" spans="1:17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3"/>
    </row>
    <row r="1421" spans="1:17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3"/>
    </row>
    <row r="1422" spans="1:17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3"/>
    </row>
    <row r="1423" spans="1:17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3"/>
    </row>
    <row r="1424" spans="1:17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3"/>
    </row>
    <row r="1425" spans="1:17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3"/>
    </row>
    <row r="1426" spans="1:17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3"/>
    </row>
    <row r="1427" spans="1:17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3"/>
    </row>
    <row r="1428" spans="1:17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3"/>
    </row>
    <row r="1429" spans="1:17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3"/>
    </row>
    <row r="1430" spans="1:17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3"/>
    </row>
    <row r="1431" spans="1:17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3"/>
    </row>
    <row r="1432" spans="1:17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3"/>
    </row>
    <row r="1433" spans="1:17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3"/>
    </row>
    <row r="1434" spans="1:17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3"/>
    </row>
    <row r="1435" spans="1:17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3"/>
    </row>
    <row r="1436" spans="1:17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3"/>
    </row>
    <row r="1437" spans="1:17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3"/>
    </row>
    <row r="1438" spans="1:17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3"/>
    </row>
    <row r="1439" spans="1:17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3"/>
    </row>
    <row r="1440" spans="1:17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3"/>
    </row>
    <row r="1441" spans="1:17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3"/>
    </row>
    <row r="1442" spans="1:17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3"/>
    </row>
    <row r="1443" spans="1:17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3"/>
    </row>
    <row r="1444" spans="1:17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3"/>
    </row>
    <row r="1445" spans="1:17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3"/>
    </row>
    <row r="1446" spans="1:17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3"/>
    </row>
    <row r="1447" spans="1:17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3"/>
    </row>
    <row r="1448" spans="1:17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3"/>
    </row>
    <row r="1449" spans="1:17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3"/>
    </row>
    <row r="1450" spans="1:17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3"/>
    </row>
    <row r="1451" spans="1:17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3"/>
    </row>
    <row r="1452" spans="1:17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3"/>
    </row>
    <row r="1453" spans="1:17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3"/>
    </row>
    <row r="1454" spans="1:17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3"/>
    </row>
    <row r="1455" spans="1:17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3"/>
    </row>
    <row r="1456" spans="1:17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3"/>
    </row>
    <row r="1457" spans="1:17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3"/>
    </row>
    <row r="1458" spans="1:17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3"/>
    </row>
    <row r="1459" spans="1:17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3"/>
    </row>
    <row r="1460" spans="1:17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3"/>
    </row>
    <row r="1461" spans="1:17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3"/>
    </row>
    <row r="1462" spans="1:17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3"/>
    </row>
    <row r="1463" spans="1:17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3"/>
    </row>
    <row r="1464" spans="1:17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3"/>
    </row>
    <row r="1465" spans="1:17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3"/>
    </row>
    <row r="1466" spans="1:17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3"/>
    </row>
    <row r="1467" spans="1:17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3"/>
    </row>
    <row r="1468" spans="1:17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3"/>
    </row>
    <row r="1469" spans="1:17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3"/>
    </row>
    <row r="1470" spans="1:17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3"/>
    </row>
    <row r="1471" spans="1:17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3"/>
    </row>
    <row r="1472" spans="1:17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3"/>
    </row>
    <row r="1473" spans="1:17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3"/>
    </row>
    <row r="1474" spans="1:17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3"/>
    </row>
    <row r="1475" spans="1:17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3"/>
    </row>
    <row r="1476" spans="1:17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3"/>
    </row>
    <row r="1477" spans="1:17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3"/>
    </row>
    <row r="1478" spans="1:17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3"/>
    </row>
    <row r="1479" spans="1:17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3"/>
    </row>
    <row r="1480" spans="1:17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3"/>
    </row>
    <row r="1481" spans="1:17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3"/>
    </row>
    <row r="1482" spans="1:17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3"/>
    </row>
    <row r="1483" spans="1:17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3"/>
    </row>
    <row r="1484" spans="1:17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3"/>
    </row>
    <row r="1485" spans="1:17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3"/>
    </row>
    <row r="1486" spans="1:17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3"/>
    </row>
    <row r="1487" spans="1:17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3"/>
    </row>
    <row r="1488" spans="1:17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3"/>
    </row>
    <row r="1489" spans="1:17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3"/>
    </row>
    <row r="1490" spans="1:17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3"/>
    </row>
    <row r="1491" spans="1:17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3"/>
    </row>
    <row r="1492" spans="1:17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3"/>
    </row>
    <row r="1493" spans="1:17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3"/>
    </row>
    <row r="1494" spans="1:17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3"/>
    </row>
    <row r="1495" spans="1:17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3"/>
    </row>
    <row r="1496" spans="1:17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3"/>
    </row>
    <row r="1497" spans="1:17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3"/>
    </row>
    <row r="1498" spans="1:17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3"/>
    </row>
    <row r="1499" spans="1:17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3"/>
    </row>
    <row r="1500" spans="1:17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3"/>
    </row>
    <row r="1501" spans="1:17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3"/>
    </row>
    <row r="1502" spans="1:17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3"/>
    </row>
    <row r="1503" spans="1:17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3"/>
    </row>
    <row r="1504" spans="1:17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3"/>
    </row>
    <row r="1505" spans="1:17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3"/>
    </row>
    <row r="1506" spans="1:17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3"/>
    </row>
    <row r="1507" spans="1:17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3"/>
    </row>
    <row r="1508" spans="1:17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3"/>
    </row>
    <row r="1509" spans="1:17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3"/>
    </row>
    <row r="1510" spans="1:17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3"/>
    </row>
    <row r="1511" spans="1:17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3"/>
    </row>
    <row r="1512" spans="1:17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3"/>
    </row>
    <row r="1513" spans="1:17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3"/>
    </row>
    <row r="1514" spans="1:17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3"/>
    </row>
    <row r="1515" spans="1:17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3"/>
    </row>
    <row r="1516" spans="1:17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3"/>
    </row>
    <row r="1517" spans="1:17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3"/>
    </row>
    <row r="1518" spans="1:17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3"/>
    </row>
    <row r="1519" spans="1:17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3"/>
    </row>
    <row r="1520" spans="1:17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3"/>
    </row>
    <row r="1521" spans="1:17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3"/>
    </row>
    <row r="1522" spans="1:17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3"/>
    </row>
    <row r="1523" spans="1:17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3"/>
    </row>
    <row r="1524" spans="1:17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3"/>
    </row>
    <row r="1525" spans="1:17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3"/>
    </row>
    <row r="1526" spans="1:17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3"/>
    </row>
    <row r="1527" spans="1:17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3"/>
    </row>
    <row r="1528" spans="1:17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3"/>
    </row>
    <row r="1529" spans="1:17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3"/>
    </row>
    <row r="1530" spans="1:17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3"/>
    </row>
    <row r="1531" spans="1:17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3"/>
    </row>
    <row r="1532" spans="1:17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3"/>
    </row>
    <row r="1533" spans="1:17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3"/>
    </row>
    <row r="1534" spans="1:17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3"/>
    </row>
    <row r="1535" spans="1:17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3"/>
    </row>
    <row r="1536" spans="1:17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3"/>
    </row>
    <row r="1537" spans="1:17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3"/>
    </row>
    <row r="1538" spans="1:17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3"/>
    </row>
    <row r="1539" spans="1:17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3"/>
    </row>
    <row r="1540" spans="1:17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3"/>
    </row>
    <row r="1541" spans="1:17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3"/>
    </row>
    <row r="1542" spans="1:17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3"/>
    </row>
    <row r="1543" spans="1:17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3"/>
    </row>
    <row r="1544" spans="1:17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3"/>
    </row>
    <row r="1545" spans="1:17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3"/>
    </row>
    <row r="1546" spans="1:17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3"/>
    </row>
    <row r="1547" spans="1:17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3"/>
    </row>
    <row r="1548" spans="1:17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3"/>
    </row>
    <row r="1549" spans="1:17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3"/>
    </row>
    <row r="1550" spans="1:17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3"/>
    </row>
    <row r="1551" spans="1:17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3"/>
    </row>
    <row r="1552" spans="1:17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3"/>
    </row>
    <row r="1553" spans="1:17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3"/>
    </row>
    <row r="1554" spans="1:17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3"/>
    </row>
    <row r="1555" spans="1:17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3"/>
    </row>
    <row r="1556" spans="1:17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3"/>
    </row>
    <row r="1557" spans="1:17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3"/>
    </row>
    <row r="1558" spans="1:17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3"/>
    </row>
    <row r="1559" spans="1:17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3"/>
    </row>
    <row r="1560" spans="1:17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3"/>
    </row>
    <row r="1561" spans="1:17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3"/>
    </row>
    <row r="1562" spans="1:17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3"/>
    </row>
    <row r="1563" spans="1:17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3"/>
    </row>
    <row r="1564" spans="1:17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3"/>
    </row>
    <row r="1565" spans="1:17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3"/>
    </row>
    <row r="1566" spans="1:17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3"/>
    </row>
    <row r="1567" spans="1:17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3"/>
    </row>
    <row r="1568" spans="1:17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3"/>
    </row>
    <row r="1569" spans="1:17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3"/>
    </row>
    <row r="1570" spans="1:17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3"/>
    </row>
    <row r="1571" spans="1:17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3"/>
    </row>
    <row r="1572" spans="1:17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3"/>
    </row>
    <row r="1573" spans="1:17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3"/>
    </row>
    <row r="1574" spans="1:17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3"/>
    </row>
    <row r="1575" spans="1:17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3"/>
    </row>
    <row r="1576" spans="1:17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3"/>
    </row>
    <row r="1577" spans="1:17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3"/>
    </row>
    <row r="1578" spans="1:17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3"/>
    </row>
    <row r="1579" spans="1:17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3"/>
    </row>
    <row r="1580" spans="1:17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3"/>
    </row>
    <row r="1581" spans="1:17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3"/>
    </row>
    <row r="1582" spans="1:17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3"/>
    </row>
    <row r="1583" spans="1:17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3"/>
    </row>
    <row r="1584" spans="1:17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3"/>
    </row>
    <row r="1585" spans="1:17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3"/>
    </row>
    <row r="1586" spans="1:17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3"/>
    </row>
    <row r="1587" spans="1:17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3"/>
    </row>
    <row r="1588" spans="1:17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3"/>
    </row>
    <row r="1589" spans="1:17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3"/>
    </row>
    <row r="1590" spans="1:17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3"/>
    </row>
    <row r="1591" spans="1:17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3"/>
    </row>
    <row r="1592" spans="1:17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3"/>
    </row>
    <row r="1593" spans="1:17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3"/>
    </row>
    <row r="1594" spans="1:17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3"/>
    </row>
    <row r="1595" spans="1:17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3"/>
    </row>
    <row r="1596" spans="1:17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3"/>
    </row>
    <row r="1597" spans="1:17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3"/>
    </row>
    <row r="1598" spans="1:17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3"/>
    </row>
    <row r="1599" spans="1:17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3"/>
    </row>
    <row r="1600" spans="1:17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3"/>
    </row>
    <row r="1601" spans="1:17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3"/>
    </row>
    <row r="1602" spans="1:17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3"/>
    </row>
    <row r="1603" spans="1:17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3"/>
    </row>
    <row r="1604" spans="1:17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3"/>
    </row>
    <row r="1605" spans="1:17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3"/>
    </row>
    <row r="1606" spans="1:17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3"/>
    </row>
    <row r="1607" spans="1:17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3"/>
    </row>
    <row r="1608" spans="1:17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3"/>
    </row>
    <row r="1609" spans="1:17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3"/>
    </row>
    <row r="1610" spans="1:17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3"/>
    </row>
    <row r="1611" spans="1:17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3"/>
    </row>
    <row r="1612" spans="1:17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3"/>
    </row>
    <row r="1613" spans="1:17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3"/>
    </row>
    <row r="1614" spans="1:17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3"/>
    </row>
    <row r="1615" spans="1:17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3"/>
    </row>
    <row r="1616" spans="1:17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3"/>
    </row>
    <row r="1617" spans="1:17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3"/>
    </row>
    <row r="1618" spans="1:17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3"/>
    </row>
    <row r="1619" spans="1:17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3"/>
    </row>
    <row r="1620" spans="1:17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3"/>
    </row>
    <row r="1621" spans="1:17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3"/>
    </row>
    <row r="1622" spans="1:17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3"/>
    </row>
    <row r="1623" spans="1:17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3"/>
    </row>
    <row r="1624" spans="1:17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3"/>
    </row>
    <row r="1625" spans="1:17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3"/>
    </row>
    <row r="1626" spans="1:17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3"/>
    </row>
    <row r="1627" spans="1:17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3"/>
    </row>
    <row r="1628" spans="1:17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3"/>
    </row>
    <row r="1629" spans="1:17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3"/>
    </row>
    <row r="1630" spans="1:17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3"/>
    </row>
    <row r="1631" spans="1:17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3"/>
    </row>
    <row r="1632" spans="1:17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3"/>
    </row>
    <row r="1633" spans="1:17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3"/>
    </row>
    <row r="1634" spans="1:17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3"/>
    </row>
    <row r="1635" spans="1:17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3"/>
    </row>
    <row r="1636" spans="1:17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3"/>
    </row>
    <row r="1637" spans="1:17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3"/>
    </row>
    <row r="1638" spans="1:17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3"/>
    </row>
    <row r="1639" spans="1:17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3"/>
    </row>
    <row r="1640" spans="1:17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3"/>
    </row>
    <row r="1641" spans="1:17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3"/>
    </row>
    <row r="1642" spans="1:17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3"/>
    </row>
    <row r="1643" spans="1:17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3"/>
    </row>
    <row r="1644" spans="1:17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3"/>
    </row>
    <row r="1645" spans="1:17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3"/>
    </row>
    <row r="1646" spans="1:17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3"/>
    </row>
    <row r="1647" spans="1:17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3"/>
    </row>
    <row r="1648" spans="1:17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3"/>
    </row>
    <row r="1649" spans="1:17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3"/>
    </row>
    <row r="1650" spans="1:17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3"/>
    </row>
    <row r="1651" spans="1:17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3"/>
    </row>
    <row r="1652" spans="1:17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3"/>
    </row>
    <row r="1653" spans="1:17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3"/>
    </row>
    <row r="1654" spans="1:17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3"/>
    </row>
    <row r="1655" spans="1:17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3"/>
    </row>
    <row r="1656" spans="1:17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3"/>
    </row>
    <row r="1657" spans="1:17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3"/>
    </row>
    <row r="1658" spans="1:17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3"/>
    </row>
    <row r="1659" spans="1:17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3"/>
    </row>
    <row r="1660" spans="1:17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3"/>
    </row>
    <row r="1661" spans="1:17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3"/>
    </row>
    <row r="1662" spans="1:17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3"/>
    </row>
    <row r="1663" spans="1:17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3"/>
    </row>
    <row r="1664" spans="1:17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3"/>
    </row>
    <row r="1665" spans="1:17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3"/>
    </row>
    <row r="1666" spans="1:17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3"/>
    </row>
    <row r="1667" spans="1:17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3"/>
    </row>
    <row r="1668" spans="1:17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3"/>
    </row>
    <row r="1669" spans="1:17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3"/>
    </row>
    <row r="1670" spans="1:17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3"/>
    </row>
    <row r="1671" spans="1:17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3"/>
    </row>
    <row r="1672" spans="1:17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3"/>
    </row>
    <row r="1673" spans="1:17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3"/>
    </row>
    <row r="1674" spans="1:17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3"/>
    </row>
    <row r="1675" spans="1:17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3"/>
    </row>
    <row r="1676" spans="1:17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3"/>
    </row>
    <row r="1677" spans="1:17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3"/>
    </row>
    <row r="1678" spans="1:17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3"/>
    </row>
    <row r="1679" spans="1:17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3"/>
    </row>
    <row r="1680" spans="1:17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3"/>
    </row>
    <row r="1681" spans="1:17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3"/>
    </row>
    <row r="1682" spans="1:17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3"/>
    </row>
    <row r="1683" spans="1:17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3"/>
    </row>
    <row r="1684" spans="1:17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3"/>
    </row>
    <row r="1685" spans="1:17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3"/>
    </row>
    <row r="1686" spans="1:17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3"/>
    </row>
    <row r="1687" spans="1:17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3"/>
    </row>
    <row r="1688" spans="1:17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3"/>
    </row>
    <row r="1689" spans="1:17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3"/>
    </row>
    <row r="1690" spans="1:17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3"/>
    </row>
    <row r="1691" spans="1:17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3"/>
    </row>
    <row r="1692" spans="1:17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3"/>
    </row>
    <row r="1693" spans="1:17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3"/>
    </row>
    <row r="1694" spans="1:17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3"/>
    </row>
    <row r="1695" spans="1:17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3"/>
    </row>
    <row r="1696" spans="1:17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3"/>
    </row>
    <row r="1697" spans="1:17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3"/>
    </row>
    <row r="1698" spans="1:17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3"/>
    </row>
    <row r="1699" spans="1:17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3"/>
    </row>
    <row r="1700" spans="1:17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3"/>
    </row>
    <row r="1701" spans="1:17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3"/>
    </row>
    <row r="1702" spans="1:17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3"/>
    </row>
    <row r="1703" spans="1:17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3"/>
    </row>
    <row r="1704" spans="1:17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3"/>
    </row>
    <row r="1705" spans="1:17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3"/>
    </row>
    <row r="1706" spans="1:17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3"/>
    </row>
    <row r="1707" spans="1:17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3"/>
    </row>
    <row r="1708" spans="1:17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3"/>
    </row>
    <row r="1709" spans="1:17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3"/>
    </row>
    <row r="1710" spans="1:17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3"/>
    </row>
    <row r="1711" spans="1:17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3"/>
    </row>
    <row r="1712" spans="1:17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3"/>
    </row>
    <row r="1713" spans="1:17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3"/>
    </row>
    <row r="1714" spans="1:17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3"/>
    </row>
    <row r="1715" spans="1:17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3"/>
    </row>
    <row r="1716" spans="1:17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3"/>
    </row>
    <row r="1717" spans="1:17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3"/>
    </row>
    <row r="1718" spans="1:17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3"/>
    </row>
    <row r="1719" spans="1:17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3"/>
    </row>
    <row r="1720" spans="1:17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3"/>
    </row>
    <row r="1721" spans="1:17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3"/>
    </row>
    <row r="1722" spans="1:17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3"/>
    </row>
    <row r="1723" spans="1:17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3"/>
    </row>
    <row r="1724" spans="1:17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3"/>
    </row>
    <row r="1725" spans="1:17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3"/>
    </row>
    <row r="1726" spans="1:17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3"/>
    </row>
    <row r="1727" spans="1:17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3"/>
    </row>
    <row r="1728" spans="1:17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3"/>
    </row>
    <row r="1729" spans="1:17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3"/>
    </row>
    <row r="1730" spans="1:17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3"/>
    </row>
    <row r="1731" spans="1:17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3"/>
    </row>
    <row r="1732" spans="1:17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3"/>
    </row>
    <row r="1733" spans="1:17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3"/>
    </row>
    <row r="1734" spans="1:17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3"/>
    </row>
    <row r="1735" spans="1:17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3"/>
    </row>
    <row r="1736" spans="1:17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3"/>
    </row>
    <row r="1737" spans="1:17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3"/>
    </row>
    <row r="1738" spans="1:17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3"/>
    </row>
    <row r="1739" spans="1:17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3"/>
    </row>
    <row r="1740" spans="1:17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3"/>
    </row>
    <row r="1741" spans="1:17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3"/>
    </row>
    <row r="1742" spans="1:17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3"/>
    </row>
    <row r="1743" spans="1:17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3"/>
    </row>
    <row r="1744" spans="1:17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3"/>
    </row>
    <row r="1745" spans="1:17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3"/>
    </row>
    <row r="1746" spans="1:17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3"/>
    </row>
    <row r="1747" spans="1:17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3"/>
    </row>
    <row r="1748" spans="1:17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3"/>
    </row>
    <row r="1749" spans="1:17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3"/>
    </row>
    <row r="1750" spans="1:17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3"/>
    </row>
    <row r="1751" spans="1:17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3"/>
    </row>
    <row r="1752" spans="1:17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3"/>
    </row>
    <row r="1753" spans="1:17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3"/>
    </row>
    <row r="1754" spans="1:17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3"/>
    </row>
    <row r="1755" spans="1:17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3"/>
    </row>
    <row r="1756" spans="1:17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3"/>
    </row>
    <row r="1757" spans="1:17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3"/>
    </row>
    <row r="1758" spans="1:17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3"/>
    </row>
    <row r="1759" spans="1:17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3"/>
    </row>
    <row r="1760" spans="1:17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3"/>
    </row>
    <row r="1761" spans="1:17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3"/>
    </row>
    <row r="1762" spans="1:17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3"/>
    </row>
    <row r="1763" spans="1:17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3"/>
    </row>
    <row r="1764" spans="1:17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3"/>
    </row>
    <row r="1765" spans="1:17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3"/>
    </row>
    <row r="1766" spans="1:17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3"/>
    </row>
    <row r="1767" spans="1:17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3"/>
    </row>
    <row r="1768" spans="1:17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3"/>
    </row>
    <row r="1769" spans="1:17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3"/>
    </row>
    <row r="1770" spans="1:17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3"/>
    </row>
    <row r="1771" spans="1:17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3"/>
    </row>
    <row r="1772" spans="1:17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3"/>
    </row>
    <row r="1773" spans="1:17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3"/>
    </row>
    <row r="1774" spans="1:17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3"/>
    </row>
    <row r="1775" spans="1:17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3"/>
    </row>
    <row r="1776" spans="1:17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3"/>
    </row>
    <row r="1777" spans="1:17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3"/>
    </row>
    <row r="1778" spans="1:17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3"/>
    </row>
    <row r="1779" spans="1:17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3"/>
    </row>
    <row r="1780" spans="1:17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3"/>
    </row>
    <row r="1781" spans="1:17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3"/>
    </row>
    <row r="1782" spans="1:17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3"/>
    </row>
    <row r="1783" spans="1:17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3"/>
    </row>
    <row r="1784" spans="1:17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3"/>
    </row>
    <row r="1785" spans="1:17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3"/>
    </row>
    <row r="1786" spans="1:17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3"/>
    </row>
    <row r="1787" spans="1:17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3"/>
    </row>
    <row r="1788" spans="1:17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3"/>
    </row>
    <row r="1789" spans="1:17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3"/>
    </row>
    <row r="1790" spans="1:17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3"/>
    </row>
    <row r="1791" spans="1:17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3"/>
    </row>
    <row r="1792" spans="1:17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3"/>
    </row>
    <row r="1793" spans="1:17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3"/>
    </row>
    <row r="1794" spans="1:17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3"/>
    </row>
    <row r="1795" spans="1:17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3"/>
    </row>
    <row r="1796" spans="1:17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3"/>
    </row>
    <row r="1797" spans="1:17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3"/>
    </row>
    <row r="1798" spans="1:17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3"/>
    </row>
    <row r="1799" spans="1:17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3"/>
    </row>
    <row r="1800" spans="1:17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3"/>
    </row>
    <row r="1801" spans="1:17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3"/>
    </row>
    <row r="1802" spans="1:17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3"/>
    </row>
    <row r="1803" spans="1:17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3"/>
    </row>
    <row r="1804" spans="1:17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3"/>
    </row>
    <row r="1805" spans="1:17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3"/>
    </row>
    <row r="1806" spans="1:17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3"/>
    </row>
    <row r="1807" spans="1:17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3"/>
    </row>
    <row r="1808" spans="1:17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3"/>
    </row>
    <row r="1809" spans="1:17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3"/>
    </row>
    <row r="1810" spans="1:17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3"/>
    </row>
    <row r="1811" spans="1:17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3"/>
    </row>
    <row r="1812" spans="1:17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3"/>
    </row>
    <row r="1813" spans="1:17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3"/>
    </row>
    <row r="1814" spans="1:17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3"/>
    </row>
    <row r="1815" spans="1:17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3"/>
    </row>
    <row r="1816" spans="1:17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3"/>
    </row>
    <row r="1817" spans="1:17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3"/>
    </row>
    <row r="1818" spans="1:17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3"/>
    </row>
    <row r="1819" spans="1:17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3"/>
    </row>
    <row r="1820" spans="1:17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3"/>
    </row>
    <row r="1821" spans="1:17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3"/>
    </row>
    <row r="1822" spans="1:17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3"/>
    </row>
    <row r="1823" spans="1:17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3"/>
    </row>
    <row r="1824" spans="1:17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3"/>
    </row>
    <row r="1825" spans="1:17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3"/>
    </row>
    <row r="1826" spans="1:17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3"/>
    </row>
    <row r="1827" spans="1:17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3"/>
    </row>
    <row r="1828" spans="1:17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3"/>
    </row>
    <row r="1829" spans="1:17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3"/>
    </row>
    <row r="1830" spans="1:17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3"/>
    </row>
    <row r="1831" spans="1:17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3"/>
    </row>
    <row r="1832" spans="1:17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3"/>
    </row>
    <row r="1833" spans="1:17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3"/>
    </row>
    <row r="1834" spans="1:17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3"/>
    </row>
    <row r="1835" spans="1:17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3"/>
    </row>
    <row r="1836" spans="1:17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3"/>
    </row>
    <row r="1837" spans="1:17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3"/>
    </row>
    <row r="1838" spans="1:17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3"/>
    </row>
    <row r="1839" spans="1:17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3"/>
    </row>
    <row r="1840" spans="1:17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3"/>
    </row>
    <row r="1841" spans="1:17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3"/>
    </row>
    <row r="1842" spans="1:17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3"/>
    </row>
    <row r="1843" spans="1:17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3"/>
    </row>
    <row r="1844" spans="1:17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3"/>
    </row>
    <row r="1845" spans="1:17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3"/>
    </row>
    <row r="1846" spans="1:17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3"/>
    </row>
    <row r="1847" spans="1:17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3"/>
    </row>
    <row r="1848" spans="1:17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3"/>
    </row>
    <row r="1849" spans="1:17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3"/>
    </row>
    <row r="1850" spans="1:17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3"/>
    </row>
    <row r="1851" spans="1:17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3"/>
    </row>
    <row r="1852" spans="1:17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3"/>
    </row>
    <row r="1853" spans="1:17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3"/>
    </row>
    <row r="1854" spans="1:17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3"/>
    </row>
    <row r="1855" spans="1:17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3"/>
    </row>
    <row r="1856" spans="1:17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3"/>
    </row>
    <row r="1857" spans="1:17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3"/>
    </row>
    <row r="1858" spans="1:17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3"/>
    </row>
    <row r="1859" spans="1:17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3"/>
    </row>
    <row r="1860" spans="1:17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3"/>
    </row>
    <row r="1861" spans="1:17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3"/>
    </row>
    <row r="1862" spans="1:17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3"/>
    </row>
    <row r="1863" spans="1:17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3"/>
    </row>
    <row r="1864" spans="1:17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3"/>
    </row>
    <row r="1865" spans="1:17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3"/>
    </row>
    <row r="1866" spans="1:17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3"/>
    </row>
    <row r="1867" spans="1:17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3"/>
    </row>
    <row r="1868" spans="1:17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3"/>
    </row>
    <row r="1869" spans="1:17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3"/>
    </row>
    <row r="1870" spans="1:17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3"/>
    </row>
    <row r="1871" spans="1:17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3"/>
    </row>
    <row r="1872" spans="1:17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3"/>
    </row>
    <row r="1873" spans="1:17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3"/>
    </row>
    <row r="1874" spans="1:17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3"/>
    </row>
    <row r="1875" spans="1:17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3"/>
    </row>
    <row r="1876" spans="1:17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3"/>
    </row>
    <row r="1877" spans="1:17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3"/>
    </row>
    <row r="1878" spans="1:17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3"/>
    </row>
    <row r="1879" spans="1:17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3"/>
    </row>
    <row r="1880" spans="1:17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3"/>
    </row>
    <row r="1881" spans="1:17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3"/>
    </row>
    <row r="1882" spans="1:17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3"/>
    </row>
    <row r="1883" spans="1:17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3"/>
    </row>
    <row r="1884" spans="1:17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3"/>
    </row>
    <row r="1885" spans="1:17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3"/>
    </row>
    <row r="1886" spans="1:17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3"/>
    </row>
    <row r="1887" spans="1:17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3"/>
    </row>
    <row r="1888" spans="1:17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3"/>
    </row>
    <row r="1889" spans="1:17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3"/>
    </row>
    <row r="1890" spans="1:17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3"/>
    </row>
    <row r="1891" spans="1:17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3"/>
    </row>
    <row r="1892" spans="1:17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3"/>
    </row>
    <row r="1893" spans="1:17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3"/>
    </row>
    <row r="1894" spans="1:17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3"/>
    </row>
    <row r="1895" spans="1:17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3"/>
    </row>
    <row r="1896" spans="1:17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3"/>
    </row>
    <row r="1897" spans="1:17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3"/>
    </row>
    <row r="1898" spans="1:17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3"/>
    </row>
    <row r="1899" spans="1:17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3"/>
    </row>
    <row r="1900" spans="1:17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3"/>
    </row>
    <row r="1901" spans="1:17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3"/>
    </row>
    <row r="1902" spans="1:17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3"/>
    </row>
    <row r="1903" spans="1:17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3"/>
    </row>
    <row r="1904" spans="1:17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3"/>
    </row>
    <row r="1905" spans="1:17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3"/>
    </row>
    <row r="1906" spans="1:17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3"/>
    </row>
    <row r="1907" spans="1:17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3"/>
    </row>
    <row r="1908" spans="1:17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3"/>
    </row>
    <row r="1909" spans="1:17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3"/>
    </row>
    <row r="1910" spans="1:17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3"/>
    </row>
    <row r="1911" spans="1:17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3"/>
    </row>
    <row r="1912" spans="1:17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3"/>
    </row>
    <row r="1913" spans="1:17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3"/>
    </row>
    <row r="1914" spans="1:17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3"/>
    </row>
    <row r="1915" spans="1:17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3"/>
    </row>
    <row r="1916" spans="1:17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3"/>
    </row>
    <row r="1917" spans="1:17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3"/>
    </row>
    <row r="1918" spans="1:17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3"/>
    </row>
    <row r="1919" spans="1:17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3"/>
    </row>
    <row r="1920" spans="1:17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3"/>
    </row>
    <row r="1921" spans="1:17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3"/>
    </row>
    <row r="1922" spans="1:17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3"/>
    </row>
    <row r="1923" spans="1:17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3"/>
    </row>
    <row r="1924" spans="1:17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3"/>
    </row>
    <row r="1925" spans="1:17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3"/>
    </row>
    <row r="1926" spans="1:17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3"/>
    </row>
    <row r="1927" spans="1:17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3"/>
    </row>
    <row r="1928" spans="1:17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3"/>
    </row>
    <row r="1929" spans="1:17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3"/>
    </row>
    <row r="1930" spans="1:17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3"/>
    </row>
    <row r="1931" spans="1:17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3"/>
    </row>
    <row r="1932" spans="1:17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3"/>
    </row>
    <row r="1933" spans="1:17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3"/>
    </row>
    <row r="1934" spans="1:17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3"/>
    </row>
    <row r="1935" spans="1:17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3"/>
    </row>
    <row r="1936" spans="1:17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3"/>
    </row>
    <row r="1937" spans="1:17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3"/>
    </row>
    <row r="1938" spans="1:17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3"/>
    </row>
    <row r="1939" spans="1:17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3"/>
    </row>
    <row r="1940" spans="1:17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3"/>
    </row>
    <row r="1941" spans="1:17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3"/>
    </row>
    <row r="1942" spans="1:17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3"/>
    </row>
    <row r="1943" spans="1:17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3"/>
    </row>
    <row r="1944" spans="1:17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3"/>
    </row>
    <row r="1945" spans="1:17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3"/>
    </row>
    <row r="1946" spans="1:17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3"/>
    </row>
    <row r="1947" spans="1:17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3"/>
    </row>
    <row r="1948" spans="1:17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3"/>
    </row>
    <row r="1949" spans="1:17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3"/>
    </row>
    <row r="1950" spans="1:17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3"/>
    </row>
    <row r="1951" spans="1:17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3"/>
    </row>
    <row r="1952" spans="1:17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3"/>
    </row>
    <row r="1953" spans="1:17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3"/>
    </row>
    <row r="1954" spans="1:17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3"/>
    </row>
    <row r="1955" spans="1:17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3"/>
    </row>
    <row r="1956" spans="1:17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3"/>
    </row>
    <row r="1957" spans="1:17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3"/>
    </row>
    <row r="1958" spans="1:17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3"/>
    </row>
    <row r="1959" spans="1:17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3"/>
    </row>
    <row r="1960" spans="1:17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3"/>
    </row>
    <row r="1961" spans="1:17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3"/>
    </row>
    <row r="1962" spans="1:17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3"/>
    </row>
    <row r="1963" spans="1:17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3"/>
    </row>
    <row r="1964" spans="1:17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3"/>
    </row>
    <row r="1965" spans="1:17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3"/>
    </row>
    <row r="1966" spans="1:17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3"/>
    </row>
    <row r="1967" spans="1:17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3"/>
    </row>
    <row r="1968" spans="1:17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3"/>
    </row>
    <row r="1969" spans="1:17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3"/>
    </row>
    <row r="1970" spans="1:17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3"/>
    </row>
    <row r="1971" spans="1:17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3"/>
    </row>
    <row r="1972" spans="1:17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3"/>
    </row>
    <row r="1973" spans="1:17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3"/>
    </row>
    <row r="1974" spans="1:17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3"/>
    </row>
    <row r="1975" spans="1:17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3"/>
    </row>
    <row r="1976" spans="1:17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3"/>
    </row>
    <row r="1977" spans="1:17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3"/>
    </row>
    <row r="1978" spans="1:17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3"/>
    </row>
    <row r="1979" spans="1:17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3"/>
    </row>
    <row r="1980" spans="1:17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3"/>
    </row>
    <row r="1981" spans="1:17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3"/>
    </row>
    <row r="1982" spans="1:17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3"/>
    </row>
    <row r="1983" spans="1:17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3"/>
    </row>
    <row r="1984" spans="1:17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3"/>
    </row>
    <row r="1985" spans="1:17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3"/>
    </row>
    <row r="1986" spans="1:17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3"/>
    </row>
    <row r="1987" spans="1:17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3"/>
    </row>
    <row r="1988" spans="1:17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3"/>
    </row>
    <row r="1989" spans="1:17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3"/>
    </row>
    <row r="1990" spans="1:17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3"/>
    </row>
    <row r="1991" spans="1:17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3"/>
    </row>
    <row r="1992" spans="1:17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3"/>
    </row>
    <row r="1993" spans="1:17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3"/>
    </row>
    <row r="1994" spans="1:17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3"/>
    </row>
    <row r="1995" spans="1:17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3"/>
    </row>
    <row r="1996" spans="1:17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3"/>
    </row>
    <row r="1997" spans="1:17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3"/>
    </row>
    <row r="1998" spans="1:17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3"/>
    </row>
    <row r="1999" spans="1:17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3"/>
    </row>
    <row r="2000" spans="1:17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3"/>
    </row>
    <row r="2001" spans="1:17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3"/>
    </row>
    <row r="2002" spans="1:17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3"/>
    </row>
    <row r="2003" spans="1:17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3"/>
    </row>
    <row r="2004" spans="1:17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3"/>
    </row>
    <row r="2005" spans="1:17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3"/>
    </row>
    <row r="2006" spans="1:17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3"/>
    </row>
    <row r="2007" spans="1:17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3"/>
    </row>
    <row r="2008" spans="1:17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3"/>
    </row>
    <row r="2009" spans="1:17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3"/>
    </row>
    <row r="2010" spans="1:17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3"/>
    </row>
    <row r="2011" spans="1:17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3"/>
    </row>
    <row r="2012" spans="1:17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3"/>
    </row>
    <row r="2013" spans="1:17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3"/>
    </row>
    <row r="2014" spans="1:17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3"/>
    </row>
    <row r="2015" spans="1:17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3"/>
    </row>
    <row r="2016" spans="1:17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3"/>
    </row>
    <row r="2017" spans="1:17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3"/>
    </row>
    <row r="2018" spans="1:17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3"/>
    </row>
    <row r="2019" spans="1:17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3"/>
    </row>
    <row r="2020" spans="1:17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3"/>
    </row>
    <row r="2021" spans="1:17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3"/>
    </row>
    <row r="2022" spans="1:17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3"/>
    </row>
    <row r="2023" spans="1:17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3"/>
    </row>
    <row r="2024" spans="1:17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3"/>
    </row>
    <row r="2025" spans="1:17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3"/>
    </row>
    <row r="2026" spans="1:17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3"/>
    </row>
    <row r="2027" spans="1:17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3"/>
    </row>
    <row r="2028" spans="1:17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3"/>
    </row>
    <row r="2029" spans="1:17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3"/>
    </row>
    <row r="2030" spans="1:17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3"/>
    </row>
    <row r="2031" spans="1:17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3"/>
    </row>
    <row r="2032" spans="1:17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3"/>
    </row>
    <row r="2033" spans="1:17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3"/>
    </row>
    <row r="2034" spans="1:17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3"/>
    </row>
    <row r="2035" spans="1:17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3"/>
    </row>
    <row r="2036" spans="1:17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3"/>
    </row>
    <row r="2037" spans="1:17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3"/>
    </row>
    <row r="2038" spans="1:17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3"/>
    </row>
    <row r="2039" spans="1:17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3"/>
    </row>
    <row r="2040" spans="1:17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3"/>
    </row>
    <row r="2041" spans="1:17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3"/>
    </row>
    <row r="2042" spans="1:17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3"/>
    </row>
    <row r="2043" spans="1:17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3"/>
    </row>
    <row r="2044" spans="1:17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3"/>
    </row>
    <row r="2045" spans="1:17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3"/>
    </row>
    <row r="2046" spans="1:17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3"/>
    </row>
    <row r="2047" spans="1:17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3"/>
    </row>
    <row r="2048" spans="1:17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3"/>
    </row>
    <row r="2049" spans="1:17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3"/>
    </row>
    <row r="2050" spans="1:17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3"/>
    </row>
    <row r="2051" spans="1:17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3"/>
    </row>
    <row r="2052" spans="1:17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3"/>
    </row>
    <row r="2053" spans="1:17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3"/>
    </row>
    <row r="2054" spans="1:17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3"/>
    </row>
    <row r="2055" spans="1:17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3"/>
    </row>
    <row r="2056" spans="1:17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3"/>
    </row>
    <row r="2057" spans="1:17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3"/>
    </row>
    <row r="2058" spans="1:17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3"/>
    </row>
    <row r="2059" spans="1:17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3"/>
    </row>
    <row r="2060" spans="1:17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3"/>
    </row>
    <row r="2061" spans="1:17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3"/>
    </row>
    <row r="2062" spans="1:17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3"/>
    </row>
    <row r="2063" spans="1:17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3"/>
    </row>
    <row r="2064" spans="1:17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3"/>
    </row>
    <row r="2065" spans="1:17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3"/>
    </row>
    <row r="2066" spans="1:17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3"/>
    </row>
    <row r="2067" spans="1:17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3"/>
    </row>
    <row r="2068" spans="1:17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3"/>
    </row>
    <row r="2069" spans="1:17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3"/>
    </row>
    <row r="2070" spans="1:17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3"/>
    </row>
    <row r="2071" spans="1:17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3"/>
    </row>
    <row r="2072" spans="1:17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3"/>
    </row>
    <row r="2073" spans="1:17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3"/>
    </row>
    <row r="2074" spans="1:17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3"/>
    </row>
    <row r="2075" spans="1:17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3"/>
    </row>
    <row r="2076" spans="1:17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3"/>
    </row>
    <row r="2077" spans="1:17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3"/>
    </row>
    <row r="2078" spans="1:17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3"/>
    </row>
    <row r="2079" spans="1:17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3"/>
    </row>
    <row r="2080" spans="1:17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3"/>
    </row>
    <row r="2081" spans="1:17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3"/>
    </row>
    <row r="2082" spans="1:17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3"/>
    </row>
    <row r="2083" spans="1:17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3"/>
    </row>
    <row r="2084" spans="1:17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3"/>
    </row>
    <row r="2085" spans="1:17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3"/>
    </row>
    <row r="2086" spans="1:17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3"/>
    </row>
    <row r="2087" spans="1:17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3"/>
    </row>
    <row r="2088" spans="1:17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3"/>
    </row>
    <row r="2089" spans="1:17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3"/>
    </row>
    <row r="2090" spans="1:17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3"/>
    </row>
    <row r="2091" spans="1:17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3"/>
    </row>
    <row r="2092" spans="1:17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3"/>
    </row>
    <row r="2093" spans="1:17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3"/>
    </row>
    <row r="2094" spans="1:17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3"/>
    </row>
    <row r="2095" spans="1:17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3"/>
    </row>
    <row r="2096" spans="1:17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3"/>
    </row>
    <row r="2097" spans="1:17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3"/>
    </row>
    <row r="2098" spans="1:17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3"/>
    </row>
    <row r="2099" spans="1:17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3"/>
    </row>
    <row r="2100" spans="1:17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3"/>
    </row>
    <row r="2101" spans="1:17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3"/>
    </row>
    <row r="2102" spans="1:17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3"/>
    </row>
    <row r="2103" spans="1:17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3"/>
    </row>
    <row r="2104" spans="1:17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3"/>
    </row>
    <row r="2105" spans="1:17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3"/>
    </row>
    <row r="2106" spans="1:17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3"/>
    </row>
    <row r="2107" spans="1:17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3"/>
    </row>
    <row r="2108" spans="1:17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3"/>
    </row>
    <row r="2109" spans="1:17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3"/>
    </row>
    <row r="2110" spans="1:17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3"/>
    </row>
    <row r="2111" spans="1:17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3"/>
    </row>
    <row r="2112" spans="1:17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3"/>
    </row>
    <row r="2113" spans="1:17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3"/>
    </row>
    <row r="2114" spans="1:17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3"/>
    </row>
    <row r="2115" spans="1:17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3"/>
    </row>
    <row r="2116" spans="1:17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3"/>
    </row>
    <row r="2117" spans="1:17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3"/>
    </row>
    <row r="2118" spans="1:17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3"/>
    </row>
    <row r="2119" spans="1:17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3"/>
    </row>
    <row r="2120" spans="1:17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3"/>
    </row>
    <row r="2121" spans="1:17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3"/>
    </row>
    <row r="2122" spans="1:17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3"/>
    </row>
    <row r="2123" spans="1:17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3"/>
    </row>
    <row r="2124" spans="1:17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3"/>
    </row>
    <row r="2125" spans="1:17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3"/>
    </row>
    <row r="2126" spans="1:17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3"/>
    </row>
    <row r="2127" spans="1:17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3"/>
    </row>
    <row r="2128" spans="1:17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3"/>
    </row>
    <row r="2129" spans="1:17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3"/>
    </row>
    <row r="2130" spans="1:17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3"/>
    </row>
    <row r="2131" spans="1:17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3"/>
    </row>
    <row r="2132" spans="1:17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3"/>
    </row>
    <row r="2133" spans="1:17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3"/>
    </row>
    <row r="2134" spans="1:17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3"/>
    </row>
    <row r="2135" spans="1:17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3"/>
    </row>
    <row r="2136" spans="1:17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3"/>
    </row>
    <row r="2137" spans="1:17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3"/>
    </row>
    <row r="2138" spans="1:17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3"/>
    </row>
    <row r="2139" spans="1:17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3"/>
    </row>
    <row r="2140" spans="1:17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3"/>
    </row>
    <row r="2141" spans="1:17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3"/>
    </row>
    <row r="2142" spans="1:17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3"/>
    </row>
    <row r="2143" spans="1:17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3"/>
    </row>
    <row r="2144" spans="1:17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3"/>
    </row>
    <row r="2145" spans="1:17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3"/>
    </row>
    <row r="2146" spans="1:17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3"/>
    </row>
    <row r="2147" spans="1:17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3"/>
    </row>
    <row r="2148" spans="1:17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3"/>
    </row>
    <row r="2149" spans="1:17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3"/>
    </row>
    <row r="2150" spans="1:17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3"/>
    </row>
    <row r="2151" spans="1:17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3"/>
    </row>
    <row r="2152" spans="1:17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3"/>
    </row>
    <row r="2153" spans="1:17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3"/>
    </row>
    <row r="2154" spans="1:17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3"/>
    </row>
    <row r="2155" spans="1:17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3"/>
    </row>
    <row r="2156" spans="1:17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3"/>
    </row>
    <row r="2157" spans="1:17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3"/>
    </row>
    <row r="2158" spans="1:17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3"/>
    </row>
    <row r="2159" spans="1:17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3"/>
    </row>
    <row r="2160" spans="1:17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3"/>
    </row>
    <row r="2161" spans="1:17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3"/>
    </row>
    <row r="2162" spans="1:17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3"/>
    </row>
    <row r="2163" spans="1:17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3"/>
    </row>
    <row r="2164" spans="1:17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3"/>
    </row>
    <row r="2165" spans="1:17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3"/>
    </row>
    <row r="2166" spans="1:17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3"/>
    </row>
    <row r="2167" spans="1:17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3"/>
    </row>
    <row r="2168" spans="1:17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3"/>
    </row>
    <row r="2169" spans="1:17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3"/>
    </row>
    <row r="2170" spans="1:17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3"/>
    </row>
    <row r="2171" spans="1:17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3"/>
    </row>
    <row r="2172" spans="1:17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3"/>
    </row>
    <row r="2173" spans="1:17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3"/>
    </row>
    <row r="2174" spans="1:17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3"/>
    </row>
    <row r="2175" spans="1:17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3"/>
    </row>
    <row r="2176" spans="1:17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3"/>
    </row>
    <row r="2177" spans="1:17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3"/>
    </row>
    <row r="2178" spans="1:17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3"/>
    </row>
    <row r="2179" spans="1:17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3"/>
    </row>
    <row r="2180" spans="1:17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3"/>
    </row>
    <row r="2181" spans="1:17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3"/>
    </row>
    <row r="2182" spans="1:17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3"/>
    </row>
    <row r="2183" spans="1:17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3"/>
    </row>
    <row r="2184" spans="1:17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3"/>
    </row>
    <row r="2185" spans="1:17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3"/>
    </row>
    <row r="2186" spans="1:17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3"/>
    </row>
    <row r="2187" spans="1:17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3"/>
    </row>
    <row r="2188" spans="1:17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3"/>
    </row>
    <row r="2189" spans="1:17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3"/>
    </row>
    <row r="2190" spans="1:17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3"/>
    </row>
    <row r="2191" spans="1:17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3"/>
    </row>
    <row r="2192" spans="1:17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3"/>
    </row>
    <row r="2193" spans="1:17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3"/>
    </row>
    <row r="2194" spans="1:17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3"/>
    </row>
    <row r="2195" spans="1:17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3"/>
    </row>
    <row r="2196" spans="1:17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3"/>
    </row>
    <row r="2197" spans="1:17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3"/>
    </row>
    <row r="2198" spans="1:17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3"/>
    </row>
    <row r="2199" spans="1:17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3"/>
    </row>
    <row r="2200" spans="1:17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3"/>
    </row>
    <row r="2201" spans="1:17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3"/>
    </row>
    <row r="2202" spans="1:17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3"/>
    </row>
    <row r="2203" spans="1:17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3"/>
    </row>
    <row r="2204" spans="1:17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3"/>
    </row>
    <row r="2205" spans="1:17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3"/>
    </row>
    <row r="2206" spans="1:17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3"/>
    </row>
    <row r="2207" spans="1:17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3"/>
    </row>
    <row r="2208" spans="1:17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3"/>
    </row>
    <row r="2209" spans="1:17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3"/>
    </row>
    <row r="2210" spans="1:17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3"/>
    </row>
    <row r="2211" spans="1:17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3"/>
    </row>
    <row r="2212" spans="1:17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3"/>
    </row>
    <row r="2213" spans="1:17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3"/>
    </row>
    <row r="2214" spans="1:17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3"/>
    </row>
    <row r="2215" spans="1:17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3"/>
    </row>
    <row r="2216" spans="1:17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3"/>
    </row>
    <row r="2217" spans="1:17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3"/>
    </row>
    <row r="2218" spans="1:17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3"/>
    </row>
    <row r="2219" spans="1:17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3"/>
    </row>
    <row r="2220" spans="1:17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3"/>
    </row>
    <row r="2221" spans="1:17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3"/>
    </row>
    <row r="2222" spans="1:17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3"/>
    </row>
    <row r="2223" spans="1:17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3"/>
    </row>
    <row r="2224" spans="1:17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3"/>
    </row>
    <row r="2225" spans="1:17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3"/>
    </row>
    <row r="2226" spans="1:17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3"/>
    </row>
    <row r="2227" spans="1:17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3"/>
    </row>
    <row r="2228" spans="1:17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3"/>
    </row>
    <row r="2229" spans="1:17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3"/>
    </row>
    <row r="2230" spans="1:17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3"/>
    </row>
    <row r="2231" spans="1:17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3"/>
    </row>
    <row r="2232" spans="1:17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3"/>
    </row>
    <row r="2233" spans="1:17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3"/>
    </row>
    <row r="2234" spans="1:17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3"/>
    </row>
    <row r="2235" spans="1:17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3"/>
    </row>
    <row r="2236" spans="1:17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3"/>
    </row>
    <row r="2237" spans="1:17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3"/>
    </row>
    <row r="2238" spans="1:17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3"/>
    </row>
    <row r="2239" spans="1:17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3"/>
    </row>
    <row r="2240" spans="1:17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3"/>
    </row>
    <row r="2241" spans="1:17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3"/>
    </row>
    <row r="2242" spans="1:17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3"/>
    </row>
    <row r="2243" spans="1:17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3"/>
    </row>
    <row r="2244" spans="1:17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3"/>
    </row>
    <row r="2245" spans="1:17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3"/>
    </row>
    <row r="2246" spans="1:17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3"/>
    </row>
    <row r="2247" spans="1:17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3"/>
    </row>
    <row r="2248" spans="1:17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3"/>
    </row>
    <row r="2249" spans="1:17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3"/>
    </row>
    <row r="2250" spans="1:17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3"/>
    </row>
    <row r="2251" spans="1:17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3"/>
    </row>
    <row r="2252" spans="1:17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3"/>
    </row>
    <row r="2253" spans="1:17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3"/>
    </row>
    <row r="2254" spans="1:17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3"/>
    </row>
    <row r="2255" spans="1:17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3"/>
    </row>
    <row r="2256" spans="1:17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3"/>
    </row>
    <row r="2257" spans="1:17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3"/>
    </row>
    <row r="2258" spans="1:17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3"/>
    </row>
    <row r="2259" spans="1:17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3"/>
    </row>
    <row r="2260" spans="1:17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3"/>
    </row>
    <row r="2261" spans="1:17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3"/>
    </row>
    <row r="2262" spans="1:17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3"/>
    </row>
    <row r="2263" spans="1:17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3"/>
    </row>
    <row r="2264" spans="1:17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3"/>
    </row>
    <row r="2265" spans="1:17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3"/>
    </row>
    <row r="2266" spans="1:17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3"/>
    </row>
    <row r="2267" spans="1:17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3"/>
    </row>
    <row r="2268" spans="1:17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3"/>
    </row>
    <row r="2269" spans="1:17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3"/>
    </row>
    <row r="2270" spans="1:17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3"/>
    </row>
    <row r="2271" spans="1:17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3"/>
    </row>
    <row r="2272" spans="1:17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3"/>
    </row>
    <row r="2273" spans="1:17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3"/>
    </row>
    <row r="2274" spans="1:17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3"/>
    </row>
    <row r="2275" spans="1:17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3"/>
    </row>
    <row r="2276" spans="1:17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3"/>
    </row>
    <row r="2277" spans="1:17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3"/>
    </row>
    <row r="2278" spans="1:17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3"/>
    </row>
    <row r="2279" spans="1:17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3"/>
    </row>
    <row r="2280" spans="1:17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3"/>
    </row>
    <row r="2281" spans="1:17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3"/>
    </row>
    <row r="2282" spans="1:17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3"/>
    </row>
    <row r="2283" spans="1:17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3"/>
    </row>
    <row r="2284" spans="1:17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3"/>
    </row>
    <row r="2285" spans="1:17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3"/>
    </row>
    <row r="2286" spans="1:17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3"/>
    </row>
    <row r="2287" spans="1:17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3"/>
    </row>
    <row r="2288" spans="1:17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3"/>
    </row>
    <row r="2289" spans="1:17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3"/>
    </row>
    <row r="2290" spans="1:17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3"/>
    </row>
    <row r="2291" spans="1:17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3"/>
    </row>
    <row r="2292" spans="1:17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3"/>
    </row>
    <row r="2293" spans="1:17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3"/>
    </row>
    <row r="2294" spans="1:17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3"/>
    </row>
    <row r="2295" spans="1:17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3"/>
    </row>
    <row r="2296" spans="1:17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3"/>
    </row>
    <row r="2297" spans="1:17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3"/>
    </row>
    <row r="2298" spans="1:17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3"/>
    </row>
    <row r="2299" spans="1:17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3"/>
    </row>
    <row r="2300" spans="1:17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3"/>
    </row>
    <row r="2301" spans="1:17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3"/>
    </row>
    <row r="2302" spans="1:17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3"/>
    </row>
    <row r="2303" spans="1:17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3"/>
    </row>
    <row r="2304" spans="1:17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3"/>
    </row>
    <row r="2305" spans="1:17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3"/>
    </row>
    <row r="2306" spans="1:17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3"/>
    </row>
    <row r="2307" spans="1:17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3"/>
    </row>
    <row r="2308" spans="1:17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3"/>
    </row>
    <row r="2309" spans="1:17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3"/>
    </row>
    <row r="2310" spans="1:17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3"/>
    </row>
    <row r="2311" spans="1:17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3"/>
    </row>
    <row r="2312" spans="1:17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3"/>
    </row>
    <row r="2313" spans="1:17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3"/>
    </row>
    <row r="2314" spans="1:17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3"/>
    </row>
    <row r="2315" spans="1:17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3"/>
    </row>
    <row r="2316" spans="1:17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3"/>
    </row>
    <row r="2317" spans="1:17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3"/>
    </row>
    <row r="2318" spans="1:17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3"/>
    </row>
    <row r="2319" spans="1:17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3"/>
    </row>
    <row r="2320" spans="1:17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3"/>
    </row>
    <row r="2321" spans="1:17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3"/>
    </row>
    <row r="2322" spans="1:17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3"/>
    </row>
    <row r="2323" spans="1:17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3"/>
    </row>
    <row r="2324" spans="1:17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3"/>
    </row>
    <row r="2325" spans="1:17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3"/>
    </row>
    <row r="2326" spans="1:17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3"/>
    </row>
    <row r="2327" spans="1:17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3"/>
    </row>
    <row r="2328" spans="1:17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3"/>
    </row>
    <row r="2329" spans="1:17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3"/>
    </row>
    <row r="2330" spans="1:17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3"/>
    </row>
    <row r="2331" spans="1:17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3"/>
    </row>
    <row r="2332" spans="1:17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3"/>
    </row>
    <row r="2333" spans="1:17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3"/>
    </row>
    <row r="2334" spans="1:17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3"/>
    </row>
    <row r="2335" spans="1:17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3"/>
    </row>
    <row r="2336" spans="1:17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3"/>
    </row>
    <row r="2337" spans="1:17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3"/>
    </row>
    <row r="2338" spans="1:17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3"/>
    </row>
    <row r="2339" spans="1:17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3"/>
    </row>
    <row r="2340" spans="1:17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3"/>
    </row>
    <row r="2341" spans="1:17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3"/>
    </row>
    <row r="2342" spans="1:17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3"/>
    </row>
    <row r="2343" spans="1:17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3"/>
    </row>
    <row r="2344" spans="1:17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3"/>
    </row>
    <row r="2345" spans="1:17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3"/>
    </row>
    <row r="2346" spans="1:17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3"/>
    </row>
    <row r="2347" spans="1:17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3"/>
    </row>
    <row r="2348" spans="1:17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3"/>
    </row>
    <row r="2349" spans="1:17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3"/>
    </row>
    <row r="2350" spans="1:17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3"/>
    </row>
    <row r="2351" spans="1:17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3"/>
    </row>
    <row r="2352" spans="1:17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3"/>
    </row>
    <row r="2353" spans="1:17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3"/>
    </row>
    <row r="2354" spans="1:17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3"/>
    </row>
    <row r="2355" spans="1:17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3"/>
    </row>
    <row r="2356" spans="1:17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3"/>
    </row>
    <row r="2357" spans="1:17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3"/>
    </row>
    <row r="2358" spans="1:17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3"/>
    </row>
    <row r="2359" spans="1:17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3"/>
    </row>
    <row r="2360" spans="1:17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3"/>
    </row>
    <row r="2361" spans="1:17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3"/>
    </row>
    <row r="2362" spans="1:17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3"/>
    </row>
    <row r="2363" spans="1:17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3"/>
    </row>
    <row r="2364" spans="1:17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3"/>
    </row>
    <row r="2365" spans="1:17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3"/>
    </row>
    <row r="2366" spans="1:17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3"/>
    </row>
    <row r="2367" spans="1:17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3"/>
    </row>
    <row r="2368" spans="1:17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3"/>
    </row>
    <row r="2369" spans="1:17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3"/>
    </row>
    <row r="2370" spans="1:17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3"/>
    </row>
    <row r="2371" spans="1:17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3"/>
    </row>
    <row r="2372" spans="1:17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3"/>
    </row>
    <row r="2373" spans="1:17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3"/>
    </row>
    <row r="2374" spans="1:17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3"/>
    </row>
    <row r="2375" spans="1:17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3"/>
    </row>
    <row r="2376" spans="1:17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3"/>
    </row>
    <row r="2377" spans="1:17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3"/>
    </row>
    <row r="2378" spans="1:17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3"/>
    </row>
    <row r="2379" spans="1:17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3"/>
    </row>
    <row r="2380" spans="1:17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3"/>
    </row>
    <row r="2381" spans="1:17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3"/>
    </row>
    <row r="2382" spans="1:17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3"/>
    </row>
    <row r="2383" spans="1:17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3"/>
    </row>
    <row r="2384" spans="1:17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3"/>
    </row>
    <row r="2385" spans="1:17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3"/>
    </row>
    <row r="2386" spans="1:17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3"/>
    </row>
    <row r="2387" spans="1:17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3"/>
    </row>
    <row r="2388" spans="1:17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3"/>
    </row>
    <row r="2389" spans="1:17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3"/>
    </row>
    <row r="2390" spans="1:17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3"/>
    </row>
    <row r="2391" spans="1:17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3"/>
    </row>
    <row r="2392" spans="1:17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3"/>
    </row>
    <row r="2393" spans="1:17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3"/>
    </row>
    <row r="2394" spans="1:17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3"/>
    </row>
    <row r="2395" spans="1:17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3"/>
    </row>
    <row r="2396" spans="1:17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3"/>
    </row>
    <row r="2397" spans="1:17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3"/>
    </row>
    <row r="2398" spans="1:17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3"/>
    </row>
    <row r="2399" spans="1:17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3"/>
    </row>
    <row r="2400" spans="1:17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3"/>
    </row>
    <row r="2401" spans="1:17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3"/>
    </row>
    <row r="2402" spans="1:17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3"/>
    </row>
    <row r="2403" spans="1:17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3"/>
    </row>
    <row r="2404" spans="1:17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3"/>
    </row>
    <row r="2405" spans="1:17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3"/>
    </row>
    <row r="2406" spans="1:17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3"/>
    </row>
    <row r="2407" spans="1:17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3"/>
    </row>
    <row r="2408" spans="1:17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3"/>
    </row>
    <row r="2409" spans="1:17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3"/>
    </row>
    <row r="2410" spans="1:17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3"/>
    </row>
    <row r="2411" spans="1:17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3"/>
    </row>
    <row r="2412" spans="1:17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3"/>
    </row>
    <row r="2413" spans="1:17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3"/>
    </row>
    <row r="2414" spans="1:17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3"/>
    </row>
    <row r="2415" spans="1:17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3"/>
    </row>
    <row r="2416" spans="1:17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3"/>
    </row>
    <row r="2417" spans="1:17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3"/>
    </row>
    <row r="2418" spans="1:17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3"/>
    </row>
    <row r="2419" spans="1:17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3"/>
    </row>
    <row r="2420" spans="1:17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3"/>
    </row>
    <row r="2421" spans="1:17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3"/>
    </row>
    <row r="2422" spans="1:17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3"/>
    </row>
    <row r="2423" spans="1:17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3"/>
    </row>
    <row r="2424" spans="1:17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3"/>
    </row>
    <row r="2425" spans="1:17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3"/>
    </row>
    <row r="2426" spans="1:17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3"/>
    </row>
    <row r="2427" spans="1:17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3"/>
    </row>
    <row r="2428" spans="1:17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3"/>
    </row>
    <row r="2429" spans="1:17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3"/>
    </row>
    <row r="2430" spans="1:17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3"/>
    </row>
    <row r="2431" spans="1:17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3"/>
    </row>
    <row r="2432" spans="1:17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3"/>
    </row>
    <row r="2433" spans="1:17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3"/>
    </row>
    <row r="2434" spans="1:17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3"/>
    </row>
    <row r="2435" spans="1:17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3"/>
    </row>
    <row r="2436" spans="1:17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3"/>
    </row>
    <row r="2437" spans="1:17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3"/>
    </row>
    <row r="2438" spans="1:17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3"/>
    </row>
    <row r="2439" spans="1:17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3"/>
    </row>
    <row r="2440" spans="1:17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3"/>
    </row>
    <row r="2441" spans="1:17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3"/>
    </row>
    <row r="2442" spans="1:17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3"/>
    </row>
    <row r="2443" spans="1:17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3"/>
    </row>
    <row r="2444" spans="1:17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3"/>
    </row>
    <row r="2445" spans="1:17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3"/>
    </row>
    <row r="2446" spans="1:17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3"/>
    </row>
    <row r="2447" spans="1:17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3"/>
    </row>
    <row r="2448" spans="1:17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3"/>
    </row>
    <row r="2449" spans="1:17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3"/>
    </row>
    <row r="2450" spans="1:17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3"/>
    </row>
    <row r="2451" spans="1:17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3"/>
    </row>
    <row r="2452" spans="1:17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3"/>
    </row>
    <row r="2453" spans="1:17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3"/>
    </row>
    <row r="2454" spans="1:17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3"/>
    </row>
    <row r="2455" spans="1:17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3"/>
    </row>
    <row r="2456" spans="1:17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3"/>
    </row>
    <row r="2457" spans="1:17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3"/>
    </row>
    <row r="2458" spans="1:17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3"/>
    </row>
    <row r="2459" spans="1:17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3"/>
    </row>
    <row r="2460" spans="1:17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3"/>
    </row>
    <row r="2461" spans="1:17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3"/>
    </row>
    <row r="2462" spans="1:17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3"/>
    </row>
    <row r="2463" spans="1:17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3"/>
    </row>
    <row r="2464" spans="1:17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3"/>
    </row>
    <row r="2465" spans="1:17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3"/>
    </row>
    <row r="2466" spans="1:17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3"/>
    </row>
    <row r="2467" spans="1:17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3"/>
    </row>
    <row r="2468" spans="1:17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3"/>
    </row>
    <row r="2469" spans="1:17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3"/>
    </row>
    <row r="2470" spans="1:17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3"/>
    </row>
    <row r="2471" spans="1:17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3"/>
    </row>
    <row r="2472" spans="1:17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3"/>
    </row>
    <row r="2473" spans="1:17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3"/>
    </row>
    <row r="2474" spans="1:17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3"/>
    </row>
    <row r="2475" spans="1:17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3"/>
    </row>
    <row r="2476" spans="1:17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3"/>
    </row>
    <row r="2477" spans="1:17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3"/>
    </row>
    <row r="2478" spans="1:17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3"/>
    </row>
    <row r="2479" spans="1:17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3"/>
    </row>
    <row r="2480" spans="1:17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3"/>
    </row>
    <row r="2481" spans="1:17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3"/>
    </row>
    <row r="2482" spans="1:17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3"/>
    </row>
    <row r="2483" spans="1:17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3"/>
    </row>
    <row r="2484" spans="1:17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3"/>
    </row>
    <row r="2485" spans="1:17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3"/>
    </row>
    <row r="2486" spans="1:17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3"/>
    </row>
    <row r="2487" spans="1:17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3"/>
    </row>
    <row r="2488" spans="1:17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3"/>
    </row>
    <row r="2489" spans="1:17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3"/>
    </row>
    <row r="2490" spans="1:17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3"/>
    </row>
    <row r="2491" spans="1:17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3"/>
    </row>
    <row r="2492" spans="1:17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3"/>
    </row>
    <row r="2493" spans="1:17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3"/>
    </row>
    <row r="2494" spans="1:17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3"/>
    </row>
    <row r="2495" spans="1:17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3"/>
    </row>
    <row r="2496" spans="1:17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3"/>
    </row>
    <row r="2497" spans="1:17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3"/>
    </row>
    <row r="2498" spans="1:17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3"/>
    </row>
    <row r="2499" spans="1:17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3"/>
    </row>
    <row r="2500" spans="1:17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3"/>
    </row>
    <row r="2501" spans="1:17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3"/>
    </row>
    <row r="2502" spans="1:17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3"/>
    </row>
    <row r="2503" spans="1:17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3"/>
    </row>
    <row r="2504" spans="1:17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3"/>
    </row>
    <row r="2505" spans="1:17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3"/>
    </row>
    <row r="2506" spans="1:17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3"/>
    </row>
    <row r="2507" spans="1:17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3"/>
    </row>
    <row r="2508" spans="1:17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3"/>
    </row>
    <row r="2509" spans="1:17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3"/>
    </row>
    <row r="2510" spans="1:17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3"/>
    </row>
    <row r="2511" spans="1:17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3"/>
    </row>
    <row r="2512" spans="1:17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3"/>
    </row>
    <row r="2513" spans="1:17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3"/>
    </row>
    <row r="2514" spans="1:17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3"/>
    </row>
    <row r="2515" spans="1:17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3"/>
    </row>
    <row r="2516" spans="1:17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3"/>
    </row>
    <row r="2517" spans="1:17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3"/>
    </row>
    <row r="2518" spans="1:17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3"/>
    </row>
    <row r="2519" spans="1:17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3"/>
    </row>
    <row r="2520" spans="1:17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3"/>
    </row>
    <row r="2521" spans="1:17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3"/>
    </row>
    <row r="2522" spans="1:17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3"/>
    </row>
    <row r="2523" spans="1:17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3"/>
    </row>
    <row r="2524" spans="1:17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3"/>
    </row>
    <row r="2525" spans="1:17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3"/>
    </row>
    <row r="2526" spans="1:17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3"/>
    </row>
    <row r="2527" spans="1:17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3"/>
    </row>
    <row r="2528" spans="1:17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3"/>
    </row>
    <row r="2529" spans="1:17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3"/>
    </row>
    <row r="2530" spans="1:17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3"/>
    </row>
    <row r="2531" spans="1:17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3"/>
    </row>
    <row r="2532" spans="1:17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3"/>
    </row>
    <row r="2533" spans="1:17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3"/>
    </row>
    <row r="2534" spans="1:17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3"/>
    </row>
    <row r="2535" spans="1:17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3"/>
    </row>
    <row r="2536" spans="1:17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3"/>
    </row>
    <row r="2537" spans="1:17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3"/>
    </row>
    <row r="2538" spans="1:17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3"/>
    </row>
    <row r="2539" spans="1:17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3"/>
    </row>
    <row r="2540" spans="1:17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3"/>
    </row>
    <row r="2541" spans="1:17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3"/>
    </row>
    <row r="2542" spans="1:17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3"/>
    </row>
    <row r="2543" spans="1:17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3"/>
    </row>
    <row r="2544" spans="1:17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3"/>
    </row>
    <row r="2545" spans="1:17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3"/>
    </row>
    <row r="2546" spans="1:17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3"/>
    </row>
    <row r="2547" spans="1:17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3"/>
    </row>
    <row r="2548" spans="1:17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3"/>
    </row>
    <row r="2549" spans="1:17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3"/>
    </row>
    <row r="2550" spans="1:17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3"/>
    </row>
    <row r="2551" spans="1:17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3"/>
    </row>
    <row r="2552" spans="1:17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3"/>
    </row>
    <row r="2553" spans="1:17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3"/>
    </row>
    <row r="2554" spans="1:17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3"/>
    </row>
    <row r="2555" spans="1:17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3"/>
    </row>
    <row r="2556" spans="1:17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3"/>
    </row>
    <row r="2557" spans="1:17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3"/>
    </row>
    <row r="2558" spans="1:17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3"/>
    </row>
    <row r="2559" spans="1:17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3"/>
    </row>
    <row r="2560" spans="1:17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3"/>
    </row>
    <row r="2561" spans="1:17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3"/>
    </row>
    <row r="2562" spans="1:17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3"/>
    </row>
    <row r="2563" spans="1:17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3"/>
    </row>
    <row r="2564" spans="1:17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3"/>
    </row>
    <row r="2565" spans="1:17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3"/>
    </row>
    <row r="2566" spans="1:17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3"/>
    </row>
    <row r="2567" spans="1:17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3"/>
    </row>
    <row r="2568" spans="1:17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3"/>
    </row>
    <row r="2569" spans="1:17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3"/>
    </row>
    <row r="2570" spans="1:17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3"/>
    </row>
    <row r="2571" spans="1:17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3"/>
    </row>
    <row r="2572" spans="1:17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3"/>
    </row>
    <row r="2573" spans="1:17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3"/>
    </row>
    <row r="2574" spans="1:17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3"/>
    </row>
    <row r="2575" spans="1:17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3"/>
    </row>
    <row r="2576" spans="1:17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3"/>
    </row>
    <row r="2577" spans="1:17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3"/>
    </row>
    <row r="2578" spans="1:17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3"/>
    </row>
    <row r="2579" spans="1:17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3"/>
    </row>
    <row r="2580" spans="1:17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3"/>
    </row>
    <row r="2581" spans="1:17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3"/>
    </row>
    <row r="2582" spans="1:17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3"/>
    </row>
    <row r="2583" spans="1:17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3"/>
    </row>
    <row r="2584" spans="1:17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3"/>
    </row>
    <row r="2585" spans="1:17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3"/>
    </row>
    <row r="2586" spans="1:17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3"/>
    </row>
    <row r="2587" spans="1:17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3"/>
    </row>
    <row r="2588" spans="1:17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3"/>
    </row>
    <row r="2589" spans="1:17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3"/>
    </row>
    <row r="2590" spans="1:17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3"/>
    </row>
    <row r="2591" spans="1:17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3"/>
    </row>
    <row r="2592" spans="1:17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3"/>
    </row>
    <row r="2593" spans="1:17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3"/>
    </row>
    <row r="2594" spans="1:17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3"/>
    </row>
    <row r="2595" spans="1:17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3"/>
    </row>
    <row r="2596" spans="1:17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3"/>
    </row>
    <row r="2597" spans="1:17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3"/>
    </row>
    <row r="2598" spans="1:17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3"/>
    </row>
    <row r="2599" spans="1:17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3"/>
    </row>
    <row r="2600" spans="1:17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3"/>
    </row>
    <row r="2601" spans="1:17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3"/>
    </row>
    <row r="2602" spans="1:17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3"/>
    </row>
    <row r="2603" spans="1:17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3"/>
    </row>
    <row r="2604" spans="1:17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3"/>
    </row>
    <row r="2605" spans="1:17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3"/>
    </row>
    <row r="2606" spans="1:17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3"/>
    </row>
    <row r="2607" spans="1:17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3"/>
    </row>
    <row r="2608" spans="1:17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3"/>
    </row>
    <row r="2609" spans="1:17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3"/>
    </row>
    <row r="2610" spans="1:17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3"/>
    </row>
    <row r="2611" spans="1:17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3"/>
    </row>
    <row r="2612" spans="1:17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3"/>
    </row>
    <row r="2613" spans="1:17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3"/>
    </row>
    <row r="2614" spans="1:17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3"/>
    </row>
    <row r="2615" spans="1:17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3"/>
    </row>
    <row r="2616" spans="1:17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3"/>
    </row>
    <row r="2617" spans="1:17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3"/>
    </row>
    <row r="2618" spans="1:17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3"/>
    </row>
    <row r="2619" spans="1:17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3"/>
    </row>
    <row r="2620" spans="1:17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3"/>
    </row>
    <row r="2621" spans="1:17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3"/>
    </row>
    <row r="2622" spans="1:17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3"/>
    </row>
    <row r="2623" spans="1:17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3"/>
    </row>
    <row r="2624" spans="1:17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3"/>
    </row>
    <row r="2625" spans="1:17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3"/>
    </row>
    <row r="2626" spans="1:17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3"/>
    </row>
    <row r="2627" spans="1:17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3"/>
    </row>
    <row r="2628" spans="1:17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3"/>
    </row>
    <row r="2629" spans="1:17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3"/>
    </row>
    <row r="2630" spans="1:17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3"/>
    </row>
    <row r="2631" spans="1:17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3"/>
    </row>
    <row r="2632" spans="1:17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3"/>
    </row>
    <row r="2633" spans="1:17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3"/>
    </row>
    <row r="2634" spans="1:17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3"/>
    </row>
    <row r="2635" spans="1:17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3"/>
    </row>
    <row r="2636" spans="1:17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3"/>
    </row>
    <row r="2637" spans="1:17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3"/>
    </row>
    <row r="2638" spans="1:17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3"/>
    </row>
    <row r="2639" spans="1:17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3"/>
    </row>
    <row r="2640" spans="1:17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3"/>
    </row>
    <row r="2641" spans="1:17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3"/>
    </row>
    <row r="2642" spans="1:17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3"/>
    </row>
    <row r="2643" spans="1:17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3"/>
    </row>
    <row r="2644" spans="1:17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3"/>
    </row>
    <row r="2645" spans="1:17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3"/>
    </row>
    <row r="2646" spans="1:17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3"/>
    </row>
    <row r="2647" spans="1:17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3"/>
    </row>
    <row r="2648" spans="1:17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3"/>
    </row>
    <row r="2649" spans="1:17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3"/>
    </row>
    <row r="2650" spans="1:17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3"/>
    </row>
    <row r="2651" spans="1:17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3"/>
    </row>
    <row r="2652" spans="1:17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3"/>
    </row>
    <row r="2653" spans="1:17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3"/>
    </row>
    <row r="2654" spans="1:17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3"/>
    </row>
    <row r="2655" spans="1:17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3"/>
    </row>
    <row r="2656" spans="1:17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3"/>
    </row>
    <row r="2657" spans="1:17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3"/>
    </row>
    <row r="2658" spans="1:17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3"/>
    </row>
    <row r="2659" spans="1:17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3"/>
    </row>
    <row r="2660" spans="1:17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3"/>
    </row>
    <row r="2661" spans="1:17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3"/>
    </row>
    <row r="2662" spans="1:17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3"/>
    </row>
    <row r="2663" spans="1:17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3"/>
    </row>
    <row r="2664" spans="1:17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3"/>
    </row>
    <row r="2665" spans="1:17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3"/>
    </row>
    <row r="2666" spans="1:17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3"/>
    </row>
    <row r="2667" spans="1:17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3"/>
    </row>
    <row r="2668" spans="1:17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3"/>
    </row>
    <row r="2669" spans="1:17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3"/>
    </row>
    <row r="2670" spans="1:17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3"/>
    </row>
    <row r="2671" spans="1:17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3"/>
    </row>
    <row r="2672" spans="1:17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3"/>
    </row>
    <row r="2673" spans="1:17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3"/>
    </row>
    <row r="2674" spans="1:17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3"/>
    </row>
    <row r="2675" spans="1:17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3"/>
    </row>
    <row r="2676" spans="1:17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3"/>
    </row>
    <row r="2677" spans="1:17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3"/>
    </row>
    <row r="2678" spans="1:17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3"/>
    </row>
    <row r="2679" spans="1:17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3"/>
    </row>
    <row r="2680" spans="1:17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3"/>
    </row>
    <row r="2681" spans="1:17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3"/>
    </row>
    <row r="2682" spans="1:17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3"/>
    </row>
    <row r="2683" spans="1:17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3"/>
    </row>
    <row r="2684" spans="1:17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3"/>
    </row>
    <row r="2685" spans="1:17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3"/>
    </row>
    <row r="2686" spans="1:17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3"/>
    </row>
    <row r="2687" spans="1:17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3"/>
    </row>
    <row r="2688" spans="1:17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3"/>
    </row>
    <row r="2689" spans="1:17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3"/>
    </row>
    <row r="2690" spans="1:17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3"/>
    </row>
    <row r="2691" spans="1:17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3"/>
    </row>
    <row r="2692" spans="1:17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3"/>
    </row>
    <row r="2693" spans="1:17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3"/>
    </row>
    <row r="2694" spans="1:17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3"/>
    </row>
    <row r="2695" spans="1:17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3"/>
    </row>
    <row r="2696" spans="1:17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3"/>
    </row>
    <row r="2697" spans="1:17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3"/>
    </row>
    <row r="2698" spans="1:17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3"/>
    </row>
    <row r="2699" spans="1:17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3"/>
    </row>
    <row r="2700" spans="1:17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3"/>
    </row>
    <row r="2701" spans="1:17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3"/>
    </row>
    <row r="2702" spans="1:17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3"/>
    </row>
    <row r="2703" spans="1:17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3"/>
    </row>
    <row r="2704" spans="1:17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3"/>
    </row>
    <row r="2705" spans="1:17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3"/>
    </row>
    <row r="2706" spans="1:17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3"/>
    </row>
    <row r="2707" spans="1:17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3"/>
    </row>
    <row r="2708" spans="1:17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3"/>
    </row>
    <row r="2709" spans="1:17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3"/>
    </row>
    <row r="2710" spans="1:17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3"/>
    </row>
    <row r="2711" spans="1:17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3"/>
    </row>
    <row r="2712" spans="1:17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3"/>
    </row>
    <row r="2713" spans="1:17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3"/>
    </row>
    <row r="2714" spans="1:17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3"/>
    </row>
    <row r="2715" spans="1:17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3"/>
    </row>
    <row r="2716" spans="1:17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3"/>
    </row>
    <row r="2717" spans="1:17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3"/>
    </row>
    <row r="2718" spans="1:17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3"/>
    </row>
    <row r="2719" spans="1:17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3"/>
    </row>
    <row r="2720" spans="1:17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3"/>
    </row>
    <row r="2721" spans="1:17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3"/>
    </row>
    <row r="2722" spans="1:17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3"/>
    </row>
    <row r="2723" spans="1:17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3"/>
    </row>
    <row r="2724" spans="1:17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3"/>
    </row>
    <row r="2725" spans="1:17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3"/>
    </row>
    <row r="2726" spans="1:17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3"/>
    </row>
    <row r="2727" spans="1:17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3"/>
    </row>
    <row r="2728" spans="1:17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3"/>
    </row>
    <row r="2729" spans="1:17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3"/>
    </row>
    <row r="2730" spans="1:17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3"/>
    </row>
    <row r="2731" spans="1:17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3"/>
    </row>
    <row r="2732" spans="1:17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3"/>
    </row>
    <row r="2733" spans="1:17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3"/>
    </row>
    <row r="2734" spans="1:17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3"/>
    </row>
    <row r="2735" spans="1:17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3"/>
    </row>
    <row r="2736" spans="1:17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3"/>
    </row>
    <row r="2737" spans="1:17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3"/>
    </row>
    <row r="2738" spans="1:17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3"/>
    </row>
    <row r="2739" spans="1:17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3"/>
    </row>
    <row r="2740" spans="1:17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3"/>
    </row>
    <row r="2741" spans="1:17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3"/>
    </row>
    <row r="2742" spans="1:17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3"/>
    </row>
    <row r="2743" spans="1:17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3"/>
    </row>
    <row r="2744" spans="1:17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3"/>
    </row>
    <row r="2745" spans="1:17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3"/>
    </row>
    <row r="2746" spans="1:17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3"/>
    </row>
    <row r="2747" spans="1:17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3"/>
    </row>
    <row r="2748" spans="1:17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3"/>
    </row>
    <row r="2749" spans="1:17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3"/>
    </row>
    <row r="2750" spans="1:17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3"/>
    </row>
    <row r="2751" spans="1:17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3"/>
    </row>
    <row r="2752" spans="1:17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3"/>
    </row>
    <row r="2753" spans="1:17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3"/>
    </row>
    <row r="2754" spans="1:17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3"/>
    </row>
    <row r="2755" spans="1:17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3"/>
    </row>
    <row r="2756" spans="1:17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3"/>
    </row>
    <row r="2757" spans="1:17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3"/>
    </row>
    <row r="2758" spans="1:17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3"/>
    </row>
    <row r="2759" spans="1:17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3"/>
    </row>
    <row r="2760" spans="1:17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3"/>
    </row>
    <row r="2761" spans="1:17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3"/>
    </row>
    <row r="2762" spans="1:17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3"/>
    </row>
    <row r="2763" spans="1:17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3"/>
    </row>
    <row r="2764" spans="1:17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3"/>
    </row>
    <row r="2765" spans="1:17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3"/>
    </row>
    <row r="2766" spans="1:17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3"/>
    </row>
    <row r="2767" spans="1:17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3"/>
    </row>
    <row r="2768" spans="1:17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3"/>
    </row>
    <row r="2769" spans="1:17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3"/>
    </row>
    <row r="2770" spans="1:17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3"/>
    </row>
    <row r="2771" spans="1:17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3"/>
    </row>
    <row r="2772" spans="1:17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3"/>
    </row>
    <row r="2773" spans="1:17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3"/>
    </row>
    <row r="2774" spans="1:17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3"/>
    </row>
    <row r="2775" spans="1:17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3"/>
    </row>
    <row r="2776" spans="1:17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3"/>
    </row>
    <row r="2777" spans="1:17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3"/>
    </row>
    <row r="2778" spans="1:17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3"/>
    </row>
    <row r="2779" spans="1:17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3"/>
    </row>
    <row r="2780" spans="1:17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3"/>
    </row>
    <row r="2781" spans="1:17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3"/>
    </row>
    <row r="2782" spans="1:17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3"/>
    </row>
    <row r="2783" spans="1:17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3"/>
    </row>
    <row r="2784" spans="1:17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3"/>
    </row>
    <row r="2785" spans="1:17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3"/>
    </row>
    <row r="2786" spans="1:17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3"/>
    </row>
    <row r="2787" spans="1:17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3"/>
    </row>
    <row r="2788" spans="1:17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3"/>
    </row>
    <row r="2789" spans="1:17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3"/>
    </row>
    <row r="2790" spans="1:17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3"/>
    </row>
    <row r="2791" spans="1:17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3"/>
    </row>
    <row r="2792" spans="1:17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3"/>
    </row>
    <row r="2793" spans="1:17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3"/>
    </row>
    <row r="2794" spans="1:17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3"/>
    </row>
    <row r="2795" spans="1:17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3"/>
    </row>
    <row r="2796" spans="1:17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3"/>
    </row>
    <row r="2797" spans="1:17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3"/>
    </row>
    <row r="2798" spans="1:17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3"/>
    </row>
    <row r="2799" spans="1:17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3"/>
    </row>
    <row r="2800" spans="1:17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3"/>
    </row>
    <row r="2801" spans="1:17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3"/>
    </row>
    <row r="2802" spans="1:17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3"/>
    </row>
    <row r="2803" spans="1:17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3"/>
    </row>
    <row r="2804" spans="1:17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3"/>
    </row>
    <row r="2805" spans="1:17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3"/>
    </row>
    <row r="2806" spans="1:17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3"/>
    </row>
    <row r="2807" spans="1:17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3"/>
    </row>
    <row r="2808" spans="1:17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3"/>
    </row>
    <row r="2809" spans="1:17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3"/>
    </row>
    <row r="2810" spans="1:17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3"/>
    </row>
    <row r="2811" spans="1:17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3"/>
    </row>
    <row r="2812" spans="1:17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3"/>
    </row>
    <row r="2813" spans="1:17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3"/>
    </row>
    <row r="2814" spans="1:17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3"/>
    </row>
    <row r="2815" spans="1:17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3"/>
    </row>
    <row r="2816" spans="1:17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3"/>
    </row>
    <row r="2817" spans="1:17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3"/>
    </row>
    <row r="2818" spans="1:17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3"/>
    </row>
    <row r="2819" spans="1:17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3"/>
    </row>
    <row r="2820" spans="1:17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3"/>
    </row>
    <row r="2821" spans="1:17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3"/>
    </row>
    <row r="2822" spans="1:17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3"/>
    </row>
    <row r="2823" spans="1:17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3"/>
    </row>
    <row r="2824" spans="1:17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3"/>
    </row>
    <row r="2825" spans="1:17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3"/>
    </row>
    <row r="2826" spans="1:17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3"/>
    </row>
    <row r="2827" spans="1:17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3"/>
    </row>
    <row r="2828" spans="1:17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3"/>
    </row>
    <row r="2829" spans="1:17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3"/>
    </row>
    <row r="2830" spans="1:17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3"/>
    </row>
    <row r="2831" spans="1:17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3"/>
    </row>
    <row r="2832" spans="1:17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3"/>
    </row>
    <row r="2833" spans="1:17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3"/>
    </row>
    <row r="2834" spans="1:17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3"/>
    </row>
    <row r="2835" spans="1:17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3"/>
    </row>
    <row r="2836" spans="1:17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3"/>
    </row>
    <row r="2837" spans="1:17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3"/>
    </row>
    <row r="2838" spans="1:17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3"/>
    </row>
    <row r="2839" spans="1:17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3"/>
    </row>
    <row r="2840" spans="1:17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3"/>
    </row>
    <row r="2841" spans="1:17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3"/>
    </row>
    <row r="2842" spans="1:17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3"/>
    </row>
    <row r="2843" spans="1:17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3"/>
    </row>
    <row r="2844" spans="1:17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3"/>
    </row>
    <row r="2845" spans="1:17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3"/>
    </row>
    <row r="2846" spans="1:17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3"/>
    </row>
    <row r="2847" spans="1:17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3"/>
    </row>
    <row r="2848" spans="1:17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3"/>
    </row>
    <row r="2849" spans="1:17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3"/>
    </row>
    <row r="2850" spans="1:17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3"/>
    </row>
    <row r="2851" spans="1:17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3"/>
    </row>
    <row r="2852" spans="1:17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3"/>
    </row>
    <row r="2853" spans="1:17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3"/>
    </row>
    <row r="2854" spans="1:17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3"/>
    </row>
    <row r="2855" spans="1:17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3"/>
    </row>
    <row r="2856" spans="1:17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3"/>
    </row>
    <row r="2857" spans="1:17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3"/>
    </row>
    <row r="2858" spans="1:17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3"/>
    </row>
    <row r="2859" spans="1:17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3"/>
    </row>
    <row r="2860" spans="1:17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3"/>
    </row>
    <row r="2861" spans="1:17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3"/>
    </row>
    <row r="2862" spans="1:17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3"/>
    </row>
    <row r="2863" spans="1:17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3"/>
    </row>
    <row r="2864" spans="1:17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3"/>
    </row>
    <row r="2865" spans="1:17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3"/>
    </row>
    <row r="2866" spans="1:17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3"/>
    </row>
    <row r="2867" spans="1:17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3"/>
    </row>
    <row r="2868" spans="1:17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3"/>
    </row>
    <row r="2869" spans="1:17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3"/>
    </row>
    <row r="2870" spans="1:17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3"/>
    </row>
    <row r="2871" spans="1:17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3"/>
    </row>
    <row r="2872" spans="1:17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3"/>
    </row>
    <row r="2873" spans="1:17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3"/>
    </row>
    <row r="2874" spans="1:17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3"/>
    </row>
    <row r="2875" spans="1:17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3"/>
    </row>
    <row r="2876" spans="1:17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3"/>
    </row>
    <row r="2877" spans="1:17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3"/>
    </row>
    <row r="2878" spans="1:17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3"/>
    </row>
    <row r="2879" spans="1:17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3"/>
    </row>
    <row r="2880" spans="1:17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3"/>
    </row>
    <row r="2881" spans="1:17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3"/>
    </row>
    <row r="2882" spans="1:17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3"/>
    </row>
    <row r="2883" spans="1:17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3"/>
    </row>
    <row r="2884" spans="1:17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3"/>
    </row>
    <row r="2885" spans="1:17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3"/>
    </row>
    <row r="2886" spans="1:17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3"/>
    </row>
    <row r="2887" spans="1:17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3"/>
    </row>
    <row r="2888" spans="1:17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3"/>
    </row>
    <row r="2889" spans="1:17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3"/>
    </row>
    <row r="2890" spans="1:17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3"/>
    </row>
    <row r="2891" spans="1:17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3"/>
    </row>
    <row r="2892" spans="1:17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3"/>
    </row>
    <row r="2893" spans="1:17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3"/>
    </row>
    <row r="2894" spans="1:17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3"/>
    </row>
    <row r="2895" spans="1:17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3"/>
    </row>
    <row r="2896" spans="1:17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3"/>
    </row>
    <row r="2897" spans="1:17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3"/>
    </row>
    <row r="2898" spans="1:17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3"/>
    </row>
    <row r="2899" spans="1:17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3"/>
    </row>
    <row r="2900" spans="1:17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3"/>
    </row>
    <row r="2901" spans="1:17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3"/>
    </row>
    <row r="2902" spans="1:17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3"/>
    </row>
    <row r="2903" spans="1:17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3"/>
    </row>
    <row r="2904" spans="1:17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3"/>
    </row>
    <row r="2905" spans="1:17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3"/>
    </row>
    <row r="2906" spans="1:17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3"/>
    </row>
    <row r="2907" spans="1:17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3"/>
    </row>
    <row r="2908" spans="1:17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3"/>
    </row>
    <row r="2909" spans="1:17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3"/>
    </row>
    <row r="2910" spans="1:17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3"/>
    </row>
    <row r="2911" spans="1:17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3"/>
    </row>
    <row r="2912" spans="1:17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3"/>
    </row>
    <row r="2913" spans="1:17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3"/>
    </row>
    <row r="2914" spans="1:17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3"/>
    </row>
    <row r="2915" spans="1:17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3"/>
    </row>
    <row r="2916" spans="1:17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3"/>
    </row>
    <row r="2917" spans="1:17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3"/>
    </row>
    <row r="2918" spans="1:17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3"/>
    </row>
    <row r="2919" spans="1:17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3"/>
    </row>
    <row r="2920" spans="1:17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3"/>
    </row>
    <row r="2921" spans="1:17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3"/>
    </row>
    <row r="2922" spans="1:17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3"/>
    </row>
    <row r="2923" spans="1:17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3"/>
    </row>
    <row r="2924" spans="1:17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3"/>
    </row>
    <row r="2925" spans="1:17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3"/>
    </row>
    <row r="2926" spans="1:17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3"/>
    </row>
    <row r="2927" spans="1:17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3"/>
    </row>
    <row r="2928" spans="1:17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3"/>
    </row>
    <row r="2929" spans="1:17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3"/>
    </row>
    <row r="2930" spans="1:17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3"/>
    </row>
    <row r="2931" spans="1:17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3"/>
    </row>
    <row r="2932" spans="1:17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3"/>
    </row>
    <row r="2933" spans="1:17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3"/>
    </row>
    <row r="2934" spans="1:17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3"/>
    </row>
    <row r="2935" spans="1:17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3"/>
    </row>
    <row r="2936" spans="1:17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3"/>
    </row>
    <row r="2937" spans="1:17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3"/>
    </row>
    <row r="2938" spans="1:17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3"/>
    </row>
    <row r="2939" spans="1:17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3"/>
    </row>
    <row r="2940" spans="1:17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3"/>
    </row>
    <row r="2941" spans="1:17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3"/>
    </row>
    <row r="2942" spans="1:17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3"/>
    </row>
    <row r="2943" spans="1:17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3"/>
    </row>
    <row r="2944" spans="1:17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3"/>
    </row>
    <row r="2945" spans="1:17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3"/>
    </row>
    <row r="2946" spans="1:17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3"/>
    </row>
    <row r="2947" spans="1:17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3"/>
    </row>
    <row r="2948" spans="1:17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3"/>
    </row>
    <row r="2949" spans="1:17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3"/>
    </row>
    <row r="2950" spans="1:17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3"/>
    </row>
    <row r="2951" spans="1:17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3"/>
    </row>
    <row r="2952" spans="1:17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3"/>
    </row>
    <row r="2953" spans="1:17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3"/>
    </row>
    <row r="2954" spans="1:17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3"/>
    </row>
    <row r="2955" spans="1:17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3"/>
    </row>
    <row r="2956" spans="1:17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3"/>
    </row>
    <row r="2957" spans="1:17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3"/>
    </row>
    <row r="2958" spans="1:17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3"/>
    </row>
    <row r="2959" spans="1:17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3"/>
    </row>
    <row r="2960" spans="1:17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3"/>
    </row>
    <row r="2961" spans="1:17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3"/>
    </row>
    <row r="2962" spans="1:17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3"/>
    </row>
    <row r="2963" spans="1:17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3"/>
    </row>
    <row r="2964" spans="1:17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3"/>
    </row>
    <row r="2965" spans="1:17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3"/>
    </row>
    <row r="2966" spans="1:17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3"/>
    </row>
    <row r="2967" spans="1:17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3"/>
    </row>
    <row r="2968" spans="1:17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3"/>
    </row>
    <row r="2969" spans="1:17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3"/>
    </row>
    <row r="2970" spans="1:17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3"/>
    </row>
    <row r="2971" spans="1:17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3"/>
    </row>
    <row r="2972" spans="1:17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3"/>
    </row>
    <row r="2973" spans="1:17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3"/>
    </row>
    <row r="2974" spans="1:17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3"/>
    </row>
    <row r="2975" spans="1:17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3"/>
    </row>
    <row r="2976" spans="1:17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3"/>
    </row>
    <row r="2977" spans="1:17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3"/>
    </row>
    <row r="2978" spans="1:17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3"/>
    </row>
    <row r="2979" spans="1:17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3"/>
    </row>
    <row r="2980" spans="1:17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3"/>
    </row>
    <row r="2981" spans="1:17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3"/>
    </row>
    <row r="2982" spans="1:17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3"/>
    </row>
    <row r="2983" spans="1:17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3"/>
    </row>
    <row r="2984" spans="1:17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3"/>
    </row>
    <row r="2985" spans="1:17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3"/>
    </row>
    <row r="2986" spans="1:17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3"/>
    </row>
    <row r="2987" spans="1:17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3"/>
    </row>
    <row r="2988" spans="1:17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3"/>
    </row>
    <row r="2989" spans="1:17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3"/>
    </row>
    <row r="2990" spans="1:17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3"/>
    </row>
    <row r="2991" spans="1:17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3"/>
    </row>
    <row r="2992" spans="1:17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3"/>
    </row>
    <row r="2993" spans="1:17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3"/>
    </row>
    <row r="2994" spans="1:17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3"/>
    </row>
    <row r="2995" spans="1:17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3"/>
    </row>
    <row r="2996" spans="1:17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3"/>
    </row>
    <row r="2997" spans="1:17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3"/>
    </row>
    <row r="2998" spans="1:17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3"/>
    </row>
    <row r="2999" spans="1:17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3"/>
    </row>
    <row r="3000" spans="1:17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3"/>
    </row>
    <row r="3001" spans="1:17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3"/>
    </row>
    <row r="3002" spans="1:17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3"/>
    </row>
    <row r="3003" spans="1:17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3"/>
    </row>
    <row r="3004" spans="1:17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3"/>
    </row>
    <row r="3005" spans="1:17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3"/>
    </row>
    <row r="3006" spans="1:17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3"/>
    </row>
    <row r="3007" spans="1:17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3"/>
    </row>
    <row r="3008" spans="1:17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3"/>
    </row>
    <row r="3009" spans="1:17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3"/>
    </row>
    <row r="3010" spans="1:17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3"/>
    </row>
    <row r="3011" spans="1:17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3"/>
    </row>
    <row r="3012" spans="1:17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3"/>
    </row>
    <row r="3013" spans="1:17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3"/>
    </row>
    <row r="3014" spans="1:17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3"/>
    </row>
    <row r="3015" spans="1:17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3"/>
    </row>
    <row r="3016" spans="1:17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3"/>
    </row>
    <row r="3017" spans="1:17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3"/>
    </row>
    <row r="3018" spans="1:17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3"/>
    </row>
    <row r="3019" spans="1:17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3"/>
    </row>
    <row r="3020" spans="1:17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3"/>
    </row>
    <row r="3021" spans="1:17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3"/>
    </row>
    <row r="3022" spans="1:17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3"/>
    </row>
    <row r="3023" spans="1:17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3"/>
    </row>
    <row r="3024" spans="1:17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3"/>
    </row>
    <row r="3025" spans="1:17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3"/>
    </row>
    <row r="3026" spans="1:17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3"/>
    </row>
    <row r="3027" spans="1:17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3"/>
    </row>
    <row r="3028" spans="1:17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3"/>
    </row>
    <row r="3029" spans="1:17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3"/>
    </row>
    <row r="3030" spans="1:17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3"/>
    </row>
    <row r="3031" spans="1:17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3"/>
    </row>
    <row r="3032" spans="1:17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3"/>
    </row>
    <row r="3033" spans="1:17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3"/>
    </row>
    <row r="3034" spans="1:17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3"/>
    </row>
    <row r="3035" spans="1:17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3"/>
    </row>
    <row r="3036" spans="1:17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3"/>
    </row>
    <row r="3037" spans="1:17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3"/>
    </row>
    <row r="3038" spans="1:17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3"/>
    </row>
    <row r="3039" spans="1:17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3"/>
    </row>
    <row r="3040" spans="1:17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3"/>
    </row>
    <row r="3041" spans="1:17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3"/>
    </row>
    <row r="3042" spans="1:17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3"/>
    </row>
    <row r="3043" spans="1:17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3"/>
    </row>
    <row r="3044" spans="1:17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3"/>
    </row>
    <row r="3045" spans="1:17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3"/>
    </row>
    <row r="3046" spans="1:17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3"/>
    </row>
    <row r="3047" spans="1:17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3"/>
    </row>
    <row r="3048" spans="1:17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3"/>
    </row>
    <row r="3049" spans="1:17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3"/>
    </row>
    <row r="3050" spans="1:17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3"/>
    </row>
    <row r="3051" spans="1:17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3"/>
    </row>
    <row r="3052" spans="1:17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3"/>
    </row>
    <row r="3053" spans="1:17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3"/>
    </row>
    <row r="3054" spans="1:17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3"/>
    </row>
    <row r="3055" spans="1:17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3"/>
    </row>
    <row r="3056" spans="1:17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3"/>
    </row>
    <row r="3057" spans="1:17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3"/>
    </row>
    <row r="3058" spans="1:17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3"/>
    </row>
    <row r="3059" spans="1:17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3"/>
    </row>
    <row r="3060" spans="1:17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3"/>
    </row>
    <row r="3061" spans="1:17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3"/>
    </row>
    <row r="3062" spans="1:17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3"/>
    </row>
    <row r="3063" spans="1:17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3"/>
    </row>
    <row r="3064" spans="1:17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3"/>
    </row>
    <row r="3065" spans="1:17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3"/>
    </row>
    <row r="3066" spans="1:17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3"/>
    </row>
    <row r="3067" spans="1:17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3"/>
    </row>
    <row r="3068" spans="1:17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3"/>
    </row>
    <row r="3069" spans="1:17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3"/>
    </row>
    <row r="3070" spans="1:17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3"/>
    </row>
    <row r="3071" spans="1:17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3"/>
    </row>
    <row r="3072" spans="1:17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3"/>
    </row>
    <row r="3073" spans="1:17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3"/>
    </row>
    <row r="3074" spans="1:17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3"/>
    </row>
    <row r="3075" spans="1:17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3"/>
    </row>
    <row r="3076" spans="1:17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3"/>
    </row>
    <row r="3077" spans="1:17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3"/>
    </row>
    <row r="3078" spans="1:17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3"/>
    </row>
    <row r="3079" spans="1:17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3"/>
    </row>
    <row r="3080" spans="1:17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3"/>
    </row>
    <row r="3081" spans="1:17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3"/>
    </row>
    <row r="3082" spans="1:17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3"/>
    </row>
    <row r="3083" spans="1:17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3"/>
    </row>
    <row r="3084" spans="1:17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3"/>
    </row>
    <row r="3085" spans="1:17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3"/>
    </row>
    <row r="3086" spans="1:17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3"/>
    </row>
    <row r="3087" spans="1:17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3"/>
    </row>
    <row r="3088" spans="1:17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3"/>
    </row>
    <row r="3089" spans="1:17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3"/>
    </row>
    <row r="3090" spans="1:17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3"/>
    </row>
    <row r="3091" spans="1:17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3"/>
    </row>
    <row r="3092" spans="1:17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3"/>
    </row>
    <row r="3093" spans="1:17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3"/>
    </row>
    <row r="3094" spans="1:17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3"/>
    </row>
    <row r="3095" spans="1:17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3"/>
    </row>
    <row r="3096" spans="1:17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3"/>
    </row>
    <row r="3097" spans="1:17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3"/>
    </row>
    <row r="3098" spans="1:17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3"/>
    </row>
    <row r="3099" spans="1:17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3"/>
    </row>
    <row r="3100" spans="1:17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3"/>
    </row>
    <row r="3101" spans="1:17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3"/>
    </row>
    <row r="3102" spans="1:17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3"/>
    </row>
    <row r="3103" spans="1:17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3"/>
    </row>
    <row r="3104" spans="1:17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3"/>
    </row>
    <row r="3105" spans="1:17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3"/>
    </row>
    <row r="3106" spans="1:17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3"/>
    </row>
    <row r="3107" spans="1:17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3"/>
    </row>
    <row r="3108" spans="1:17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3"/>
    </row>
    <row r="3109" spans="1:17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3"/>
    </row>
    <row r="3110" spans="1:17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3"/>
    </row>
    <row r="3111" spans="1:17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3"/>
    </row>
    <row r="3112" spans="1:17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3"/>
    </row>
    <row r="3113" spans="1:17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3"/>
    </row>
    <row r="3114" spans="1:17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3"/>
    </row>
    <row r="3115" spans="1:17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3"/>
    </row>
    <row r="3116" spans="1:17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3"/>
    </row>
    <row r="3117" spans="1:17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3"/>
    </row>
    <row r="3118" spans="1:17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3"/>
    </row>
    <row r="3119" spans="1:17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3"/>
    </row>
    <row r="3120" spans="1:17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3"/>
    </row>
    <row r="3121" spans="1:17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3"/>
    </row>
    <row r="3122" spans="1:17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3"/>
    </row>
    <row r="3123" spans="1:17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3"/>
    </row>
    <row r="3124" spans="1:17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3"/>
    </row>
    <row r="3125" spans="1:17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3"/>
    </row>
    <row r="3126" spans="1:17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3"/>
    </row>
    <row r="3127" spans="1:17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3"/>
    </row>
    <row r="3128" spans="1:17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3"/>
    </row>
    <row r="3129" spans="1:17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3"/>
    </row>
    <row r="3130" spans="1:17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3"/>
    </row>
    <row r="3131" spans="1:17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3"/>
    </row>
    <row r="3132" spans="1:17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3"/>
    </row>
    <row r="3133" spans="1:17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3"/>
    </row>
    <row r="3134" spans="1:17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3"/>
    </row>
    <row r="3135" spans="1:17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3"/>
    </row>
    <row r="3136" spans="1:17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3"/>
    </row>
    <row r="3137" spans="1:17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3"/>
    </row>
    <row r="3138" spans="1:17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3"/>
    </row>
    <row r="3139" spans="1:17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3"/>
    </row>
    <row r="3140" spans="1:17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3"/>
    </row>
    <row r="3141" spans="1:17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3"/>
    </row>
    <row r="3142" spans="1:17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3"/>
    </row>
    <row r="3143" spans="1:17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3"/>
    </row>
    <row r="3144" spans="1:17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3"/>
    </row>
    <row r="3145" spans="1:17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3"/>
    </row>
    <row r="3146" spans="1:17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3"/>
    </row>
    <row r="3147" spans="1:17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3"/>
    </row>
    <row r="3148" spans="1:17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3"/>
    </row>
    <row r="3149" spans="1:17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3"/>
    </row>
    <row r="3150" spans="1:17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3"/>
    </row>
    <row r="3151" spans="1:17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3"/>
    </row>
    <row r="3152" spans="1:17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3"/>
    </row>
    <row r="3153" spans="1:17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3"/>
    </row>
    <row r="3154" spans="1:17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3"/>
    </row>
    <row r="3155" spans="1:17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3"/>
    </row>
    <row r="3156" spans="1:17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3"/>
    </row>
    <row r="3157" spans="1:17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3"/>
    </row>
    <row r="3158" spans="1:17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3"/>
    </row>
    <row r="3159" spans="1:17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3"/>
    </row>
    <row r="3160" spans="1:17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3"/>
    </row>
    <row r="3161" spans="1:17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3"/>
    </row>
    <row r="3162" spans="1:17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3"/>
    </row>
    <row r="3163" spans="1:17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3"/>
    </row>
    <row r="3164" spans="1:17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3"/>
    </row>
    <row r="3165" spans="1:17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3"/>
    </row>
    <row r="3166" spans="1:17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3"/>
    </row>
    <row r="3167" spans="1:17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3"/>
    </row>
    <row r="3168" spans="1:17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3"/>
    </row>
    <row r="3169" spans="1:17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3"/>
    </row>
    <row r="3170" spans="1:17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3"/>
    </row>
    <row r="3171" spans="1:17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3"/>
    </row>
    <row r="3172" spans="1:17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3"/>
    </row>
    <row r="3173" spans="1:17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3"/>
    </row>
    <row r="3174" spans="1:17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3"/>
    </row>
    <row r="3175" spans="1:17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3"/>
    </row>
    <row r="3176" spans="1:17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3"/>
    </row>
    <row r="3177" spans="1:17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3"/>
    </row>
    <row r="3178" spans="1:17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3"/>
    </row>
    <row r="3179" spans="1:17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3"/>
    </row>
    <row r="3180" spans="1:17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3"/>
    </row>
    <row r="3181" spans="1:17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3"/>
    </row>
    <row r="3182" spans="1:17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3"/>
    </row>
    <row r="3183" spans="1:17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3"/>
    </row>
    <row r="3184" spans="1:17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3"/>
    </row>
    <row r="3185" spans="1:17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3"/>
    </row>
    <row r="3186" spans="1:17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3"/>
    </row>
    <row r="3187" spans="1:17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3"/>
    </row>
    <row r="3188" spans="1:17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3"/>
    </row>
    <row r="3189" spans="1:17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3"/>
    </row>
    <row r="3190" spans="1:17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3"/>
    </row>
    <row r="3191" spans="1:17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3"/>
    </row>
    <row r="3192" spans="1:17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3"/>
    </row>
    <row r="3193" spans="1:17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3"/>
    </row>
    <row r="3194" spans="1:17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3"/>
    </row>
    <row r="3195" spans="1:17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3"/>
    </row>
    <row r="3196" spans="1:17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3"/>
    </row>
    <row r="3197" spans="1:17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3"/>
    </row>
    <row r="3198" spans="1:17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3"/>
    </row>
    <row r="3199" spans="1:17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3"/>
    </row>
    <row r="3200" spans="1:17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3"/>
    </row>
    <row r="3201" spans="1:17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3"/>
    </row>
    <row r="3202" spans="1:17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3"/>
    </row>
    <row r="3203" spans="1:17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3"/>
    </row>
    <row r="3204" spans="1:17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3"/>
    </row>
    <row r="3205" spans="1:17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3"/>
    </row>
    <row r="3206" spans="1:17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3"/>
    </row>
    <row r="3207" spans="1:17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3"/>
    </row>
    <row r="3208" spans="1:17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3"/>
    </row>
    <row r="3209" spans="1:17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3"/>
    </row>
    <row r="3210" spans="1:17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3"/>
    </row>
    <row r="3211" spans="1:17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3"/>
    </row>
    <row r="3212" spans="1:17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3"/>
    </row>
    <row r="3213" spans="1:17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3"/>
    </row>
    <row r="3214" spans="1:17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3"/>
    </row>
    <row r="3215" spans="1:17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3"/>
    </row>
    <row r="3216" spans="1:17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3"/>
    </row>
    <row r="3217" spans="1:17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3"/>
    </row>
    <row r="3218" spans="1:17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3"/>
    </row>
    <row r="3219" spans="1:17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3"/>
    </row>
    <row r="3220" spans="1:17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3"/>
    </row>
    <row r="3221" spans="1:17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3"/>
    </row>
    <row r="3222" spans="1:17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3"/>
    </row>
    <row r="3223" spans="1:17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3"/>
    </row>
    <row r="3224" spans="1:17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3"/>
    </row>
    <row r="3225" spans="1:17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3"/>
    </row>
    <row r="3226" spans="1:17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3"/>
    </row>
    <row r="3227" spans="1:17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3"/>
    </row>
    <row r="3228" spans="1:17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3"/>
    </row>
    <row r="3229" spans="1:17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3"/>
    </row>
    <row r="3230" spans="1:17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3"/>
    </row>
    <row r="3231" spans="1:17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3"/>
    </row>
    <row r="3232" spans="1:17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3"/>
    </row>
    <row r="3233" spans="1:17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3"/>
    </row>
    <row r="3234" spans="1:17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3"/>
    </row>
    <row r="3235" spans="1:17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3"/>
    </row>
    <row r="3236" spans="1:17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3"/>
    </row>
    <row r="3237" spans="1:17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3"/>
    </row>
    <row r="3238" spans="1:17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3"/>
    </row>
    <row r="3239" spans="1:17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3"/>
    </row>
    <row r="3240" spans="1:17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3"/>
    </row>
    <row r="3241" spans="1:17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3"/>
    </row>
    <row r="3242" spans="1:17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3"/>
    </row>
    <row r="3243" spans="1:17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3"/>
    </row>
    <row r="3244" spans="1:17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3"/>
    </row>
    <row r="3245" spans="1:17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3"/>
    </row>
    <row r="3246" spans="1:17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3"/>
    </row>
    <row r="3247" spans="1:17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3"/>
    </row>
    <row r="3248" spans="1:17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3"/>
    </row>
    <row r="3249" spans="1:17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3"/>
    </row>
    <row r="3250" spans="1:17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3"/>
    </row>
    <row r="3251" spans="1:17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3"/>
    </row>
    <row r="3252" spans="1:17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3"/>
    </row>
    <row r="3253" spans="1:17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3"/>
    </row>
    <row r="3254" spans="1:17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3"/>
    </row>
    <row r="3255" spans="1:17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3"/>
    </row>
    <row r="3256" spans="1:17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3"/>
    </row>
    <row r="3257" spans="1:17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3"/>
    </row>
    <row r="3258" spans="1:17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3"/>
    </row>
    <row r="3259" spans="1:17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3"/>
    </row>
    <row r="3260" spans="1:17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3"/>
    </row>
    <row r="3261" spans="1:17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3"/>
    </row>
    <row r="3262" spans="1:17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3"/>
    </row>
    <row r="3263" spans="1:17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3"/>
    </row>
    <row r="3264" spans="1:17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3"/>
    </row>
    <row r="3265" spans="1:17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3"/>
    </row>
    <row r="3266" spans="1:17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3"/>
    </row>
    <row r="3267" spans="1:17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3"/>
    </row>
    <row r="3268" spans="1:17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3"/>
    </row>
    <row r="3269" spans="1:17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3"/>
    </row>
    <row r="3270" spans="1:17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3"/>
    </row>
    <row r="3271" spans="1:17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3"/>
    </row>
    <row r="3272" spans="1:17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3"/>
    </row>
    <row r="3273" spans="1:17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3"/>
    </row>
    <row r="3274" spans="1:17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3"/>
    </row>
    <row r="3275" spans="1:17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3"/>
    </row>
    <row r="3276" spans="1:17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3"/>
    </row>
    <row r="3277" spans="1:17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3"/>
    </row>
    <row r="3278" spans="1:17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3"/>
    </row>
    <row r="3279" spans="1:17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3"/>
    </row>
    <row r="3280" spans="1:17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3"/>
    </row>
    <row r="3281" spans="1:17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3"/>
    </row>
    <row r="3282" spans="1:17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3"/>
    </row>
    <row r="3283" spans="1:17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3"/>
    </row>
    <row r="3284" spans="1:17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3"/>
    </row>
    <row r="3285" spans="1:17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3"/>
    </row>
    <row r="3286" spans="1:17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3"/>
    </row>
    <row r="3287" spans="1:17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3"/>
    </row>
    <row r="3288" spans="1:17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3"/>
    </row>
    <row r="3289" spans="1:17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3"/>
    </row>
    <row r="3290" spans="1:17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3"/>
    </row>
    <row r="3291" spans="1:17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3"/>
    </row>
    <row r="3292" spans="1:17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3"/>
    </row>
    <row r="3293" spans="1:17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3"/>
    </row>
    <row r="3294" spans="1:17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3"/>
    </row>
    <row r="3295" spans="1:17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3"/>
    </row>
    <row r="3296" spans="1:17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3"/>
    </row>
    <row r="3297" spans="1:17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3"/>
    </row>
    <row r="3298" spans="1:17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3"/>
    </row>
    <row r="3299" spans="1:17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3"/>
    </row>
    <row r="3300" spans="1:17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3"/>
    </row>
    <row r="3301" spans="1:17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3"/>
    </row>
    <row r="3302" spans="1:17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3"/>
    </row>
    <row r="3303" spans="1:17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3"/>
    </row>
    <row r="3304" spans="1:17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3"/>
    </row>
    <row r="3305" spans="1:17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3"/>
    </row>
    <row r="3306" spans="1:17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3"/>
    </row>
    <row r="3307" spans="1:17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3"/>
    </row>
    <row r="3308" spans="1:17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3"/>
    </row>
    <row r="3309" spans="1:17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3"/>
    </row>
    <row r="3310" spans="1:17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3"/>
    </row>
    <row r="3311" spans="1:17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3"/>
    </row>
    <row r="3312" spans="1:17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3"/>
    </row>
    <row r="3313" spans="1:17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3"/>
    </row>
    <row r="3314" spans="1:17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3"/>
    </row>
    <row r="3315" spans="1:17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3"/>
    </row>
    <row r="3316" spans="1:17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3"/>
    </row>
    <row r="3317" spans="1:17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3"/>
    </row>
    <row r="3318" spans="1:17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3"/>
    </row>
    <row r="3319" spans="1:17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3"/>
    </row>
    <row r="3320" spans="1:17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3"/>
    </row>
    <row r="3321" spans="1:17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3"/>
    </row>
    <row r="3322" spans="1:17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3"/>
    </row>
    <row r="3323" spans="1:17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3"/>
    </row>
    <row r="3324" spans="1:17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3"/>
    </row>
    <row r="3325" spans="1:17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3"/>
    </row>
    <row r="3326" spans="1:17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3"/>
    </row>
    <row r="3327" spans="1:17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3"/>
    </row>
    <row r="3328" spans="1:17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3"/>
    </row>
    <row r="3329" spans="1:17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3"/>
    </row>
    <row r="3330" spans="1:17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3"/>
    </row>
    <row r="3331" spans="1:17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3"/>
    </row>
    <row r="3332" spans="1:17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3"/>
    </row>
    <row r="3333" spans="1:17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3"/>
    </row>
    <row r="3334" spans="1:17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3"/>
    </row>
    <row r="3335" spans="1:17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3"/>
    </row>
    <row r="3336" spans="1:17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3"/>
    </row>
    <row r="3337" spans="1:17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3"/>
    </row>
    <row r="3338" spans="1:17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3"/>
    </row>
    <row r="3339" spans="1:17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3"/>
    </row>
    <row r="3340" spans="1:17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3"/>
    </row>
    <row r="3341" spans="1:17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3"/>
    </row>
    <row r="3342" spans="1:17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3"/>
    </row>
    <row r="3343" spans="1:17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3"/>
    </row>
    <row r="3344" spans="1:17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3"/>
    </row>
    <row r="3345" spans="1:17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3"/>
    </row>
    <row r="3346" spans="1:17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3"/>
    </row>
    <row r="3347" spans="1:17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3"/>
    </row>
    <row r="3348" spans="1:17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3"/>
    </row>
    <row r="3349" spans="1:17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3"/>
    </row>
    <row r="3350" spans="1:17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3"/>
    </row>
    <row r="3351" spans="1:17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3"/>
    </row>
    <row r="3352" spans="1:17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3"/>
    </row>
    <row r="3353" spans="1:17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3"/>
    </row>
    <row r="3354" spans="1:17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3"/>
    </row>
    <row r="3355" spans="1:17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3"/>
    </row>
    <row r="3356" spans="1:17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3"/>
    </row>
    <row r="3357" spans="1:17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3"/>
    </row>
    <row r="3358" spans="1:17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3"/>
    </row>
    <row r="3359" spans="1:17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3"/>
    </row>
    <row r="3360" spans="1:17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3"/>
    </row>
    <row r="3361" spans="1:17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3"/>
    </row>
    <row r="3362" spans="1:17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3"/>
    </row>
    <row r="3363" spans="1:17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3"/>
    </row>
    <row r="3364" spans="1:17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3"/>
    </row>
    <row r="3365" spans="1:17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3"/>
    </row>
    <row r="3366" spans="1:17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3"/>
    </row>
    <row r="3367" spans="1:17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3"/>
    </row>
    <row r="3368" spans="1:17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3"/>
    </row>
    <row r="3369" spans="1:17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3"/>
    </row>
    <row r="3370" spans="1:17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3"/>
    </row>
    <row r="3371" spans="1:17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3"/>
    </row>
    <row r="3372" spans="1:17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3"/>
    </row>
    <row r="3373" spans="1:17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3"/>
    </row>
    <row r="3374" spans="1:17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3"/>
    </row>
    <row r="3375" spans="1:17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3"/>
    </row>
    <row r="3376" spans="1:17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3"/>
    </row>
    <row r="3377" spans="1:17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3"/>
    </row>
    <row r="3378" spans="1:17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3"/>
    </row>
    <row r="3379" spans="1:17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3"/>
    </row>
    <row r="3380" spans="1:17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3"/>
    </row>
    <row r="3381" spans="1:17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3"/>
    </row>
    <row r="3382" spans="1:17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3"/>
    </row>
    <row r="3383" spans="1:17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3"/>
    </row>
    <row r="3384" spans="1:17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3"/>
    </row>
    <row r="3385" spans="1:17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3"/>
    </row>
    <row r="3386" spans="1:17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3"/>
    </row>
    <row r="3387" spans="1:17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3"/>
    </row>
    <row r="3388" spans="1:17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3"/>
    </row>
    <row r="3389" spans="1:17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3"/>
    </row>
    <row r="3390" spans="1:17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3"/>
    </row>
    <row r="3391" spans="1:17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3"/>
    </row>
    <row r="3392" spans="1:17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3"/>
    </row>
    <row r="3393" spans="1:17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3"/>
    </row>
    <row r="3394" spans="1:17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3"/>
    </row>
    <row r="3395" spans="1:17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3"/>
    </row>
    <row r="3396" spans="1:17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3"/>
    </row>
    <row r="3397" spans="1:17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3"/>
    </row>
    <row r="3398" spans="1:17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3"/>
    </row>
    <row r="3399" spans="1:17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3"/>
    </row>
    <row r="3400" spans="1:17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3"/>
    </row>
    <row r="3401" spans="1:17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3"/>
    </row>
    <row r="3402" spans="1:17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3"/>
    </row>
    <row r="3403" spans="1:17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3"/>
    </row>
    <row r="3404" spans="1:17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3"/>
    </row>
    <row r="3405" spans="1:17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3"/>
    </row>
    <row r="3406" spans="1:17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3"/>
    </row>
    <row r="3407" spans="1:17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3"/>
    </row>
    <row r="3408" spans="1:17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3"/>
    </row>
    <row r="3409" spans="1:17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3"/>
    </row>
    <row r="3410" spans="1:17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3"/>
    </row>
    <row r="3411" spans="1:17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3"/>
    </row>
    <row r="3412" spans="1:17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3"/>
    </row>
    <row r="3413" spans="1:17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3"/>
    </row>
    <row r="3414" spans="1:17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3"/>
    </row>
    <row r="3415" spans="1:17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3"/>
    </row>
    <row r="3416" spans="1:17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3"/>
    </row>
    <row r="3417" spans="1:17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3"/>
    </row>
    <row r="3418" spans="1:17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3"/>
    </row>
    <row r="3419" spans="1:17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3"/>
    </row>
    <row r="3420" spans="1:17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3"/>
    </row>
    <row r="3421" spans="1:17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3"/>
    </row>
    <row r="3422" spans="1:17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3"/>
    </row>
    <row r="3423" spans="1:17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3"/>
    </row>
    <row r="3424" spans="1:17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3"/>
    </row>
    <row r="3425" spans="1:17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3"/>
    </row>
    <row r="3426" spans="1:17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3"/>
    </row>
    <row r="3427" spans="1:17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3"/>
    </row>
    <row r="3428" spans="1:17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3"/>
    </row>
    <row r="3429" spans="1:17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3"/>
    </row>
    <row r="3430" spans="1:17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3"/>
    </row>
    <row r="3431" spans="1:17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3"/>
    </row>
    <row r="3432" spans="1:17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3"/>
    </row>
    <row r="3433" spans="1:17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3"/>
    </row>
    <row r="3434" spans="1:17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3"/>
    </row>
    <row r="3435" spans="1:17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3"/>
    </row>
    <row r="3436" spans="1:17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3"/>
    </row>
    <row r="3437" spans="1:17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3"/>
    </row>
    <row r="3438" spans="1:17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3"/>
    </row>
    <row r="3439" spans="1:17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3"/>
    </row>
    <row r="3440" spans="1:17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3"/>
    </row>
    <row r="3441" spans="1:17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3"/>
    </row>
    <row r="3442" spans="1:17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3"/>
    </row>
    <row r="3443" spans="1:17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3"/>
    </row>
    <row r="3444" spans="1:17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3"/>
    </row>
    <row r="3445" spans="1:17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3"/>
    </row>
    <row r="3446" spans="1:17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3"/>
    </row>
    <row r="3447" spans="1:17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3"/>
    </row>
    <row r="3448" spans="1:17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3"/>
    </row>
    <row r="3449" spans="1:17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3"/>
    </row>
    <row r="3450" spans="1:17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3"/>
    </row>
    <row r="3451" spans="1:17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3"/>
    </row>
    <row r="3452" spans="1:17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3"/>
    </row>
    <row r="3453" spans="1:17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3"/>
    </row>
    <row r="3454" spans="1:17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3"/>
    </row>
    <row r="3455" spans="1:17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3"/>
    </row>
    <row r="3456" spans="1:17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3"/>
    </row>
    <row r="3457" spans="1:17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3"/>
    </row>
    <row r="3458" spans="1:17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3"/>
    </row>
    <row r="3459" spans="1:17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3"/>
    </row>
    <row r="3460" spans="1:17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3"/>
    </row>
    <row r="3461" spans="1:17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3"/>
    </row>
    <row r="3462" spans="1:17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3"/>
    </row>
    <row r="3463" spans="1:17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3"/>
    </row>
    <row r="3464" spans="1:17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3"/>
    </row>
    <row r="3465" spans="1:17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3"/>
    </row>
    <row r="3466" spans="1:17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3"/>
    </row>
    <row r="3467" spans="1:17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3"/>
    </row>
    <row r="3468" spans="1:17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3"/>
    </row>
    <row r="3469" spans="1:17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3"/>
    </row>
    <row r="3470" spans="1:17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3"/>
    </row>
    <row r="3471" spans="1:17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3"/>
    </row>
    <row r="3472" spans="1:17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3"/>
    </row>
    <row r="3473" spans="1:17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3"/>
    </row>
    <row r="3474" spans="1:17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3"/>
    </row>
    <row r="3475" spans="1:17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3"/>
    </row>
    <row r="3476" spans="1:17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3"/>
    </row>
    <row r="3477" spans="1:17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3"/>
    </row>
    <row r="3478" spans="1:17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3"/>
    </row>
    <row r="3479" spans="1:17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3"/>
    </row>
    <row r="3480" spans="1:17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3"/>
    </row>
    <row r="3481" spans="1:17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3"/>
    </row>
    <row r="3482" spans="1:17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3"/>
    </row>
    <row r="3483" spans="1:17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3"/>
    </row>
    <row r="3484" spans="1:17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3"/>
    </row>
    <row r="3485" spans="1:17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3"/>
    </row>
    <row r="3486" spans="1:17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3"/>
    </row>
    <row r="3487" spans="1:17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3"/>
    </row>
    <row r="3488" spans="1:17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3"/>
    </row>
    <row r="3489" spans="1:17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3"/>
    </row>
    <row r="3490" spans="1:17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3"/>
    </row>
    <row r="3491" spans="1:17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3"/>
    </row>
    <row r="3492" spans="1:17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3"/>
    </row>
    <row r="3493" spans="1:17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3"/>
    </row>
    <row r="3494" spans="1:17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3"/>
    </row>
    <row r="3495" spans="1:17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3"/>
    </row>
    <row r="3496" spans="1:17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3"/>
    </row>
    <row r="3497" spans="1:17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3"/>
    </row>
    <row r="3498" spans="1:17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3"/>
    </row>
    <row r="3499" spans="1:17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3"/>
    </row>
    <row r="3500" spans="1:17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3"/>
    </row>
    <row r="3501" spans="1:17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3"/>
    </row>
    <row r="3502" spans="1:17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3"/>
    </row>
    <row r="3503" spans="1:17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3"/>
    </row>
    <row r="3504" spans="1:17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3"/>
    </row>
    <row r="3505" spans="1:17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3"/>
    </row>
    <row r="3506" spans="1:17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3"/>
    </row>
    <row r="3507" spans="1:17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3"/>
    </row>
    <row r="3508" spans="1:17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3"/>
    </row>
    <row r="3509" spans="1:17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3"/>
    </row>
    <row r="3510" spans="1:17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3"/>
    </row>
    <row r="3511" spans="1:17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3"/>
    </row>
    <row r="3512" spans="1:17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3"/>
    </row>
    <row r="3513" spans="1:17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3"/>
    </row>
    <row r="3514" spans="1:17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3"/>
    </row>
    <row r="3515" spans="1:17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3"/>
    </row>
    <row r="3516" spans="1:17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3"/>
    </row>
    <row r="3517" spans="1:17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3"/>
    </row>
    <row r="3518" spans="1:17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3"/>
    </row>
    <row r="3519" spans="1:17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3"/>
    </row>
    <row r="3520" spans="1:17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3"/>
    </row>
    <row r="3521" spans="1:17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3"/>
    </row>
    <row r="3522" spans="1:17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3"/>
    </row>
    <row r="3523" spans="1:17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3"/>
    </row>
    <row r="3524" spans="1:17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3"/>
    </row>
    <row r="3525" spans="1:17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3"/>
    </row>
    <row r="3526" spans="1:17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3"/>
    </row>
    <row r="3527" spans="1:17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3"/>
    </row>
    <row r="3528" spans="1:17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3"/>
    </row>
    <row r="3529" spans="1:17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3"/>
    </row>
    <row r="3530" spans="1:17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3"/>
    </row>
    <row r="3531" spans="1:17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3"/>
    </row>
    <row r="3532" spans="1:17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3"/>
    </row>
    <row r="3533" spans="1:17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3"/>
    </row>
    <row r="3534" spans="1:17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3"/>
    </row>
    <row r="3535" spans="1:17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3"/>
    </row>
    <row r="3536" spans="1:17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3"/>
    </row>
    <row r="3537" spans="1:17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3"/>
    </row>
    <row r="3538" spans="1:17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3"/>
    </row>
    <row r="3539" spans="1:17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3"/>
    </row>
    <row r="3540" spans="1:17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3"/>
    </row>
    <row r="3541" spans="1:17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3"/>
    </row>
    <row r="3542" spans="1:17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3"/>
    </row>
    <row r="3543" spans="1:17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3"/>
    </row>
    <row r="3544" spans="1:17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3"/>
    </row>
    <row r="3545" spans="1:17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3"/>
    </row>
    <row r="3546" spans="1:17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3"/>
    </row>
    <row r="3547" spans="1:17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3"/>
    </row>
    <row r="3548" spans="1:17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3"/>
    </row>
    <row r="3549" spans="1:17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3"/>
    </row>
    <row r="3550" spans="1:17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3"/>
    </row>
    <row r="3551" spans="1:17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3"/>
    </row>
    <row r="3552" spans="1:17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3"/>
    </row>
    <row r="3553" spans="1:17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3"/>
    </row>
    <row r="3554" spans="1:17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3"/>
    </row>
    <row r="3555" spans="1:17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3"/>
    </row>
    <row r="3556" spans="1:17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3"/>
    </row>
    <row r="3557" spans="1:17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3"/>
    </row>
    <row r="3558" spans="1:17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3"/>
    </row>
    <row r="3559" spans="1:17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3"/>
    </row>
    <row r="3560" spans="1:17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3"/>
    </row>
    <row r="3561" spans="1:17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3"/>
    </row>
    <row r="3562" spans="1:17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3"/>
    </row>
    <row r="3563" spans="1:17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3"/>
    </row>
    <row r="3564" spans="1:17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3"/>
    </row>
    <row r="3565" spans="1:17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3"/>
    </row>
    <row r="3566" spans="1:17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3"/>
    </row>
    <row r="3567" spans="1:17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3"/>
    </row>
    <row r="3568" spans="1:17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3"/>
    </row>
    <row r="3569" spans="1:17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3"/>
    </row>
    <row r="3570" spans="1:17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3"/>
    </row>
    <row r="3571" spans="1:17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3"/>
    </row>
    <row r="3572" spans="1:17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3"/>
    </row>
    <row r="3573" spans="1:17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3"/>
    </row>
    <row r="3574" spans="1:17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3"/>
    </row>
    <row r="3575" spans="1:17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3"/>
    </row>
    <row r="3576" spans="1:17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3"/>
    </row>
    <row r="3577" spans="1:17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3"/>
    </row>
    <row r="3578" spans="1:17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3"/>
    </row>
    <row r="3579" spans="1:17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3"/>
    </row>
    <row r="3580" spans="1:17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3"/>
    </row>
    <row r="3581" spans="1:17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3"/>
    </row>
    <row r="3582" spans="1:17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3"/>
    </row>
    <row r="3583" spans="1:17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3"/>
    </row>
    <row r="3584" spans="1:17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3"/>
    </row>
    <row r="3585" spans="1:17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3"/>
    </row>
    <row r="3586" spans="1:17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3"/>
    </row>
    <row r="3587" spans="1:17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3"/>
    </row>
    <row r="3588" spans="1:17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3"/>
    </row>
    <row r="3589" spans="1:17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3"/>
    </row>
    <row r="3590" spans="1:17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3"/>
    </row>
    <row r="3591" spans="1:17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3"/>
    </row>
    <row r="3592" spans="1:17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3"/>
    </row>
    <row r="3593" spans="1:17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3"/>
    </row>
    <row r="3594" spans="1:17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3"/>
    </row>
    <row r="3595" spans="1:17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3"/>
    </row>
    <row r="3596" spans="1:17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3"/>
    </row>
    <row r="3597" spans="1:17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3"/>
    </row>
    <row r="3598" spans="1:17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3"/>
    </row>
    <row r="3599" spans="1:17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3"/>
    </row>
    <row r="3600" spans="1:17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3"/>
    </row>
    <row r="3601" spans="1:17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3"/>
    </row>
    <row r="3602" spans="1:17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3"/>
    </row>
    <row r="3603" spans="1:17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3"/>
    </row>
    <row r="3604" spans="1:17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3"/>
    </row>
    <row r="3605" spans="1:17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3"/>
    </row>
    <row r="3606" spans="1:17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3"/>
    </row>
    <row r="3607" spans="1:17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3"/>
    </row>
    <row r="3608" spans="1:17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3"/>
    </row>
    <row r="3609" spans="1:17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3"/>
    </row>
    <row r="3610" spans="1:17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3"/>
    </row>
    <row r="3611" spans="1:17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3"/>
    </row>
    <row r="3612" spans="1:17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3"/>
    </row>
    <row r="3613" spans="1:17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3"/>
    </row>
    <row r="3614" spans="1:17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3"/>
    </row>
    <row r="3615" spans="1:17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3"/>
    </row>
    <row r="3616" spans="1:17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3"/>
    </row>
    <row r="3617" spans="1:17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3"/>
    </row>
    <row r="3618" spans="1:17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3"/>
    </row>
    <row r="3619" spans="1:17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3"/>
    </row>
    <row r="3620" spans="1:17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3"/>
    </row>
    <row r="3621" spans="1:17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3"/>
    </row>
    <row r="3622" spans="1:17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3"/>
    </row>
    <row r="3623" spans="1:17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3"/>
    </row>
    <row r="3624" spans="1:17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3"/>
    </row>
    <row r="3625" spans="1:17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3"/>
    </row>
    <row r="3626" spans="1:17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3"/>
    </row>
    <row r="3627" spans="1:17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3"/>
    </row>
    <row r="3628" spans="1:17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3"/>
    </row>
    <row r="3629" spans="1:17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3"/>
    </row>
    <row r="3630" spans="1:17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3"/>
    </row>
    <row r="3631" spans="1:17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3"/>
    </row>
    <row r="3632" spans="1:17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3"/>
    </row>
    <row r="3633" spans="1:17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3"/>
    </row>
    <row r="3634" spans="1:17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3"/>
    </row>
    <row r="3635" spans="1:17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3"/>
    </row>
    <row r="3636" spans="1:17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3"/>
    </row>
    <row r="3637" spans="1:17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3"/>
    </row>
    <row r="3638" spans="1:17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3"/>
    </row>
    <row r="3639" spans="1:17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3"/>
    </row>
    <row r="3640" spans="1:17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3"/>
    </row>
    <row r="3641" spans="1:17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3"/>
    </row>
    <row r="3642" spans="1:17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3"/>
    </row>
    <row r="3643" spans="1:17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3"/>
    </row>
    <row r="3644" spans="1:17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3"/>
    </row>
    <row r="3645" spans="1:17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3"/>
    </row>
    <row r="3646" spans="1:17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3"/>
    </row>
    <row r="3647" spans="1:17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3"/>
    </row>
    <row r="3648" spans="1:17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3"/>
    </row>
    <row r="3649" spans="1:17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3"/>
    </row>
    <row r="3650" spans="1:17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3"/>
    </row>
    <row r="3651" spans="1:17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3"/>
    </row>
    <row r="3652" spans="1:17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3"/>
    </row>
    <row r="3653" spans="1:17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3"/>
    </row>
    <row r="3654" spans="1:17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3"/>
    </row>
    <row r="3655" spans="1:17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3"/>
    </row>
    <row r="3656" spans="1:17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3"/>
    </row>
    <row r="3657" spans="1:17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3"/>
    </row>
    <row r="3658" spans="1:17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3"/>
    </row>
    <row r="3659" spans="1:17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3"/>
    </row>
    <row r="3660" spans="1:17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3"/>
    </row>
    <row r="3661" spans="1:17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3"/>
    </row>
    <row r="3662" spans="1:17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3"/>
    </row>
    <row r="3663" spans="1:17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3"/>
    </row>
    <row r="3664" spans="1:17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3"/>
    </row>
    <row r="3665" spans="1:17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3"/>
    </row>
    <row r="3666" spans="1:17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3"/>
    </row>
    <row r="3667" spans="1:17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3"/>
    </row>
    <row r="3668" spans="1:17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3"/>
    </row>
    <row r="3669" spans="1:17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3"/>
    </row>
    <row r="3670" spans="1:17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3"/>
    </row>
    <row r="3671" spans="1:17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3"/>
    </row>
    <row r="3672" spans="1:17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3"/>
    </row>
    <row r="3673" spans="1:17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3"/>
    </row>
    <row r="3674" spans="1:17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3"/>
    </row>
    <row r="3675" spans="1:17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3"/>
    </row>
    <row r="3676" spans="1:17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3"/>
    </row>
    <row r="3677" spans="1:17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3"/>
    </row>
    <row r="3678" spans="1:17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3"/>
    </row>
    <row r="3679" spans="1:17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3"/>
    </row>
    <row r="3680" spans="1:17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3"/>
    </row>
    <row r="3681" spans="1:17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3"/>
    </row>
    <row r="3682" spans="1:17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3"/>
    </row>
    <row r="3683" spans="1:17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3"/>
    </row>
    <row r="3684" spans="1:17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3"/>
    </row>
    <row r="3685" spans="1:17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3"/>
    </row>
    <row r="3686" spans="1:17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3"/>
    </row>
    <row r="3687" spans="1:17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3"/>
    </row>
    <row r="3688" spans="1:17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3"/>
    </row>
    <row r="3689" spans="1:17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3"/>
    </row>
    <row r="3690" spans="1:17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3"/>
    </row>
    <row r="3691" spans="1:17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3"/>
    </row>
    <row r="3692" spans="1:17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3"/>
    </row>
    <row r="3693" spans="1:17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3"/>
    </row>
    <row r="3694" spans="1:17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3"/>
    </row>
    <row r="3695" spans="1:17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3"/>
    </row>
    <row r="3696" spans="1:17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3"/>
    </row>
    <row r="3697" spans="1:17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3"/>
    </row>
    <row r="3698" spans="1:17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3"/>
    </row>
    <row r="3699" spans="1:17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3"/>
    </row>
    <row r="3700" spans="1:17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3"/>
    </row>
    <row r="3701" spans="1:17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3"/>
    </row>
    <row r="3702" spans="1:17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3"/>
    </row>
    <row r="3703" spans="1:17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3"/>
    </row>
    <row r="3704" spans="1:17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3"/>
    </row>
    <row r="3705" spans="1:17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3"/>
    </row>
    <row r="3706" spans="1:17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3"/>
    </row>
    <row r="3707" spans="1:17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3"/>
    </row>
    <row r="3708" spans="1:17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3"/>
    </row>
    <row r="3709" spans="1:17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3"/>
    </row>
    <row r="3710" spans="1:17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3"/>
    </row>
    <row r="3711" spans="1:17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3"/>
    </row>
    <row r="3712" spans="1:17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3"/>
    </row>
    <row r="3713" spans="1:17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3"/>
    </row>
    <row r="3714" spans="1:17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3"/>
    </row>
    <row r="3715" spans="1:17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3"/>
    </row>
    <row r="3716" spans="1:17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3"/>
    </row>
    <row r="3717" spans="1:17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3"/>
    </row>
    <row r="3718" spans="1:17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3"/>
    </row>
    <row r="3719" spans="1:17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3"/>
    </row>
    <row r="3720" spans="1:17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3"/>
    </row>
    <row r="3721" spans="1:17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3"/>
    </row>
    <row r="3722" spans="1:17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3"/>
    </row>
    <row r="3723" spans="1:17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3"/>
    </row>
    <row r="3724" spans="1:17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3"/>
    </row>
    <row r="3725" spans="1:17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3"/>
    </row>
    <row r="3726" spans="1:17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3"/>
    </row>
    <row r="3727" spans="1:17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3"/>
    </row>
    <row r="3728" spans="1:17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3"/>
    </row>
    <row r="3729" spans="1:17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3"/>
    </row>
    <row r="3730" spans="1:17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3"/>
    </row>
    <row r="3731" spans="1:17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3"/>
    </row>
    <row r="3732" spans="1:17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3"/>
    </row>
    <row r="3733" spans="1:17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3"/>
    </row>
    <row r="3734" spans="1:17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3"/>
    </row>
    <row r="3735" spans="1:17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3"/>
    </row>
    <row r="3736" spans="1:17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3"/>
    </row>
    <row r="3737" spans="1:17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3"/>
    </row>
    <row r="3738" spans="1:17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3"/>
    </row>
    <row r="3739" spans="1:17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3"/>
    </row>
    <row r="3740" spans="1:17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3"/>
    </row>
    <row r="3741" spans="1:17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3"/>
    </row>
    <row r="3742" spans="1:17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3"/>
    </row>
    <row r="3743" spans="1:17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3"/>
    </row>
    <row r="3744" spans="1:17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3"/>
    </row>
    <row r="3745" spans="1:17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3"/>
    </row>
    <row r="3746" spans="1:17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3"/>
    </row>
    <row r="3747" spans="1:17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3"/>
    </row>
    <row r="3748" spans="1:17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3"/>
    </row>
    <row r="3749" spans="1:17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3"/>
    </row>
    <row r="3750" spans="1:17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3"/>
    </row>
    <row r="3751" spans="1:17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3"/>
    </row>
    <row r="3752" spans="1:17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3"/>
    </row>
    <row r="3753" spans="1:17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3"/>
    </row>
    <row r="3754" spans="1:17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3"/>
    </row>
    <row r="3755" spans="1:17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3"/>
    </row>
    <row r="3756" spans="1:17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3"/>
    </row>
    <row r="3757" spans="1:17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3"/>
    </row>
    <row r="3758" spans="1:17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3"/>
    </row>
    <row r="3759" spans="1:17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3"/>
    </row>
    <row r="3760" spans="1:17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3"/>
    </row>
    <row r="3761" spans="1:17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3"/>
    </row>
    <row r="3762" spans="1:17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3"/>
    </row>
    <row r="3763" spans="1:17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3"/>
    </row>
    <row r="3764" spans="1:17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3"/>
    </row>
    <row r="3765" spans="1:17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3"/>
    </row>
    <row r="3766" spans="1:17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3"/>
    </row>
    <row r="3767" spans="1:17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3"/>
    </row>
    <row r="3768" spans="1:17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3"/>
    </row>
    <row r="3769" spans="1:17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3"/>
    </row>
    <row r="3770" spans="1:17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3"/>
    </row>
    <row r="3771" spans="1:17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3"/>
    </row>
    <row r="3772" spans="1:17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3"/>
    </row>
    <row r="3773" spans="1:17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3"/>
    </row>
    <row r="3774" spans="1:17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3"/>
    </row>
    <row r="3775" spans="1:17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3"/>
    </row>
    <row r="3776" spans="1:17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3"/>
    </row>
    <row r="3777" spans="1:17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3"/>
    </row>
    <row r="3778" spans="1:17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3"/>
    </row>
    <row r="3779" spans="1:17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3"/>
    </row>
    <row r="3780" spans="1:17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3"/>
    </row>
    <row r="3781" spans="1:17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3"/>
    </row>
    <row r="3782" spans="1:17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3"/>
    </row>
    <row r="3783" spans="1:17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3"/>
    </row>
    <row r="3784" spans="1:17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3"/>
    </row>
    <row r="3785" spans="1:17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3"/>
    </row>
    <row r="3786" spans="1:17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3"/>
    </row>
    <row r="3787" spans="1:17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3"/>
    </row>
    <row r="3788" spans="1:17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3"/>
    </row>
    <row r="3789" spans="1:17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3"/>
    </row>
    <row r="3790" spans="1:17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3"/>
    </row>
    <row r="3791" spans="1:17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3"/>
    </row>
    <row r="3792" spans="1:17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3"/>
    </row>
    <row r="3793" spans="1:17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3"/>
    </row>
    <row r="3794" spans="1:17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3"/>
    </row>
    <row r="3795" spans="1:17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3"/>
    </row>
    <row r="3796" spans="1:17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3"/>
    </row>
    <row r="3797" spans="1:17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3"/>
    </row>
    <row r="3798" spans="1:17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3"/>
    </row>
    <row r="3799" spans="1:17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3"/>
    </row>
    <row r="3800" spans="1:17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3"/>
    </row>
    <row r="3801" spans="1:17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3"/>
    </row>
    <row r="3802" spans="1:17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3"/>
    </row>
    <row r="3803" spans="1:17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3"/>
    </row>
    <row r="3804" spans="1:17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3"/>
    </row>
    <row r="3805" spans="1:17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3"/>
    </row>
    <row r="3806" spans="1:17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3"/>
    </row>
    <row r="3807" spans="1:17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3"/>
    </row>
    <row r="3808" spans="1:17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3"/>
    </row>
    <row r="3809" spans="1:17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3"/>
    </row>
    <row r="3810" spans="1:17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3"/>
    </row>
    <row r="3811" spans="1:17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3"/>
    </row>
    <row r="3812" spans="1:17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3"/>
    </row>
    <row r="3813" spans="1:17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3"/>
    </row>
    <row r="3814" spans="1:17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3"/>
    </row>
    <row r="3815" spans="1:17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3"/>
    </row>
    <row r="3816" spans="1:17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3"/>
    </row>
    <row r="3817" spans="1:17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3"/>
    </row>
    <row r="3818" spans="1:17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3"/>
    </row>
    <row r="3819" spans="1:17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3"/>
    </row>
    <row r="3820" spans="1:17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3"/>
    </row>
    <row r="3821" spans="1:17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3"/>
    </row>
    <row r="3822" spans="1:17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3"/>
    </row>
    <row r="3823" spans="1:17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3"/>
    </row>
    <row r="3824" spans="1:17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3"/>
    </row>
    <row r="3825" spans="1:17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3"/>
    </row>
    <row r="3826" spans="1:17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3"/>
    </row>
    <row r="3827" spans="1:17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3"/>
    </row>
    <row r="3828" spans="1:17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3"/>
    </row>
    <row r="3829" spans="1:17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3"/>
    </row>
    <row r="3830" spans="1:17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3"/>
    </row>
    <row r="3831" spans="1:17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3"/>
    </row>
    <row r="3832" spans="1:17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3"/>
    </row>
    <row r="3833" spans="1:17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3"/>
    </row>
    <row r="3834" spans="1:17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3"/>
    </row>
    <row r="3835" spans="1:17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3"/>
    </row>
    <row r="3836" spans="1:17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3"/>
    </row>
    <row r="3837" spans="1:17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3"/>
    </row>
    <row r="3838" spans="1:17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3"/>
    </row>
    <row r="3839" spans="1:17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3"/>
    </row>
    <row r="3840" spans="1:17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3"/>
    </row>
    <row r="3841" spans="1:17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3"/>
    </row>
    <row r="3842" spans="1:17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3"/>
    </row>
    <row r="3843" spans="1:17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3"/>
    </row>
    <row r="3844" spans="1:17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3"/>
    </row>
    <row r="3845" spans="1:17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3"/>
    </row>
    <row r="3846" spans="1:17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3"/>
    </row>
    <row r="3847" spans="1:17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3"/>
    </row>
    <row r="3848" spans="1:17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3"/>
    </row>
    <row r="3849" spans="1:17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3"/>
    </row>
    <row r="3850" spans="1:17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3"/>
    </row>
    <row r="3851" spans="1:17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3"/>
    </row>
    <row r="3852" spans="1:17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3"/>
    </row>
    <row r="3853" spans="1:17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3"/>
    </row>
    <row r="3854" spans="1:17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3"/>
    </row>
    <row r="3855" spans="1:17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3"/>
    </row>
    <row r="3856" spans="1:17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3"/>
    </row>
    <row r="3857" spans="1:17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3"/>
    </row>
    <row r="3858" spans="1:17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3"/>
    </row>
    <row r="3859" spans="1:17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3"/>
    </row>
    <row r="3860" spans="1:17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3"/>
    </row>
    <row r="3861" spans="1:17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3"/>
    </row>
    <row r="3862" spans="1:17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3"/>
    </row>
    <row r="3863" spans="1:17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3"/>
    </row>
    <row r="3864" spans="1:17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3"/>
    </row>
    <row r="3865" spans="1:17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3"/>
    </row>
    <row r="3866" spans="1:17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3"/>
    </row>
    <row r="3867" spans="1:17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3"/>
    </row>
    <row r="3868" spans="1:17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3"/>
    </row>
    <row r="3869" spans="1:17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3"/>
    </row>
    <row r="3870" spans="1:17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3"/>
    </row>
    <row r="3871" spans="1:17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3"/>
    </row>
    <row r="3872" spans="1:17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3"/>
    </row>
    <row r="3873" spans="1:17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3"/>
    </row>
    <row r="3874" spans="1:17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3"/>
    </row>
    <row r="3875" spans="1:17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3"/>
    </row>
    <row r="3876" spans="1:17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3"/>
    </row>
    <row r="3877" spans="1:17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3"/>
    </row>
    <row r="3878" spans="1:17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3"/>
    </row>
    <row r="3879" spans="1:17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3"/>
    </row>
    <row r="3880" spans="1:17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3"/>
    </row>
    <row r="3881" spans="1:17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3"/>
    </row>
    <row r="3882" spans="1:17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3"/>
    </row>
    <row r="3883" spans="1:17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3"/>
    </row>
    <row r="3884" spans="1:17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3"/>
    </row>
    <row r="3885" spans="1:17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3"/>
    </row>
    <row r="3886" spans="1:17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3"/>
    </row>
    <row r="3887" spans="1:17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3"/>
    </row>
    <row r="3888" spans="1:17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3"/>
    </row>
    <row r="3889" spans="1:17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3"/>
    </row>
    <row r="3890" spans="1:17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3"/>
    </row>
    <row r="3891" spans="1:17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3"/>
    </row>
    <row r="3892" spans="1:17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3"/>
    </row>
    <row r="3893" spans="1:17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3"/>
    </row>
    <row r="3894" spans="1:17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3"/>
    </row>
    <row r="3895" spans="1:17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3"/>
    </row>
    <row r="3896" spans="1:17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3"/>
    </row>
    <row r="3897" spans="1:17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3"/>
    </row>
    <row r="3898" spans="1:17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3"/>
    </row>
    <row r="3899" spans="1:17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3"/>
    </row>
    <row r="3900" spans="1:17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3"/>
    </row>
    <row r="3901" spans="1:17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3"/>
    </row>
    <row r="3902" spans="1:17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3"/>
    </row>
    <row r="3903" spans="1:17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3"/>
    </row>
    <row r="3904" spans="1:17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3"/>
    </row>
    <row r="3905" spans="1:17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3"/>
    </row>
    <row r="3906" spans="1:17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3"/>
    </row>
    <row r="3907" spans="1:17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3"/>
    </row>
    <row r="3908" spans="1:17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3"/>
    </row>
    <row r="3909" spans="1:17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3"/>
    </row>
    <row r="3910" spans="1:17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3"/>
    </row>
    <row r="3911" spans="1:17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3"/>
    </row>
    <row r="3912" spans="1:17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3"/>
    </row>
    <row r="3913" spans="1:17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3"/>
    </row>
    <row r="3914" spans="1:17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3"/>
    </row>
    <row r="3915" spans="1:17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3"/>
    </row>
    <row r="3916" spans="1:17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3"/>
    </row>
    <row r="3917" spans="1:17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3"/>
    </row>
    <row r="3918" spans="1:17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3"/>
    </row>
    <row r="3919" spans="1:17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3"/>
    </row>
    <row r="3920" spans="1:17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3"/>
    </row>
    <row r="3921" spans="1:17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3"/>
    </row>
    <row r="3922" spans="1:17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3"/>
    </row>
    <row r="3923" spans="1:17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3"/>
    </row>
    <row r="3924" spans="1:17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3"/>
    </row>
    <row r="3925" spans="1:17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3"/>
    </row>
    <row r="3926" spans="1:17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3"/>
    </row>
    <row r="3927" spans="1:17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3"/>
    </row>
    <row r="3928" spans="1:17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3"/>
    </row>
    <row r="3929" spans="1:17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3"/>
    </row>
    <row r="3930" spans="1:17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3"/>
    </row>
    <row r="3931" spans="1:17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3"/>
    </row>
    <row r="3932" spans="1:17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3"/>
    </row>
    <row r="3933" spans="1:17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3"/>
    </row>
    <row r="3934" spans="1:17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3"/>
    </row>
    <row r="3935" spans="1:17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3"/>
    </row>
    <row r="3936" spans="1:17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3"/>
    </row>
    <row r="3937" spans="1:17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3"/>
    </row>
    <row r="3938" spans="1:17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3"/>
    </row>
    <row r="3939" spans="1:17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3"/>
    </row>
    <row r="3940" spans="1:17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3"/>
    </row>
    <row r="3941" spans="1:17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3"/>
    </row>
    <row r="3942" spans="1:17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3"/>
    </row>
    <row r="3943" spans="1:17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3"/>
    </row>
    <row r="3944" spans="1:17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3"/>
    </row>
    <row r="3945" spans="1:17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3"/>
    </row>
    <row r="3946" spans="1:17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3"/>
    </row>
    <row r="3947" spans="1:17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3"/>
    </row>
    <row r="3948" spans="1:17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3"/>
    </row>
    <row r="3949" spans="1:17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3"/>
    </row>
    <row r="3950" spans="1:17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3"/>
    </row>
    <row r="3951" spans="1:17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3"/>
    </row>
    <row r="3952" spans="1:17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3"/>
    </row>
    <row r="3953" spans="1:17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3"/>
    </row>
    <row r="3954" spans="1:17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3"/>
    </row>
    <row r="3955" spans="1:17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3"/>
    </row>
    <row r="3956" spans="1:17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3"/>
    </row>
    <row r="3957" spans="1:17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3"/>
    </row>
    <row r="3958" spans="1:17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3"/>
    </row>
    <row r="3959" spans="1:17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3"/>
    </row>
    <row r="3960" spans="1:17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3"/>
    </row>
    <row r="3961" spans="1:17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3"/>
    </row>
    <row r="3962" spans="1:17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3"/>
    </row>
    <row r="3963" spans="1:17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3"/>
    </row>
    <row r="3964" spans="1:17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3"/>
    </row>
    <row r="3965" spans="1:17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3"/>
    </row>
    <row r="3966" spans="1:17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3"/>
    </row>
    <row r="3967" spans="1:17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3"/>
    </row>
    <row r="3968" spans="1:17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3"/>
    </row>
    <row r="3969" spans="1:17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3"/>
    </row>
    <row r="3970" spans="1:17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3"/>
    </row>
    <row r="3971" spans="1:17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3"/>
    </row>
    <row r="3972" spans="1:17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3"/>
    </row>
    <row r="3973" spans="1:17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3"/>
    </row>
    <row r="3974" spans="1:17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3"/>
    </row>
    <row r="3975" spans="1:17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3"/>
    </row>
    <row r="3976" spans="1:17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3"/>
    </row>
    <row r="3977" spans="1:17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3"/>
    </row>
    <row r="3978" spans="1:17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3"/>
    </row>
    <row r="3979" spans="1:17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3"/>
    </row>
    <row r="3980" spans="1:17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3"/>
    </row>
    <row r="3981" spans="1:17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3"/>
    </row>
    <row r="3982" spans="1:17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3"/>
    </row>
    <row r="3983" spans="1:17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3"/>
    </row>
    <row r="3984" spans="1:17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3"/>
    </row>
    <row r="3985" spans="1:17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3"/>
    </row>
    <row r="3986" spans="1:17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3"/>
    </row>
    <row r="3987" spans="1:17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3"/>
    </row>
    <row r="3988" spans="1:17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3"/>
    </row>
    <row r="3989" spans="1:17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3"/>
    </row>
    <row r="3990" spans="1:17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3"/>
    </row>
    <row r="3991" spans="1:17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3"/>
    </row>
    <row r="3992" spans="1:17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3"/>
    </row>
    <row r="3993" spans="1:17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3"/>
    </row>
    <row r="3994" spans="1:17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3"/>
    </row>
    <row r="3995" spans="1:17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3"/>
    </row>
    <row r="3996" spans="1:17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3"/>
    </row>
    <row r="3997" spans="1:17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3"/>
    </row>
    <row r="3998" spans="1:17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3"/>
    </row>
    <row r="3999" spans="1:17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3"/>
    </row>
    <row r="4000" spans="1:17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3"/>
    </row>
    <row r="4001" spans="1:17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3"/>
    </row>
    <row r="4002" spans="1:17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3"/>
    </row>
    <row r="4003" spans="1:17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3"/>
    </row>
    <row r="4004" spans="1:17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3"/>
    </row>
    <row r="4005" spans="1:17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3"/>
    </row>
    <row r="4006" spans="1:17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3"/>
    </row>
    <row r="4007" spans="1:17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3"/>
    </row>
    <row r="4008" spans="1:17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3"/>
    </row>
    <row r="4009" spans="1:17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3"/>
    </row>
    <row r="4010" spans="1:17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3"/>
    </row>
    <row r="4011" spans="1:17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3"/>
    </row>
    <row r="4012" spans="1:17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3"/>
    </row>
    <row r="4013" spans="1:17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3"/>
    </row>
    <row r="4014" spans="1:17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3"/>
    </row>
    <row r="4015" spans="1:17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3"/>
    </row>
    <row r="4016" spans="1:17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3"/>
    </row>
    <row r="4017" spans="1:17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3"/>
    </row>
    <row r="4018" spans="1:17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3"/>
    </row>
    <row r="4019" spans="1:17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3"/>
    </row>
    <row r="4020" spans="1:17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3"/>
    </row>
    <row r="4021" spans="1:17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3"/>
    </row>
    <row r="4022" spans="1:17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3"/>
    </row>
    <row r="4023" spans="1:17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3"/>
    </row>
    <row r="4024" spans="1:17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3"/>
    </row>
    <row r="4025" spans="1:17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3"/>
    </row>
    <row r="4026" spans="1:17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3"/>
    </row>
    <row r="4027" spans="1:17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3"/>
    </row>
    <row r="4028" spans="1:17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3"/>
    </row>
    <row r="4029" spans="1:17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3"/>
    </row>
    <row r="4030" spans="1:17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3"/>
    </row>
    <row r="4031" spans="1:17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3"/>
    </row>
    <row r="4032" spans="1:17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3"/>
    </row>
    <row r="4033" spans="1:17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3"/>
    </row>
    <row r="4034" spans="1:17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3"/>
    </row>
    <row r="4035" spans="1:17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3"/>
    </row>
    <row r="4036" spans="1:17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3"/>
    </row>
    <row r="4037" spans="1:17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3"/>
    </row>
    <row r="4038" spans="1:17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3"/>
    </row>
    <row r="4039" spans="1:17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3"/>
    </row>
    <row r="4040" spans="1:17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3"/>
    </row>
    <row r="4041" spans="1:17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3"/>
    </row>
    <row r="4042" spans="1:17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3"/>
    </row>
    <row r="4043" spans="1:17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3"/>
    </row>
    <row r="4044" spans="1:17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3"/>
    </row>
    <row r="4045" spans="1:17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3"/>
    </row>
    <row r="4046" spans="1:17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3"/>
    </row>
    <row r="4047" spans="1:17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3"/>
    </row>
    <row r="4048" spans="1:17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3"/>
    </row>
    <row r="4049" spans="1:17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3"/>
    </row>
    <row r="4050" spans="1:17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3"/>
    </row>
    <row r="4051" spans="1:17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3"/>
    </row>
    <row r="4052" spans="1:17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3"/>
    </row>
    <row r="4053" spans="1:17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3"/>
    </row>
    <row r="4054" spans="1:17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3"/>
    </row>
    <row r="4055" spans="1:17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3"/>
    </row>
    <row r="4056" spans="1:17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3"/>
    </row>
    <row r="4057" spans="1:17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3"/>
    </row>
    <row r="4058" spans="1:17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3"/>
    </row>
    <row r="4059" spans="1:17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3"/>
    </row>
    <row r="4060" spans="1:17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3"/>
    </row>
    <row r="4061" spans="1:17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3"/>
    </row>
    <row r="4062" spans="1:17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3"/>
    </row>
    <row r="4063" spans="1:17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3"/>
    </row>
    <row r="4064" spans="1:17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3"/>
    </row>
    <row r="4065" spans="1:17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3"/>
    </row>
    <row r="4066" spans="1:17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3"/>
    </row>
    <row r="4067" spans="1:17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3"/>
    </row>
    <row r="4068" spans="1:17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3"/>
    </row>
    <row r="4069" spans="1:17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3"/>
    </row>
    <row r="4070" spans="1:17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3"/>
    </row>
    <row r="4071" spans="1:17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3"/>
    </row>
    <row r="4072" spans="1:17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3"/>
    </row>
    <row r="4073" spans="1:17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3"/>
    </row>
    <row r="4074" spans="1:17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3"/>
    </row>
    <row r="4075" spans="1:17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3"/>
    </row>
    <row r="4076" spans="1:17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3"/>
    </row>
    <row r="4077" spans="1:17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3"/>
    </row>
    <row r="4078" spans="1:17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3"/>
    </row>
    <row r="4079" spans="1:17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3"/>
    </row>
    <row r="4080" spans="1:17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3"/>
    </row>
    <row r="4081" spans="1:17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3"/>
    </row>
    <row r="4082" spans="1:17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3"/>
    </row>
    <row r="4083" spans="1:17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3"/>
    </row>
    <row r="4084" spans="1:17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3"/>
    </row>
    <row r="4085" spans="1:17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3"/>
    </row>
    <row r="4086" spans="1:17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3"/>
    </row>
    <row r="4087" spans="1:17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3"/>
    </row>
    <row r="4088" spans="1:17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3"/>
    </row>
    <row r="4089" spans="1:17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3"/>
    </row>
    <row r="4090" spans="1:17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3"/>
    </row>
    <row r="4091" spans="1:17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3"/>
    </row>
    <row r="4092" spans="1:17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3"/>
    </row>
    <row r="4093" spans="1:17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3"/>
    </row>
    <row r="4094" spans="1:17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3"/>
    </row>
    <row r="4095" spans="1:17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3"/>
    </row>
    <row r="4096" spans="1:17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3"/>
    </row>
    <row r="4097" spans="1:17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3"/>
    </row>
  </sheetData>
  <pageMargins left="0" right="0" top="0.7" bottom="0" header="0.25" footer="0"/>
  <pageSetup scale="71" orientation="landscape" horizontalDpi="300" r:id="rId1"/>
  <headerFooter alignWithMargins="0">
    <oddHeader>&amp;RCASE NO. 2015-00343
ATTACHMENT 2
TO STAFF DR NO. 2-27</oddHeader>
    <oddFooter>&amp;CPage &amp;P of &amp;N</oddFooter>
  </headerFooter>
  <rowBreaks count="1" manualBreakCount="1">
    <brk id="55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Bill Frequency</vt:lpstr>
      <vt:lpstr>Test Year Revenue Present</vt:lpstr>
      <vt:lpstr>Contract &amp; Vol Adj</vt:lpstr>
      <vt:lpstr>WNA Summary</vt:lpstr>
      <vt:lpstr>WNA</vt:lpstr>
      <vt:lpstr>Test Year Monthly - (Pres)</vt:lpstr>
      <vt:lpstr>Test Year Revenue Proposed</vt:lpstr>
      <vt:lpstr>Test Year Monthly - (Prop)</vt:lpstr>
      <vt:lpstr>'Bill Frequency'!Print_Area</vt:lpstr>
      <vt:lpstr>'Contract &amp; Vol Adj'!Print_Area</vt:lpstr>
      <vt:lpstr>'Test Year Monthly - (Pres)'!Print_Area</vt:lpstr>
      <vt:lpstr>'Test Year Monthly - (Prop)'!Print_Area</vt:lpstr>
      <vt:lpstr>'Test Year Revenue Present'!Print_Area</vt:lpstr>
      <vt:lpstr>'Test Year Revenue Proposed'!Print_Area</vt:lpstr>
      <vt:lpstr>WNA!Print_Area</vt:lpstr>
      <vt:lpstr>'WNA Summary'!Print_Area</vt:lpstr>
      <vt:lpstr>'Contract &amp; Vol Adj'!Print_Titles</vt:lpstr>
      <vt:lpstr>'Test Year Monthly - (Pres)'!Print_Titles</vt:lpstr>
      <vt:lpstr>'Test Year Monthly - (Prop)'!Print_Titles</vt:lpstr>
      <vt:lpstr>WNA!Print_Titles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L. Smith</dc:creator>
  <cp:lastModifiedBy>Eric  Wilen</cp:lastModifiedBy>
  <cp:lastPrinted>2016-03-02T14:15:00Z</cp:lastPrinted>
  <dcterms:created xsi:type="dcterms:W3CDTF">2016-02-28T21:04:03Z</dcterms:created>
  <dcterms:modified xsi:type="dcterms:W3CDTF">2016-03-02T14:15:05Z</dcterms:modified>
</cp:coreProperties>
</file>