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10"/>
  </bookViews>
  <sheets>
    <sheet name="Cashout comparison" sheetId="1" r:id="rId1"/>
    <sheet name="Proposed DEC 2015" sheetId="2" r:id="rId2"/>
    <sheet name="current DEC 2015" sheetId="3" r:id="rId3"/>
  </sheets>
  <definedNames>
    <definedName name="_xlnm.Print_Area" localSheetId="2">'current DEC 2015'!$A$1:$N$20</definedName>
    <definedName name="_xlnm.Print_Area" localSheetId="1">'Proposed DEC 2015'!$A$1:$N$21</definedName>
    <definedName name="_xlnm.Print_Titles" localSheetId="2">'current DEC 2015'!$1:$4</definedName>
    <definedName name="_xlnm.Print_Titles" localSheetId="1">'Proposed DEC 2015'!$1:$4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1" l="1"/>
  <c r="G27" i="1"/>
  <c r="L15" i="1"/>
  <c r="G15" i="1"/>
  <c r="G12" i="3"/>
  <c r="F12" i="3"/>
  <c r="H12" i="3" s="1"/>
  <c r="H8" i="3"/>
  <c r="G8" i="3"/>
  <c r="F8" i="3"/>
  <c r="G7" i="3"/>
  <c r="H7" i="3" s="1"/>
  <c r="F7" i="3"/>
  <c r="F6" i="3"/>
  <c r="H6" i="3" s="1"/>
  <c r="H15" i="2" l="1"/>
  <c r="G15" i="2"/>
  <c r="F15" i="2"/>
  <c r="G14" i="2"/>
  <c r="F14" i="2"/>
  <c r="H14" i="2" s="1"/>
  <c r="G11" i="2"/>
  <c r="F11" i="2"/>
  <c r="C11" i="2"/>
  <c r="H11" i="2" s="1"/>
  <c r="G10" i="2"/>
  <c r="F10" i="2"/>
  <c r="C10" i="2"/>
  <c r="H10" i="2" s="1"/>
  <c r="G9" i="2"/>
  <c r="F9" i="2"/>
  <c r="C9" i="2"/>
  <c r="H9" i="2" s="1"/>
  <c r="G8" i="2"/>
  <c r="F8" i="2"/>
  <c r="C8" i="2"/>
  <c r="H8" i="2" s="1"/>
  <c r="F7" i="2"/>
  <c r="H7" i="2" s="1"/>
  <c r="H6" i="2"/>
  <c r="F6" i="2"/>
  <c r="M27" i="1" l="1"/>
  <c r="H27" i="1"/>
  <c r="M17" i="1"/>
  <c r="M18" i="1"/>
  <c r="M15" i="1"/>
  <c r="H18" i="1"/>
  <c r="H15" i="1"/>
  <c r="J30" i="1"/>
  <c r="J20" i="1"/>
  <c r="E30" i="1"/>
  <c r="J29" i="1"/>
  <c r="J28" i="1"/>
  <c r="J27" i="1"/>
  <c r="J16" i="1"/>
  <c r="J17" i="1"/>
  <c r="J18" i="1"/>
  <c r="J19" i="1"/>
  <c r="J15" i="1"/>
  <c r="E20" i="1"/>
  <c r="E29" i="1"/>
  <c r="E28" i="1"/>
  <c r="E27" i="1"/>
  <c r="E19" i="1"/>
  <c r="E16" i="1"/>
  <c r="E17" i="1"/>
  <c r="E18" i="1"/>
  <c r="E15" i="1"/>
  <c r="L10" i="1"/>
  <c r="G10" i="1"/>
  <c r="E10" i="1"/>
  <c r="L29" i="1"/>
  <c r="M29" i="1" s="1"/>
  <c r="L28" i="1"/>
  <c r="M28" i="1" s="1"/>
  <c r="G29" i="1"/>
  <c r="H29" i="1" s="1"/>
  <c r="G28" i="1"/>
  <c r="H28" i="1" s="1"/>
  <c r="L19" i="1"/>
  <c r="M19" i="1" s="1"/>
  <c r="L18" i="1"/>
  <c r="L17" i="1"/>
  <c r="L16" i="1"/>
  <c r="M16" i="1" s="1"/>
  <c r="G17" i="1"/>
  <c r="H17" i="1" s="1"/>
  <c r="G18" i="1"/>
  <c r="G19" i="1"/>
  <c r="H19" i="1" s="1"/>
  <c r="G16" i="1"/>
  <c r="H16" i="1" s="1"/>
  <c r="M30" i="1" l="1"/>
  <c r="H30" i="1"/>
  <c r="M20" i="1"/>
  <c r="H20" i="1"/>
</calcChain>
</file>

<file path=xl/sharedStrings.xml><?xml version="1.0" encoding="utf-8"?>
<sst xmlns="http://schemas.openxmlformats.org/spreadsheetml/2006/main" count="114" uniqueCount="57">
  <si>
    <t>% of Imbalance</t>
  </si>
  <si>
    <t>for positive Imb.</t>
  </si>
  <si>
    <t>for negative Imb.</t>
  </si>
  <si>
    <t>up to</t>
  </si>
  <si>
    <t>and over</t>
  </si>
  <si>
    <t xml:space="preserve">assumption:  </t>
  </si>
  <si>
    <t>Proposed Tariff uses the NGW TGP Z0 Hi or Low price, plus TGP commodity &amp; fuel.</t>
  </si>
  <si>
    <t>HI</t>
  </si>
  <si>
    <t>usage</t>
  </si>
  <si>
    <t>nom'd</t>
  </si>
  <si>
    <t>pos. Imb.</t>
  </si>
  <si>
    <t>neg. Imb.</t>
  </si>
  <si>
    <t>Example provided for both a positive imbalance and a negative imbalance.</t>
  </si>
  <si>
    <t>Customer brings in gas from Tennessee Gas Pipeline (TGP) with an imbalance of 1,000 Mcf, which is a 25% imbalance.</t>
  </si>
  <si>
    <t>Mcf</t>
  </si>
  <si>
    <t>Atmos Energy Corporation - Kentucky</t>
  </si>
  <si>
    <t>Response to Staff Data Request 2-2</t>
  </si>
  <si>
    <t>Example Imbalance Proposed vs Current Tariff, for Cashout Dec15 Production Month</t>
  </si>
  <si>
    <t>PROPOSED Kentucky Monthly Cashout Price Template</t>
  </si>
  <si>
    <t>Month</t>
  </si>
  <si>
    <t>December</t>
  </si>
  <si>
    <t>NGW Index Price</t>
  </si>
  <si>
    <t>Pipeline Commodity Charge</t>
  </si>
  <si>
    <t>Fuel Percent</t>
  </si>
  <si>
    <t>Calculated Fuel Charge</t>
  </si>
  <si>
    <t>ACA</t>
  </si>
  <si>
    <t>Total amt to enter into TBS</t>
  </si>
  <si>
    <t>KY</t>
  </si>
  <si>
    <t>KY-Texas Gas-Avg Zone SL-2     HI</t>
  </si>
  <si>
    <t>NNS ZN SL-2 Com,  Fuel zone Middle</t>
  </si>
  <si>
    <t>KY-Texas Gas-Avg Zone SL-2     LOW</t>
  </si>
  <si>
    <t>KY-Texas Gas-Avg ZoneSL- 3    HI</t>
  </si>
  <si>
    <t>NNS ZN SL-3 Com, Fuel zone Middle</t>
  </si>
  <si>
    <t>KY-Texas Gas-Avg ZoneSL- 3    LOW</t>
  </si>
  <si>
    <t>KY-Texas Gas-Avg ZoneSL- 4    HI</t>
  </si>
  <si>
    <t>NNS ZN SL-4 Com,  Fuel zone North</t>
  </si>
  <si>
    <t>KY-Texas Gas-Avg ZoneSL- 4    LOW</t>
  </si>
  <si>
    <t>Tenn Gas Pipeline Commodity Charge</t>
  </si>
  <si>
    <t xml:space="preserve">Fuel Percent </t>
  </si>
  <si>
    <t>KY-Tennessee Gas Pipeline-Zone 2  HI</t>
  </si>
  <si>
    <t>Zn 0-2 Max Com Rate (sheet 15) + EPCR (sheet 32) and fuel % (sheet 32)</t>
  </si>
  <si>
    <t>KY-Tennessee Gas Pipeline-Zone 2  LOW</t>
  </si>
  <si>
    <t>Notes:</t>
  </si>
  <si>
    <r>
      <t xml:space="preserve">Input to be entered in cells with </t>
    </r>
    <r>
      <rPr>
        <sz val="10"/>
        <color rgb="FF0000FF"/>
        <rFont val="Arial"/>
        <family val="2"/>
      </rPr>
      <t>Blue font</t>
    </r>
    <r>
      <rPr>
        <sz val="10"/>
        <rFont val="Arial"/>
        <family val="2"/>
      </rPr>
      <t>.</t>
    </r>
  </si>
  <si>
    <t>Yellow shaded cells still need to be updated (pipe report not yet available).</t>
  </si>
  <si>
    <t>Atmos Kentucky Tariff indicates the Index Price for the cashout calculation shall be sourced from the cashout index price in effect for the transporting pipeline, or as filed with the Commission by Atmos.</t>
  </si>
  <si>
    <t>Current Kentucky Monthly Cashout Price Template</t>
  </si>
  <si>
    <t>Pipeline Index Price</t>
  </si>
  <si>
    <t>KY-Texas Gas-Avg Zone SL-2</t>
  </si>
  <si>
    <t>KY-Texas Gas-Avg ZoneSL- 3</t>
  </si>
  <si>
    <t>KY-Texas Gas-Avg ZoneSL- 4</t>
  </si>
  <si>
    <t>KY-Tennessee Gas Pipeline-Zone 2-Avg</t>
  </si>
  <si>
    <t>Current Tariff uses the TGP pipeline average cashout rate for the month, plus commodity &amp; fuel.</t>
  </si>
  <si>
    <t>charge</t>
  </si>
  <si>
    <t>credit</t>
  </si>
  <si>
    <t>avg</t>
  </si>
  <si>
    <t>LOW</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</si>
</sst>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0000_);_(&quot;$&quot;* \(#,##0.0000\);_(&quot;$&quot;* &quot;-&quot;??_);_(@_)"/>
    <numFmt numFmtId="165" formatCode="_(&quot;$&quot;* #,##0.0000_);_(&quot;$&quot;* \(#,##0.0000\);_(&quot;$&quot;* &quot;-&quot;????_);_(@_)"/>
    <numFmt numFmtId="166" formatCode="_(* #,##0_);_(* \(#,##0\);_(* &quot;-&quot;??_);_(@_)"/>
    <numFmt numFmtId="167" formatCode="_(&quot;$&quot;* #,##0_);_(&quot;$&quot;* \(#,##0\);_(&quot;$&quot;* &quot;-&quot;??_);_(@_)"/>
    <numFmt numFmtId="168" formatCode="&quot;$&quot;#,##0.0000_);\(&quot;$&quot;#,##0.0000\)"/>
    <numFmt numFmtId="169" formatCode="&quot;$&quot;#,##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FF"/>
      <name val="Calibri"/>
      <family val="2"/>
      <scheme val="minor"/>
    </font>
    <font>
      <sz val="10"/>
      <name val="Arial"/>
      <family val="2"/>
    </font>
    <font>
      <b/>
      <sz val="16"/>
      <name val="Arial"/>
      <family val="2"/>
    </font>
    <font>
      <b/>
      <sz val="10"/>
      <name val="Arial"/>
      <family val="2"/>
    </font>
    <font>
      <b/>
      <sz val="14"/>
      <name val="Arial"/>
      <family val="2"/>
    </font>
    <font>
      <b/>
      <sz val="14"/>
      <color rgb="FF0000FF"/>
      <name val="Arial"/>
      <family val="2"/>
    </font>
    <font>
      <sz val="10"/>
      <color rgb="FF0000FF"/>
      <name val="Arial"/>
      <family val="2"/>
    </font>
    <font>
      <u/>
      <sz val="10"/>
      <color theme="10"/>
      <name val="Arial"/>
      <family val="2"/>
    </font>
    <font>
      <b/>
      <sz val="11"/>
      <color theme="9" tint="-0.249977111117893"/>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9" fontId="5" fillId="0" borderId="0" applyFont="0" applyFill="0" applyBorder="0" applyAlignment="0" applyProtection="0"/>
    <xf numFmtId="0" fontId="11" fillId="0" borderId="0" applyNumberFormat="0" applyFill="0" applyBorder="0" applyAlignment="0" applyProtection="0"/>
  </cellStyleXfs>
  <cellXfs count="51">
    <xf numFmtId="0" fontId="0" fillId="0" borderId="0" xfId="0"/>
    <xf numFmtId="9" fontId="0" fillId="0" borderId="0" xfId="0" applyNumberFormat="1"/>
    <xf numFmtId="0" fontId="0" fillId="0" borderId="0" xfId="0" applyAlignment="1">
      <alignment horizontal="right"/>
    </xf>
    <xf numFmtId="9" fontId="0" fillId="0" borderId="0" xfId="0" applyNumberFormat="1" applyAlignment="1">
      <alignment horizontal="center"/>
    </xf>
    <xf numFmtId="0" fontId="3" fillId="0" borderId="0" xfId="0" applyFont="1" applyAlignment="1">
      <alignment horizontal="right"/>
    </xf>
    <xf numFmtId="17" fontId="0" fillId="0" borderId="0" xfId="0" quotePrefix="1" applyNumberFormat="1"/>
    <xf numFmtId="164" fontId="4" fillId="0" borderId="0" xfId="2" applyNumberFormat="1" applyFont="1"/>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0" fillId="0" borderId="5" xfId="1" applyNumberFormat="1" applyFont="1" applyBorder="1" applyAlignment="1">
      <alignment horizontal="center"/>
    </xf>
    <xf numFmtId="166" fontId="0" fillId="0" borderId="6" xfId="1" applyNumberFormat="1" applyFont="1" applyBorder="1" applyAlignment="1">
      <alignment horizontal="center"/>
    </xf>
    <xf numFmtId="3" fontId="0" fillId="0" borderId="7" xfId="0"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166" fontId="4" fillId="0" borderId="0" xfId="1" applyNumberFormat="1" applyFont="1"/>
    <xf numFmtId="0" fontId="0" fillId="0" borderId="0" xfId="0" applyBorder="1" applyAlignment="1">
      <alignment horizontal="center"/>
    </xf>
    <xf numFmtId="0" fontId="0" fillId="0" borderId="0" xfId="0" applyBorder="1"/>
    <xf numFmtId="3" fontId="0" fillId="0" borderId="0" xfId="0" applyNumberFormat="1" applyBorder="1" applyAlignment="1">
      <alignment horizontal="center"/>
    </xf>
    <xf numFmtId="166" fontId="4" fillId="0" borderId="0" xfId="0" applyNumberFormat="1" applyFont="1"/>
    <xf numFmtId="166" fontId="0" fillId="0" borderId="8" xfId="0" applyNumberFormat="1" applyBorder="1"/>
    <xf numFmtId="167" fontId="4" fillId="0" borderId="0" xfId="2" applyNumberFormat="1" applyFont="1"/>
    <xf numFmtId="167" fontId="0" fillId="0" borderId="8" xfId="0" applyNumberFormat="1" applyBorder="1"/>
    <xf numFmtId="167" fontId="0" fillId="0" borderId="0" xfId="0" applyNumberFormat="1" applyBorder="1"/>
    <xf numFmtId="0" fontId="6" fillId="0" borderId="0" xfId="3" applyFont="1"/>
    <xf numFmtId="0" fontId="5" fillId="0" borderId="0" xfId="3"/>
    <xf numFmtId="0" fontId="7" fillId="0" borderId="0" xfId="3" applyFont="1"/>
    <xf numFmtId="0" fontId="8" fillId="0" borderId="0" xfId="3" applyFont="1"/>
    <xf numFmtId="0" fontId="9" fillId="0" borderId="0" xfId="3" applyFont="1" applyFill="1" applyAlignment="1">
      <alignment horizontal="right"/>
    </xf>
    <xf numFmtId="0" fontId="7" fillId="0" borderId="1" xfId="3" applyFont="1" applyBorder="1"/>
    <xf numFmtId="0" fontId="5" fillId="0" borderId="1" xfId="3" applyBorder="1"/>
    <xf numFmtId="0" fontId="5" fillId="0" borderId="1" xfId="3" applyFill="1" applyBorder="1"/>
    <xf numFmtId="0" fontId="5" fillId="2" borderId="1" xfId="3" applyFill="1" applyBorder="1"/>
    <xf numFmtId="0" fontId="7" fillId="2" borderId="1" xfId="3" applyFont="1" applyFill="1" applyBorder="1" applyAlignment="1">
      <alignment horizontal="center" wrapText="1"/>
    </xf>
    <xf numFmtId="0" fontId="5" fillId="2" borderId="0" xfId="3" applyFill="1"/>
    <xf numFmtId="0" fontId="7" fillId="0" borderId="1" xfId="3" applyFont="1" applyFill="1" applyBorder="1"/>
    <xf numFmtId="0" fontId="7" fillId="2" borderId="1" xfId="3" applyFont="1" applyFill="1" applyBorder="1"/>
    <xf numFmtId="165" fontId="10" fillId="0" borderId="1" xfId="3" applyNumberFormat="1" applyFont="1" applyFill="1" applyBorder="1"/>
    <xf numFmtId="168" fontId="10" fillId="2" borderId="1" xfId="3" applyNumberFormat="1" applyFont="1" applyFill="1" applyBorder="1"/>
    <xf numFmtId="10" fontId="10" fillId="2" borderId="1" xfId="4" applyNumberFormat="1" applyFont="1" applyFill="1" applyBorder="1"/>
    <xf numFmtId="168" fontId="5" fillId="2" borderId="1" xfId="3" applyNumberFormat="1" applyFill="1" applyBorder="1"/>
    <xf numFmtId="168" fontId="7" fillId="2" borderId="1" xfId="3" applyNumberFormat="1" applyFont="1" applyFill="1" applyBorder="1"/>
    <xf numFmtId="0" fontId="5" fillId="0" borderId="0" xfId="3" applyFill="1"/>
    <xf numFmtId="165" fontId="5" fillId="0" borderId="1" xfId="3" applyNumberFormat="1" applyFill="1" applyBorder="1"/>
    <xf numFmtId="169" fontId="10" fillId="2" borderId="1" xfId="3" applyNumberFormat="1" applyFont="1" applyFill="1" applyBorder="1"/>
    <xf numFmtId="0" fontId="11" fillId="2" borderId="0" xfId="5" applyFill="1"/>
    <xf numFmtId="0" fontId="5" fillId="0" borderId="0" xfId="3" applyFont="1"/>
    <xf numFmtId="165" fontId="5" fillId="2" borderId="1" xfId="3" applyNumberFormat="1" applyFill="1" applyBorder="1"/>
    <xf numFmtId="0" fontId="2" fillId="0" borderId="0" xfId="0" applyFont="1"/>
    <xf numFmtId="164" fontId="12" fillId="0" borderId="0" xfId="2" applyNumberFormat="1" applyFont="1"/>
  </cellXfs>
  <cellStyles count="6">
    <cellStyle name="Comma" xfId="1" builtinId="3"/>
    <cellStyle name="Currency" xfId="2" builtinId="4"/>
    <cellStyle name="Hyperlink" xfId="5" builtinId="8"/>
    <cellStyle name="Normal" xfId="0" builtinId="0"/>
    <cellStyle name="Normal 2" xfId="3"/>
    <cellStyle name="Percent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workbookViewId="0"/>
  </sheetViews>
  <sheetFormatPr defaultRowHeight="15" x14ac:dyDescent="0.25"/>
  <cols>
    <col min="2" max="2" width="5.7109375" customWidth="1"/>
    <col min="3" max="3" width="5.28515625" bestFit="1" customWidth="1"/>
    <col min="4" max="4" width="6" customWidth="1"/>
    <col min="5" max="5" width="9" customWidth="1"/>
    <col min="6" max="6" width="9.140625" bestFit="1" customWidth="1"/>
    <col min="7" max="7" width="9.7109375" bestFit="1" customWidth="1"/>
    <col min="8" max="8" width="9.7109375" customWidth="1"/>
    <col min="9" max="9" width="5.7109375" customWidth="1"/>
    <col min="10" max="10" width="10.7109375" bestFit="1" customWidth="1"/>
  </cols>
  <sheetData>
    <row r="1" spans="1:13" ht="14.45" x14ac:dyDescent="0.3">
      <c r="A1" s="49" t="s">
        <v>15</v>
      </c>
    </row>
    <row r="2" spans="1:13" ht="14.45" x14ac:dyDescent="0.3">
      <c r="A2" s="49" t="s">
        <v>16</v>
      </c>
    </row>
    <row r="3" spans="1:13" ht="14.45" x14ac:dyDescent="0.3">
      <c r="A3" t="s">
        <v>17</v>
      </c>
    </row>
    <row r="4" spans="1:13" ht="14.45" x14ac:dyDescent="0.3">
      <c r="B4" s="5"/>
    </row>
    <row r="5" spans="1:13" ht="14.45" x14ac:dyDescent="0.3">
      <c r="A5" t="s">
        <v>5</v>
      </c>
    </row>
    <row r="6" spans="1:13" ht="14.45" x14ac:dyDescent="0.3">
      <c r="A6" t="s">
        <v>13</v>
      </c>
    </row>
    <row r="7" spans="1:13" ht="14.45" x14ac:dyDescent="0.3">
      <c r="A7" t="s">
        <v>12</v>
      </c>
    </row>
    <row r="8" spans="1:13" ht="14.45" x14ac:dyDescent="0.3">
      <c r="H8" s="18"/>
      <c r="I8" s="18"/>
    </row>
    <row r="9" spans="1:13" ht="14.45" x14ac:dyDescent="0.3">
      <c r="E9" s="8" t="s">
        <v>9</v>
      </c>
      <c r="F9" s="9" t="s">
        <v>8</v>
      </c>
      <c r="G9" s="10" t="s">
        <v>11</v>
      </c>
      <c r="H9" s="17"/>
      <c r="I9" s="17"/>
      <c r="J9" s="8" t="s">
        <v>9</v>
      </c>
      <c r="K9" s="9" t="s">
        <v>8</v>
      </c>
      <c r="L9" s="10" t="s">
        <v>10</v>
      </c>
    </row>
    <row r="10" spans="1:13" ht="14.45" x14ac:dyDescent="0.3">
      <c r="E10" s="11">
        <f>1000/0.25</f>
        <v>4000</v>
      </c>
      <c r="F10" s="12">
        <v>5000</v>
      </c>
      <c r="G10" s="13">
        <f>+E10-F10</f>
        <v>-1000</v>
      </c>
      <c r="H10" s="19"/>
      <c r="I10" s="19"/>
      <c r="J10" s="14">
        <v>4000</v>
      </c>
      <c r="K10" s="15">
        <v>3000</v>
      </c>
      <c r="L10" s="13">
        <f>+J10-K10</f>
        <v>1000</v>
      </c>
    </row>
    <row r="11" spans="1:13" ht="14.45" x14ac:dyDescent="0.3">
      <c r="H11" s="18"/>
      <c r="I11" s="18"/>
    </row>
    <row r="12" spans="1:13" ht="14.45" x14ac:dyDescent="0.3">
      <c r="A12" t="s">
        <v>6</v>
      </c>
    </row>
    <row r="14" spans="1:13" ht="14.45" x14ac:dyDescent="0.3">
      <c r="D14" s="4" t="s">
        <v>0</v>
      </c>
      <c r="F14" s="4" t="s">
        <v>2</v>
      </c>
      <c r="G14" s="7" t="s">
        <v>7</v>
      </c>
      <c r="H14" s="7" t="s">
        <v>53</v>
      </c>
      <c r="I14" s="7"/>
      <c r="K14" s="4" t="s">
        <v>1</v>
      </c>
      <c r="L14" s="7" t="s">
        <v>56</v>
      </c>
      <c r="M14" s="7" t="s">
        <v>54</v>
      </c>
    </row>
    <row r="15" spans="1:13" ht="14.45" x14ac:dyDescent="0.3">
      <c r="B15" s="1">
        <v>0</v>
      </c>
      <c r="C15" s="3" t="s">
        <v>3</v>
      </c>
      <c r="D15" s="1">
        <v>0.05</v>
      </c>
      <c r="E15" s="16">
        <f>-0.05*E$10</f>
        <v>-200</v>
      </c>
      <c r="F15" s="1">
        <v>1</v>
      </c>
      <c r="G15" s="50">
        <f>+'Proposed DEC 2015'!H14</f>
        <v>2.22140692104729</v>
      </c>
      <c r="H15" s="22">
        <f>+E15*G15</f>
        <v>-444.281384209458</v>
      </c>
      <c r="I15" s="22"/>
      <c r="J15" s="16">
        <f>0.05*J$10</f>
        <v>200</v>
      </c>
      <c r="K15" s="1">
        <v>1</v>
      </c>
      <c r="L15" s="50">
        <f>+'Proposed DEC 2015'!H15</f>
        <v>1.3791093769027807</v>
      </c>
      <c r="M15" s="22">
        <f>+J15*L15</f>
        <v>275.82187538055615</v>
      </c>
    </row>
    <row r="16" spans="1:13" ht="14.45" x14ac:dyDescent="0.3">
      <c r="B16" s="1">
        <v>0.05</v>
      </c>
      <c r="C16" s="3" t="s">
        <v>3</v>
      </c>
      <c r="D16" s="1">
        <v>0.1</v>
      </c>
      <c r="E16" s="16">
        <f t="shared" ref="E16:E18" si="0">-0.05*E$10</f>
        <v>-200</v>
      </c>
      <c r="F16" s="1">
        <v>1.1499999999999999</v>
      </c>
      <c r="G16" s="6">
        <f>G$15*F16</f>
        <v>2.5546179592043834</v>
      </c>
      <c r="H16" s="22">
        <f t="shared" ref="H16:H19" si="1">+E16*G16</f>
        <v>-510.92359184087667</v>
      </c>
      <c r="I16" s="22"/>
      <c r="J16" s="16">
        <f t="shared" ref="J16:J19" si="2">0.05*J$10</f>
        <v>200</v>
      </c>
      <c r="K16" s="1">
        <v>0.85</v>
      </c>
      <c r="L16" s="6">
        <f>L$15*K16</f>
        <v>1.1722429703673636</v>
      </c>
      <c r="M16" s="22">
        <f t="shared" ref="M16:M19" si="3">+J16*L16</f>
        <v>234.44859407347272</v>
      </c>
    </row>
    <row r="17" spans="1:21" ht="14.45" x14ac:dyDescent="0.3">
      <c r="B17" s="1">
        <v>0.1</v>
      </c>
      <c r="C17" s="3" t="s">
        <v>3</v>
      </c>
      <c r="D17" s="1">
        <v>0.15</v>
      </c>
      <c r="E17" s="16">
        <f t="shared" si="0"/>
        <v>-200</v>
      </c>
      <c r="F17" s="1">
        <v>1.3</v>
      </c>
      <c r="G17" s="6">
        <f t="shared" ref="G17:G19" si="4">G$15*F17</f>
        <v>2.8878289973614772</v>
      </c>
      <c r="H17" s="22">
        <f t="shared" si="1"/>
        <v>-577.56579947229545</v>
      </c>
      <c r="I17" s="22"/>
      <c r="J17" s="16">
        <f t="shared" si="2"/>
        <v>200</v>
      </c>
      <c r="K17" s="1">
        <v>0.7</v>
      </c>
      <c r="L17" s="6">
        <f t="shared" ref="L17:L19" si="5">L$15*K17</f>
        <v>0.96537656383194637</v>
      </c>
      <c r="M17" s="22">
        <f t="shared" si="3"/>
        <v>193.07531276638926</v>
      </c>
    </row>
    <row r="18" spans="1:21" ht="14.45" x14ac:dyDescent="0.3">
      <c r="B18" s="1">
        <v>0.15</v>
      </c>
      <c r="C18" s="3" t="s">
        <v>3</v>
      </c>
      <c r="D18" s="1">
        <v>0.2</v>
      </c>
      <c r="E18" s="16">
        <f t="shared" si="0"/>
        <v>-200</v>
      </c>
      <c r="F18" s="1">
        <v>1.4</v>
      </c>
      <c r="G18" s="6">
        <f t="shared" si="4"/>
        <v>3.1099696894662059</v>
      </c>
      <c r="H18" s="22">
        <f t="shared" si="1"/>
        <v>-621.9939378932412</v>
      </c>
      <c r="I18" s="22"/>
      <c r="J18" s="16">
        <f t="shared" si="2"/>
        <v>200</v>
      </c>
      <c r="K18" s="1">
        <v>0.6</v>
      </c>
      <c r="L18" s="6">
        <f t="shared" si="5"/>
        <v>0.82746562614166841</v>
      </c>
      <c r="M18" s="22">
        <f t="shared" si="3"/>
        <v>165.49312522833367</v>
      </c>
    </row>
    <row r="19" spans="1:21" ht="14.45" x14ac:dyDescent="0.3">
      <c r="B19" s="1">
        <v>0.2</v>
      </c>
      <c r="C19" s="1"/>
      <c r="D19" s="2" t="s">
        <v>4</v>
      </c>
      <c r="E19" s="16">
        <f>-0.05*E$10</f>
        <v>-200</v>
      </c>
      <c r="F19" s="1">
        <v>1.5</v>
      </c>
      <c r="G19" s="6">
        <f t="shared" si="4"/>
        <v>3.332110381570935</v>
      </c>
      <c r="H19" s="22">
        <f t="shared" si="1"/>
        <v>-666.42207631418705</v>
      </c>
      <c r="I19" s="22"/>
      <c r="J19" s="16">
        <f t="shared" si="2"/>
        <v>200</v>
      </c>
      <c r="K19" s="1">
        <v>0.5</v>
      </c>
      <c r="L19" s="6">
        <f t="shared" si="5"/>
        <v>0.68955468845139034</v>
      </c>
      <c r="M19" s="22">
        <f t="shared" si="3"/>
        <v>137.91093769027808</v>
      </c>
    </row>
    <row r="20" spans="1:21" thickBot="1" x14ac:dyDescent="0.35">
      <c r="E20" s="21">
        <f>SUM(E15:E19)</f>
        <v>-1000</v>
      </c>
      <c r="F20" t="s">
        <v>14</v>
      </c>
      <c r="H20" s="23">
        <f>SUM(H15:H19)</f>
        <v>-2821.1867897300585</v>
      </c>
      <c r="I20" s="24"/>
      <c r="J20" s="21">
        <f>SUM(J15:J19)</f>
        <v>1000</v>
      </c>
      <c r="K20" t="s">
        <v>14</v>
      </c>
      <c r="M20" s="23">
        <f>SUM(M15:M19)</f>
        <v>1006.7498451390298</v>
      </c>
    </row>
    <row r="21" spans="1:21" thickTop="1" x14ac:dyDescent="0.3"/>
    <row r="22" spans="1:21" ht="14.45" x14ac:dyDescent="0.3">
      <c r="U22" s="1"/>
    </row>
    <row r="24" spans="1:21" ht="14.45" x14ac:dyDescent="0.3">
      <c r="A24" t="s">
        <v>52</v>
      </c>
    </row>
    <row r="26" spans="1:21" ht="14.45" x14ac:dyDescent="0.3">
      <c r="D26" s="4" t="s">
        <v>0</v>
      </c>
      <c r="F26" s="4" t="s">
        <v>2</v>
      </c>
      <c r="G26" s="7" t="s">
        <v>55</v>
      </c>
      <c r="H26" s="7" t="s">
        <v>53</v>
      </c>
      <c r="K26" s="4" t="s">
        <v>1</v>
      </c>
      <c r="L26" s="7" t="s">
        <v>55</v>
      </c>
      <c r="M26" s="7" t="s">
        <v>54</v>
      </c>
    </row>
    <row r="27" spans="1:21" ht="14.45" x14ac:dyDescent="0.3">
      <c r="B27" s="1">
        <v>0</v>
      </c>
      <c r="C27" s="3" t="s">
        <v>3</v>
      </c>
      <c r="D27" s="1">
        <v>0.05</v>
      </c>
      <c r="E27" s="16">
        <f>-0.05*E$10</f>
        <v>-200</v>
      </c>
      <c r="F27" s="1">
        <v>1</v>
      </c>
      <c r="G27" s="50">
        <f>+'current DEC 2015'!H12</f>
        <v>1.5088029023746701</v>
      </c>
      <c r="H27" s="22">
        <f t="shared" ref="H27:H29" si="6">+E27*G27</f>
        <v>-301.76058047493399</v>
      </c>
      <c r="I27" s="6"/>
      <c r="J27" s="16">
        <f>0.05*J$10</f>
        <v>200</v>
      </c>
      <c r="K27" s="1">
        <v>1</v>
      </c>
      <c r="L27" s="50">
        <f>+'current DEC 2015'!H12</f>
        <v>1.5088029023746701</v>
      </c>
      <c r="M27" s="22">
        <f t="shared" ref="M27:M29" si="7">+J27*L27</f>
        <v>301.76058047493399</v>
      </c>
    </row>
    <row r="28" spans="1:21" ht="14.45" x14ac:dyDescent="0.3">
      <c r="B28" s="1">
        <v>0.05</v>
      </c>
      <c r="C28" s="3" t="s">
        <v>3</v>
      </c>
      <c r="D28" s="1">
        <v>0.1</v>
      </c>
      <c r="E28" s="16">
        <f t="shared" ref="E28" si="8">-0.05*E$10</f>
        <v>-200</v>
      </c>
      <c r="F28" s="1">
        <v>1.1000000000000001</v>
      </c>
      <c r="G28" s="6">
        <f>G$27*F28</f>
        <v>1.6596831926121371</v>
      </c>
      <c r="H28" s="22">
        <f t="shared" si="6"/>
        <v>-331.93663852242742</v>
      </c>
      <c r="I28" s="6"/>
      <c r="J28" s="16">
        <f>0.05*J$10</f>
        <v>200</v>
      </c>
      <c r="K28" s="1">
        <v>0.9</v>
      </c>
      <c r="L28" s="6">
        <f>L$27*K28</f>
        <v>1.357922612137203</v>
      </c>
      <c r="M28" s="22">
        <f t="shared" si="7"/>
        <v>271.58452242744062</v>
      </c>
    </row>
    <row r="29" spans="1:21" ht="14.45" x14ac:dyDescent="0.3">
      <c r="B29" s="1">
        <v>0.1</v>
      </c>
      <c r="C29" s="3"/>
      <c r="D29" s="2" t="s">
        <v>4</v>
      </c>
      <c r="E29" s="16">
        <f>+G10-E27-E28</f>
        <v>-600</v>
      </c>
      <c r="F29" s="1">
        <v>1.2</v>
      </c>
      <c r="G29" s="6">
        <f>G$27*F29</f>
        <v>1.810563482849604</v>
      </c>
      <c r="H29" s="22">
        <f t="shared" si="6"/>
        <v>-1086.3380897097625</v>
      </c>
      <c r="I29" s="6"/>
      <c r="J29" s="20">
        <f>+L10-J27-J28</f>
        <v>600</v>
      </c>
      <c r="K29" s="1">
        <v>0.8</v>
      </c>
      <c r="L29" s="6">
        <f>L$27*K29</f>
        <v>1.2070423218997361</v>
      </c>
      <c r="M29" s="22">
        <f t="shared" si="7"/>
        <v>724.22539313984169</v>
      </c>
    </row>
    <row r="30" spans="1:21" thickBot="1" x14ac:dyDescent="0.35">
      <c r="B30" s="1"/>
      <c r="C30" s="3"/>
      <c r="D30" s="1"/>
      <c r="E30" s="21">
        <f>SUM(E27:E29)</f>
        <v>-1000</v>
      </c>
      <c r="F30" t="s">
        <v>14</v>
      </c>
      <c r="G30" s="6"/>
      <c r="H30" s="23">
        <f>SUM(H27:H29)</f>
        <v>-1720.0353087071239</v>
      </c>
      <c r="I30" s="6"/>
      <c r="J30" s="21">
        <f>SUM(J27:J29)</f>
        <v>1000</v>
      </c>
      <c r="K30" t="s">
        <v>14</v>
      </c>
      <c r="L30" s="6"/>
      <c r="M30" s="23">
        <f>SUM(M27:M29)</f>
        <v>1297.5704960422163</v>
      </c>
    </row>
    <row r="31" spans="1:21" thickTop="1" x14ac:dyDescent="0.3">
      <c r="B31" s="1"/>
      <c r="C31" s="1"/>
      <c r="E31" s="6"/>
      <c r="F31" s="1"/>
    </row>
  </sheetData>
  <pageMargins left="0.75" right="0.75" top="1" bottom="1" header="0.5" footer="0.5"/>
  <pageSetup scale="90" fitToHeight="0" orientation="landscape" r:id="rId1"/>
  <headerFooter alignWithMargins="0">
    <oddHeader>&amp;R&amp;9CASE NO. 2015-00343
ATTACHMENT 1
TO STAFF DR NO. 2-02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heetViews>
  <sheetFormatPr defaultColWidth="8.85546875" defaultRowHeight="12.75" x14ac:dyDescent="0.2"/>
  <cols>
    <col min="1" max="1" width="8.85546875" style="26"/>
    <col min="2" max="2" width="38.7109375" style="26" customWidth="1"/>
    <col min="3" max="3" width="15.140625" style="26" customWidth="1"/>
    <col min="4" max="4" width="17.7109375" style="26" customWidth="1"/>
    <col min="5" max="5" width="15.140625" style="26" customWidth="1"/>
    <col min="6" max="6" width="13.7109375" style="26" customWidth="1"/>
    <col min="7" max="7" width="14.42578125" style="26" customWidth="1"/>
    <col min="8" max="8" width="17.28515625" style="26" customWidth="1"/>
    <col min="9" max="9" width="11.42578125" style="26" customWidth="1"/>
    <col min="10" max="10" width="15.28515625" style="26" customWidth="1"/>
    <col min="11" max="11" width="12.42578125" style="26" customWidth="1"/>
    <col min="12" max="12" width="12.5703125" style="26" customWidth="1"/>
    <col min="13" max="13" width="8.85546875" style="26"/>
    <col min="14" max="14" width="15.42578125" style="26" customWidth="1"/>
    <col min="15" max="16384" width="8.85546875" style="26"/>
  </cols>
  <sheetData>
    <row r="1" spans="1:15" ht="21" x14ac:dyDescent="0.4">
      <c r="A1" s="25" t="s">
        <v>18</v>
      </c>
      <c r="I1" s="27"/>
      <c r="J1" s="27"/>
    </row>
    <row r="3" spans="1:15" ht="25.5" customHeight="1" x14ac:dyDescent="0.3">
      <c r="A3" s="28" t="s">
        <v>19</v>
      </c>
      <c r="B3" s="29" t="s">
        <v>20</v>
      </c>
      <c r="C3" s="29">
        <v>2015</v>
      </c>
    </row>
    <row r="4" spans="1:15" ht="13.15" x14ac:dyDescent="0.25">
      <c r="A4" s="30"/>
      <c r="B4" s="31"/>
      <c r="C4" s="31"/>
      <c r="D4" s="31"/>
      <c r="E4" s="31"/>
      <c r="F4" s="31"/>
      <c r="G4" s="31"/>
      <c r="H4" s="31"/>
    </row>
    <row r="5" spans="1:15" ht="39.6" x14ac:dyDescent="0.25">
      <c r="A5" s="32"/>
      <c r="B5" s="33"/>
      <c r="C5" s="34" t="s">
        <v>21</v>
      </c>
      <c r="D5" s="34" t="s">
        <v>22</v>
      </c>
      <c r="E5" s="34" t="s">
        <v>23</v>
      </c>
      <c r="F5" s="34" t="s">
        <v>24</v>
      </c>
      <c r="G5" s="34" t="s">
        <v>25</v>
      </c>
      <c r="H5" s="34" t="s">
        <v>26</v>
      </c>
      <c r="I5" s="35"/>
      <c r="J5" s="35"/>
      <c r="K5" s="35"/>
      <c r="L5" s="35"/>
      <c r="M5" s="35"/>
    </row>
    <row r="6" spans="1:15" ht="13.15" x14ac:dyDescent="0.25">
      <c r="A6" s="36" t="s">
        <v>27</v>
      </c>
      <c r="B6" s="37" t="s">
        <v>28</v>
      </c>
      <c r="C6" s="38">
        <v>2.35</v>
      </c>
      <c r="D6" s="39">
        <v>4.5999999999999999E-2</v>
      </c>
      <c r="E6" s="40">
        <v>2.3E-2</v>
      </c>
      <c r="F6" s="41">
        <f t="shared" ref="F6:F11" si="0">C6/(1-E6)-C6</f>
        <v>5.532241555783024E-2</v>
      </c>
      <c r="G6" s="39">
        <v>1.4E-3</v>
      </c>
      <c r="H6" s="42">
        <f>+C6+D6+F6+G6</f>
        <v>2.45272241555783</v>
      </c>
      <c r="I6" s="35" t="s">
        <v>29</v>
      </c>
      <c r="J6" s="35"/>
      <c r="K6" s="35"/>
      <c r="L6" s="35"/>
      <c r="M6" s="35"/>
      <c r="N6" s="43"/>
      <c r="O6" s="43"/>
    </row>
    <row r="7" spans="1:15" ht="13.15" x14ac:dyDescent="0.25">
      <c r="A7" s="36" t="s">
        <v>27</v>
      </c>
      <c r="B7" s="37" t="s">
        <v>30</v>
      </c>
      <c r="C7" s="38">
        <v>1.42</v>
      </c>
      <c r="D7" s="39">
        <v>4.5999999999999999E-2</v>
      </c>
      <c r="E7" s="40">
        <v>2.3E-2</v>
      </c>
      <c r="F7" s="41">
        <f t="shared" si="0"/>
        <v>3.3428863868986802E-2</v>
      </c>
      <c r="G7" s="39">
        <v>1.4E-3</v>
      </c>
      <c r="H7" s="42">
        <f>+C7+D7+F7+G7</f>
        <v>1.5008288638689868</v>
      </c>
      <c r="I7" s="35" t="s">
        <v>29</v>
      </c>
      <c r="J7" s="35"/>
      <c r="K7" s="35"/>
      <c r="L7" s="35"/>
      <c r="M7" s="35"/>
      <c r="N7" s="43"/>
      <c r="O7" s="43"/>
    </row>
    <row r="8" spans="1:15" ht="13.15" x14ac:dyDescent="0.25">
      <c r="A8" s="36" t="s">
        <v>27</v>
      </c>
      <c r="B8" s="37" t="s">
        <v>31</v>
      </c>
      <c r="C8" s="44">
        <f>+C6</f>
        <v>2.35</v>
      </c>
      <c r="D8" s="39">
        <v>4.9000000000000002E-2</v>
      </c>
      <c r="E8" s="40">
        <v>2.3E-2</v>
      </c>
      <c r="F8" s="41">
        <f t="shared" si="0"/>
        <v>5.532241555783024E-2</v>
      </c>
      <c r="G8" s="41">
        <f>+G6</f>
        <v>1.4E-3</v>
      </c>
      <c r="H8" s="42">
        <f t="shared" ref="H8:H11" si="1">+C8+D8+F8+G8</f>
        <v>2.4557224155578301</v>
      </c>
      <c r="I8" s="35" t="s">
        <v>32</v>
      </c>
      <c r="J8" s="35"/>
      <c r="K8" s="35"/>
      <c r="L8" s="35"/>
      <c r="M8" s="35"/>
      <c r="N8" s="43"/>
      <c r="O8" s="43"/>
    </row>
    <row r="9" spans="1:15" ht="13.15" x14ac:dyDescent="0.25">
      <c r="A9" s="36" t="s">
        <v>27</v>
      </c>
      <c r="B9" s="37" t="s">
        <v>33</v>
      </c>
      <c r="C9" s="44">
        <f>+C7</f>
        <v>1.42</v>
      </c>
      <c r="D9" s="39">
        <v>4.9000000000000002E-2</v>
      </c>
      <c r="E9" s="40">
        <v>2.3E-2</v>
      </c>
      <c r="F9" s="41">
        <f t="shared" si="0"/>
        <v>3.3428863868986802E-2</v>
      </c>
      <c r="G9" s="41">
        <f>+G7</f>
        <v>1.4E-3</v>
      </c>
      <c r="H9" s="42">
        <f t="shared" si="1"/>
        <v>1.5038288638689867</v>
      </c>
      <c r="I9" s="35" t="s">
        <v>32</v>
      </c>
      <c r="J9" s="35"/>
      <c r="K9" s="35"/>
      <c r="L9" s="35"/>
      <c r="M9" s="35"/>
      <c r="N9" s="43"/>
      <c r="O9" s="43"/>
    </row>
    <row r="10" spans="1:15" ht="13.15" x14ac:dyDescent="0.25">
      <c r="A10" s="36" t="s">
        <v>27</v>
      </c>
      <c r="B10" s="37" t="s">
        <v>34</v>
      </c>
      <c r="C10" s="44">
        <f>+C6</f>
        <v>2.35</v>
      </c>
      <c r="D10" s="39">
        <v>6.1400000000000003E-2</v>
      </c>
      <c r="E10" s="40">
        <v>2.5399999999999999E-2</v>
      </c>
      <c r="F10" s="41">
        <f t="shared" si="0"/>
        <v>6.1245639236609861E-2</v>
      </c>
      <c r="G10" s="41">
        <f>+G6</f>
        <v>1.4E-3</v>
      </c>
      <c r="H10" s="42">
        <f t="shared" si="1"/>
        <v>2.4740456392366097</v>
      </c>
      <c r="I10" s="35" t="s">
        <v>35</v>
      </c>
      <c r="J10" s="35"/>
      <c r="K10" s="35"/>
      <c r="L10" s="35"/>
      <c r="M10" s="35"/>
      <c r="N10" s="43"/>
      <c r="O10" s="43"/>
    </row>
    <row r="11" spans="1:15" ht="13.15" x14ac:dyDescent="0.25">
      <c r="A11" s="36" t="s">
        <v>27</v>
      </c>
      <c r="B11" s="37" t="s">
        <v>36</v>
      </c>
      <c r="C11" s="44">
        <f>+C7</f>
        <v>1.42</v>
      </c>
      <c r="D11" s="39">
        <v>6.1400000000000003E-2</v>
      </c>
      <c r="E11" s="40">
        <v>2.5399999999999999E-2</v>
      </c>
      <c r="F11" s="41">
        <f t="shared" si="0"/>
        <v>3.7008003283398372E-2</v>
      </c>
      <c r="G11" s="41">
        <f>+G7</f>
        <v>1.4E-3</v>
      </c>
      <c r="H11" s="42">
        <f t="shared" si="1"/>
        <v>1.5198080032833983</v>
      </c>
      <c r="I11" s="35" t="s">
        <v>35</v>
      </c>
      <c r="J11" s="35"/>
      <c r="K11" s="35"/>
      <c r="L11" s="35"/>
      <c r="M11" s="35"/>
      <c r="N11" s="43"/>
      <c r="O11" s="43"/>
    </row>
    <row r="12" spans="1:15" ht="13.15" x14ac:dyDescent="0.25">
      <c r="A12" s="32"/>
      <c r="B12" s="33"/>
      <c r="C12" s="33"/>
      <c r="D12" s="33"/>
      <c r="E12" s="33"/>
      <c r="F12" s="33"/>
      <c r="G12" s="33"/>
      <c r="H12" s="33"/>
      <c r="I12" s="35"/>
      <c r="J12" s="35"/>
      <c r="K12" s="35"/>
      <c r="L12" s="35"/>
      <c r="M12" s="35"/>
      <c r="N12" s="43"/>
      <c r="O12" s="43"/>
    </row>
    <row r="13" spans="1:15" ht="39.6" x14ac:dyDescent="0.25">
      <c r="A13" s="32"/>
      <c r="B13" s="33"/>
      <c r="C13" s="34" t="s">
        <v>21</v>
      </c>
      <c r="D13" s="34" t="s">
        <v>37</v>
      </c>
      <c r="E13" s="34" t="s">
        <v>38</v>
      </c>
      <c r="F13" s="34" t="s">
        <v>24</v>
      </c>
      <c r="G13" s="34" t="s">
        <v>25</v>
      </c>
      <c r="H13" s="34" t="s">
        <v>26</v>
      </c>
      <c r="I13" s="35"/>
      <c r="J13" s="35"/>
      <c r="K13" s="35"/>
      <c r="L13" s="35"/>
      <c r="M13" s="35"/>
      <c r="N13" s="43"/>
      <c r="O13" s="43"/>
    </row>
    <row r="14" spans="1:15" ht="13.15" x14ac:dyDescent="0.25">
      <c r="A14" s="36" t="s">
        <v>27</v>
      </c>
      <c r="B14" s="36" t="s">
        <v>39</v>
      </c>
      <c r="C14" s="38">
        <v>2.14</v>
      </c>
      <c r="D14" s="45">
        <v>4.8300000000000003E-2</v>
      </c>
      <c r="E14" s="40">
        <v>1.46E-2</v>
      </c>
      <c r="F14" s="41">
        <f>C14/(1-E14)-C14</f>
        <v>3.1706921047290226E-2</v>
      </c>
      <c r="G14" s="41">
        <f>+G6</f>
        <v>1.4E-3</v>
      </c>
      <c r="H14" s="42">
        <f t="shared" ref="H14:H15" si="2">+C14+D14+F14+G14</f>
        <v>2.22140692104729</v>
      </c>
      <c r="I14" s="35" t="s">
        <v>40</v>
      </c>
      <c r="J14" s="35"/>
      <c r="K14" s="35"/>
      <c r="L14" s="46"/>
      <c r="M14" s="35"/>
      <c r="N14" s="43"/>
      <c r="O14" s="43"/>
    </row>
    <row r="15" spans="1:15" ht="13.15" x14ac:dyDescent="0.25">
      <c r="A15" s="36" t="s">
        <v>27</v>
      </c>
      <c r="B15" s="36" t="s">
        <v>41</v>
      </c>
      <c r="C15" s="38">
        <v>1.31</v>
      </c>
      <c r="D15" s="45">
        <v>4.8300000000000003E-2</v>
      </c>
      <c r="E15" s="40">
        <v>1.46E-2</v>
      </c>
      <c r="F15" s="41">
        <f>C15/(1-E15)-C15</f>
        <v>1.9409376902780551E-2</v>
      </c>
      <c r="G15" s="41">
        <f>+G7</f>
        <v>1.4E-3</v>
      </c>
      <c r="H15" s="42">
        <f t="shared" si="2"/>
        <v>1.3791093769027807</v>
      </c>
      <c r="I15" s="35" t="s">
        <v>40</v>
      </c>
      <c r="K15" s="43"/>
      <c r="L15" s="43"/>
      <c r="M15" s="43"/>
      <c r="N15" s="43"/>
      <c r="O15" s="43"/>
    </row>
    <row r="16" spans="1:15" ht="13.15" x14ac:dyDescent="0.25">
      <c r="K16" s="43"/>
      <c r="L16" s="43"/>
      <c r="M16" s="43"/>
      <c r="N16" s="43"/>
      <c r="O16" s="43"/>
    </row>
    <row r="19" spans="1:2" ht="13.15" x14ac:dyDescent="0.25">
      <c r="A19" s="26" t="s">
        <v>42</v>
      </c>
      <c r="B19" s="47" t="s">
        <v>43</v>
      </c>
    </row>
    <row r="20" spans="1:2" ht="13.15" x14ac:dyDescent="0.25">
      <c r="B20" s="26" t="s">
        <v>44</v>
      </c>
    </row>
    <row r="21" spans="1:2" ht="13.15" x14ac:dyDescent="0.25">
      <c r="B21" s="26" t="s">
        <v>45</v>
      </c>
    </row>
  </sheetData>
  <pageMargins left="0.75" right="0.75" top="1" bottom="1" header="0.5" footer="0.5"/>
  <pageSetup scale="55" fitToHeight="0" orientation="landscape" r:id="rId1"/>
  <headerFooter alignWithMargins="0">
    <oddHeader>&amp;RCASE NO. 2015-00343
ATTACHMENT 1
TO STAFF DR NO. 2-02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zoomScaleNormal="100" workbookViewId="0"/>
  </sheetViews>
  <sheetFormatPr defaultColWidth="8.85546875" defaultRowHeight="12.75" x14ac:dyDescent="0.2"/>
  <cols>
    <col min="1" max="1" width="8.85546875" style="26"/>
    <col min="2" max="2" width="38.7109375" style="26" customWidth="1"/>
    <col min="3" max="3" width="15.140625" style="26" customWidth="1"/>
    <col min="4" max="4" width="17.7109375" style="26" customWidth="1"/>
    <col min="5" max="5" width="15.140625" style="26" customWidth="1"/>
    <col min="6" max="6" width="13.7109375" style="26" customWidth="1"/>
    <col min="7" max="7" width="14.42578125" style="26" customWidth="1"/>
    <col min="8" max="8" width="17.28515625" style="26" customWidth="1"/>
    <col min="9" max="9" width="11.42578125" style="26" customWidth="1"/>
    <col min="10" max="10" width="15.28515625" style="26" customWidth="1"/>
    <col min="11" max="11" width="12.42578125" style="26" customWidth="1"/>
    <col min="12" max="12" width="12.5703125" style="26" customWidth="1"/>
    <col min="13" max="13" width="8.85546875" style="26"/>
    <col min="14" max="14" width="15.42578125" style="26" customWidth="1"/>
    <col min="15" max="16384" width="8.85546875" style="26"/>
  </cols>
  <sheetData>
    <row r="1" spans="1:15" ht="21" x14ac:dyDescent="0.4">
      <c r="A1" s="25" t="s">
        <v>46</v>
      </c>
      <c r="I1" s="27"/>
      <c r="J1" s="27"/>
    </row>
    <row r="3" spans="1:15" ht="25.5" customHeight="1" x14ac:dyDescent="0.3">
      <c r="A3" s="28" t="s">
        <v>19</v>
      </c>
      <c r="B3" s="29" t="s">
        <v>20</v>
      </c>
      <c r="C3" s="29">
        <v>2015</v>
      </c>
    </row>
    <row r="4" spans="1:15" ht="13.15" x14ac:dyDescent="0.25">
      <c r="A4" s="30"/>
      <c r="B4" s="31"/>
      <c r="C4" s="31"/>
      <c r="D4" s="31"/>
      <c r="E4" s="31"/>
      <c r="F4" s="31"/>
      <c r="G4" s="31"/>
      <c r="H4" s="31"/>
    </row>
    <row r="5" spans="1:15" ht="39.6" x14ac:dyDescent="0.25">
      <c r="A5" s="32"/>
      <c r="B5" s="33"/>
      <c r="C5" s="34" t="s">
        <v>47</v>
      </c>
      <c r="D5" s="34" t="s">
        <v>22</v>
      </c>
      <c r="E5" s="34" t="s">
        <v>23</v>
      </c>
      <c r="F5" s="34" t="s">
        <v>24</v>
      </c>
      <c r="G5" s="34" t="s">
        <v>25</v>
      </c>
      <c r="H5" s="34" t="s">
        <v>26</v>
      </c>
      <c r="I5" s="35"/>
      <c r="J5" s="35"/>
      <c r="K5" s="35"/>
      <c r="L5" s="35"/>
      <c r="M5" s="35"/>
    </row>
    <row r="6" spans="1:15" ht="13.15" x14ac:dyDescent="0.25">
      <c r="A6" s="36" t="s">
        <v>27</v>
      </c>
      <c r="B6" s="37" t="s">
        <v>48</v>
      </c>
      <c r="C6" s="38">
        <v>1.859</v>
      </c>
      <c r="D6" s="39">
        <v>4.5999999999999999E-2</v>
      </c>
      <c r="E6" s="40">
        <v>2.3E-2</v>
      </c>
      <c r="F6" s="41">
        <f>C6/(1-E6)-C6</f>
        <v>4.376356192425801E-2</v>
      </c>
      <c r="G6" s="39">
        <v>1.4E-3</v>
      </c>
      <c r="H6" s="42">
        <f>+C6+D6+F6+G6</f>
        <v>1.9501635619242581</v>
      </c>
      <c r="I6" s="35" t="s">
        <v>29</v>
      </c>
      <c r="J6" s="35"/>
      <c r="K6" s="35"/>
      <c r="L6" s="35"/>
      <c r="M6" s="35"/>
      <c r="N6" s="43"/>
      <c r="O6" s="43"/>
    </row>
    <row r="7" spans="1:15" ht="13.15" x14ac:dyDescent="0.25">
      <c r="A7" s="36" t="s">
        <v>27</v>
      </c>
      <c r="B7" s="37" t="s">
        <v>49</v>
      </c>
      <c r="C7" s="44">
        <v>1.859</v>
      </c>
      <c r="D7" s="39">
        <v>4.9000000000000002E-2</v>
      </c>
      <c r="E7" s="40">
        <v>2.3E-2</v>
      </c>
      <c r="F7" s="41">
        <f>C7/(1-E7)-C7</f>
        <v>4.376356192425801E-2</v>
      </c>
      <c r="G7" s="41">
        <f>+G6</f>
        <v>1.4E-3</v>
      </c>
      <c r="H7" s="42">
        <f t="shared" ref="H7:H8" si="0">+C7+D7+F7+G7</f>
        <v>1.953163561924258</v>
      </c>
      <c r="I7" s="35" t="s">
        <v>32</v>
      </c>
      <c r="J7" s="35"/>
      <c r="K7" s="35"/>
      <c r="L7" s="35"/>
      <c r="M7" s="35"/>
      <c r="N7" s="43"/>
      <c r="O7" s="43"/>
    </row>
    <row r="8" spans="1:15" ht="13.15" x14ac:dyDescent="0.25">
      <c r="A8" s="36" t="s">
        <v>27</v>
      </c>
      <c r="B8" s="37" t="s">
        <v>50</v>
      </c>
      <c r="C8" s="44">
        <v>1.859</v>
      </c>
      <c r="D8" s="39">
        <v>6.1400000000000003E-2</v>
      </c>
      <c r="E8" s="40">
        <v>2.5399999999999999E-2</v>
      </c>
      <c r="F8" s="41">
        <f>C8/(1-E8)-C8</f>
        <v>4.8449209932279969E-2</v>
      </c>
      <c r="G8" s="41">
        <f>+G6</f>
        <v>1.4E-3</v>
      </c>
      <c r="H8" s="42">
        <f t="shared" si="0"/>
        <v>1.9702492099322799</v>
      </c>
      <c r="I8" s="35" t="s">
        <v>35</v>
      </c>
      <c r="J8" s="35"/>
      <c r="K8" s="35"/>
      <c r="L8" s="35"/>
      <c r="M8" s="35"/>
      <c r="N8" s="43"/>
      <c r="O8" s="43"/>
    </row>
    <row r="9" spans="1:15" ht="13.15" x14ac:dyDescent="0.25">
      <c r="A9" s="36"/>
      <c r="B9" s="37"/>
      <c r="C9" s="48"/>
      <c r="D9" s="41"/>
      <c r="E9" s="41"/>
      <c r="F9" s="33"/>
      <c r="G9" s="41"/>
      <c r="H9" s="42"/>
      <c r="I9" s="35"/>
      <c r="J9" s="35"/>
      <c r="K9" s="35"/>
      <c r="L9" s="35"/>
      <c r="M9" s="35"/>
      <c r="N9" s="43"/>
      <c r="O9" s="43"/>
    </row>
    <row r="10" spans="1:15" ht="13.15" x14ac:dyDescent="0.25">
      <c r="A10" s="32"/>
      <c r="B10" s="33"/>
      <c r="C10" s="33"/>
      <c r="D10" s="33"/>
      <c r="E10" s="33"/>
      <c r="F10" s="33"/>
      <c r="G10" s="33"/>
      <c r="H10" s="33"/>
      <c r="I10" s="35"/>
      <c r="J10" s="35"/>
      <c r="K10" s="35"/>
      <c r="L10" s="35"/>
      <c r="M10" s="35"/>
      <c r="N10" s="43"/>
      <c r="O10" s="43"/>
    </row>
    <row r="11" spans="1:15" ht="39.6" x14ac:dyDescent="0.25">
      <c r="A11" s="32"/>
      <c r="B11" s="33"/>
      <c r="C11" s="34" t="s">
        <v>47</v>
      </c>
      <c r="D11" s="34" t="s">
        <v>37</v>
      </c>
      <c r="E11" s="34" t="s">
        <v>38</v>
      </c>
      <c r="F11" s="34" t="s">
        <v>24</v>
      </c>
      <c r="G11" s="34" t="s">
        <v>25</v>
      </c>
      <c r="H11" s="34" t="s">
        <v>26</v>
      </c>
      <c r="I11" s="35"/>
      <c r="J11" s="35"/>
      <c r="K11" s="35"/>
      <c r="L11" s="35"/>
      <c r="M11" s="35"/>
      <c r="N11" s="43"/>
      <c r="O11" s="43"/>
    </row>
    <row r="12" spans="1:15" ht="13.15" x14ac:dyDescent="0.25">
      <c r="A12" s="36" t="s">
        <v>27</v>
      </c>
      <c r="B12" s="36" t="s">
        <v>51</v>
      </c>
      <c r="C12" s="38">
        <v>1.4378</v>
      </c>
      <c r="D12" s="45">
        <v>4.8300000000000003E-2</v>
      </c>
      <c r="E12" s="40">
        <v>1.46E-2</v>
      </c>
      <c r="F12" s="41">
        <f>C12/(1-E12)-C12</f>
        <v>2.130290237467003E-2</v>
      </c>
      <c r="G12" s="41">
        <f>+G6</f>
        <v>1.4E-3</v>
      </c>
      <c r="H12" s="42">
        <f t="shared" ref="H12" si="1">+C12+D12+F12+G12</f>
        <v>1.5088029023746701</v>
      </c>
      <c r="I12" s="35" t="s">
        <v>40</v>
      </c>
      <c r="J12" s="35"/>
      <c r="K12" s="35"/>
      <c r="L12" s="46"/>
      <c r="M12" s="35"/>
      <c r="N12" s="43"/>
      <c r="O12" s="43"/>
    </row>
    <row r="13" spans="1:15" ht="13.15" x14ac:dyDescent="0.25">
      <c r="K13" s="43"/>
      <c r="L13" s="43"/>
      <c r="M13" s="43"/>
      <c r="N13" s="43"/>
      <c r="O13" s="43"/>
    </row>
    <row r="14" spans="1:15" ht="13.15" x14ac:dyDescent="0.25">
      <c r="K14" s="43"/>
      <c r="L14" s="43"/>
      <c r="M14" s="43"/>
      <c r="N14" s="43"/>
      <c r="O14" s="43"/>
    </row>
    <row r="17" spans="1:2" ht="13.15" x14ac:dyDescent="0.25">
      <c r="A17" s="26" t="s">
        <v>42</v>
      </c>
      <c r="B17" s="47" t="s">
        <v>43</v>
      </c>
    </row>
    <row r="18" spans="1:2" ht="13.15" x14ac:dyDescent="0.25">
      <c r="B18" s="26" t="s">
        <v>44</v>
      </c>
    </row>
    <row r="19" spans="1:2" ht="13.15" x14ac:dyDescent="0.25">
      <c r="B19" s="26" t="s">
        <v>45</v>
      </c>
    </row>
  </sheetData>
  <pageMargins left="0.75" right="0.75" top="1" bottom="1" header="0.5" footer="0.5"/>
  <pageSetup scale="55" fitToHeight="0" orientation="landscape" r:id="rId1"/>
  <headerFooter alignWithMargins="0">
    <oddHeader>&amp;RCASE NO. 2015-00343
ATTACHMENT 1
TO STAFF DR NO. 2-02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Cashout comparison</vt:lpstr>
      <vt:lpstr>Proposed DEC 2015</vt:lpstr>
      <vt:lpstr>current DEC 2015</vt:lpstr>
      <vt:lpstr>'current DEC 2015'!Print_Area</vt:lpstr>
      <vt:lpstr>'Proposed DEC 2015'!Print_Area</vt:lpstr>
      <vt:lpstr>'current DEC 2015'!Print_Titles</vt:lpstr>
      <vt:lpstr>'Proposed DEC 2015'!Print_Titles</vt:lpstr>
    </vt:vector>
  </TitlesOfParts>
  <Company>Atmos Energy Corportion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M Buchanan</dc:creator>
  <cp:lastModifiedBy>Eric  Wilen</cp:lastModifiedBy>
  <cp:lastPrinted>2016-03-01T15:54:05Z</cp:lastPrinted>
  <dcterms:created xsi:type="dcterms:W3CDTF">2016-02-29T19:53:05Z</dcterms:created>
  <dcterms:modified xsi:type="dcterms:W3CDTF">2016-03-01T15:54:10Z</dcterms:modified>
</cp:coreProperties>
</file>