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l\Documents\Welsh Group\Kenergy 2015\PSC Data Requests\"/>
    </mc:Choice>
  </mc:AlternateContent>
  <bookViews>
    <workbookView xWindow="7830" yWindow="-15" windowWidth="16215" windowHeight="9615" activeTab="1"/>
  </bookViews>
  <sheets>
    <sheet name="Parameters" sheetId="3" r:id="rId1"/>
    <sheet name="Compare" sheetId="1" r:id="rId2"/>
    <sheet name="Theoretical" sheetId="4" r:id="rId3"/>
    <sheet name="Sheet1" sheetId="6" r:id="rId4"/>
  </sheets>
  <calcPr calcId="162913"/>
</workbook>
</file>

<file path=xl/calcChain.xml><?xml version="1.0" encoding="utf-8"?>
<calcChain xmlns="http://schemas.openxmlformats.org/spreadsheetml/2006/main">
  <c r="K23" i="3" l="1"/>
  <c r="L23" i="3" s="1"/>
  <c r="D23" i="1" s="1"/>
  <c r="C10" i="4" l="1"/>
  <c r="C11" i="4"/>
  <c r="C12" i="4"/>
  <c r="C13" i="4"/>
  <c r="E13" i="4" s="1"/>
  <c r="C14" i="4"/>
  <c r="C16" i="4"/>
  <c r="C17" i="4"/>
  <c r="C18" i="4"/>
  <c r="C19" i="4"/>
  <c r="C20" i="4"/>
  <c r="C21" i="4"/>
  <c r="C23" i="4"/>
  <c r="C24" i="4"/>
  <c r="C25" i="4"/>
  <c r="C9" i="4"/>
  <c r="F9" i="4" s="1"/>
  <c r="C22" i="4"/>
  <c r="K13" i="3" l="1"/>
  <c r="L13" i="3" s="1"/>
  <c r="D13" i="1" s="1"/>
  <c r="I13" i="1" s="1"/>
  <c r="J13" i="1" s="1"/>
  <c r="F24" i="3"/>
  <c r="F22" i="3"/>
  <c r="F18" i="3"/>
  <c r="F17" i="3"/>
  <c r="F16" i="3"/>
  <c r="F14" i="3"/>
  <c r="F12" i="3"/>
  <c r="F11" i="3"/>
  <c r="F10" i="3"/>
  <c r="F9" i="3"/>
  <c r="G15" i="1" l="1"/>
  <c r="G27" i="1" s="1"/>
  <c r="C10" i="1"/>
  <c r="H10" i="1" s="1"/>
  <c r="C11" i="1"/>
  <c r="H11" i="1" s="1"/>
  <c r="C12" i="1"/>
  <c r="H12" i="1" s="1"/>
  <c r="C14" i="1"/>
  <c r="H14" i="1" s="1"/>
  <c r="C16" i="1"/>
  <c r="H16" i="1" s="1"/>
  <c r="C17" i="1"/>
  <c r="H17" i="1" s="1"/>
  <c r="C18" i="1"/>
  <c r="H18" i="1" s="1"/>
  <c r="C19" i="1"/>
  <c r="H19" i="1" s="1"/>
  <c r="C20" i="1"/>
  <c r="H20" i="1" s="1"/>
  <c r="C21" i="1"/>
  <c r="H21" i="1" s="1"/>
  <c r="C22" i="1"/>
  <c r="H22" i="1" s="1"/>
  <c r="C24" i="1"/>
  <c r="H24" i="1" s="1"/>
  <c r="C25" i="1"/>
  <c r="H25" i="1" s="1"/>
  <c r="C9" i="1"/>
  <c r="H9" i="1" s="1"/>
  <c r="F16" i="4"/>
  <c r="F17" i="4"/>
  <c r="F18" i="4"/>
  <c r="F19" i="4"/>
  <c r="F20" i="4"/>
  <c r="F21" i="4"/>
  <c r="F22" i="4"/>
  <c r="F24" i="4"/>
  <c r="F25" i="4"/>
  <c r="K19" i="3"/>
  <c r="L19" i="3" s="1"/>
  <c r="D19" i="1" s="1"/>
  <c r="I19" i="1" s="1"/>
  <c r="K20" i="3"/>
  <c r="D20" i="1" s="1"/>
  <c r="I20" i="1" s="1"/>
  <c r="K21" i="3"/>
  <c r="L21" i="3" s="1"/>
  <c r="D21" i="1" s="1"/>
  <c r="I21" i="1" s="1"/>
  <c r="K25" i="3"/>
  <c r="L25" i="3" s="1"/>
  <c r="D25" i="1" s="1"/>
  <c r="I25" i="1" s="1"/>
  <c r="L16" i="4"/>
  <c r="E10" i="4"/>
  <c r="E11" i="4"/>
  <c r="E12" i="4"/>
  <c r="E14" i="4"/>
  <c r="E16" i="4"/>
  <c r="E17" i="4"/>
  <c r="E18" i="4"/>
  <c r="E19" i="4"/>
  <c r="E20" i="4"/>
  <c r="E21" i="4"/>
  <c r="E22" i="4"/>
  <c r="E24" i="4"/>
  <c r="E25" i="4"/>
  <c r="E9" i="4"/>
  <c r="D15" i="4"/>
  <c r="D27" i="4" s="1"/>
  <c r="K16" i="3"/>
  <c r="K17" i="3"/>
  <c r="H9" i="4" l="1"/>
  <c r="L17" i="3"/>
  <c r="D17" i="1" s="1"/>
  <c r="I17" i="1" s="1"/>
  <c r="L16" i="3"/>
  <c r="D16" i="1" s="1"/>
  <c r="I16" i="1" s="1"/>
  <c r="C15" i="4"/>
  <c r="C27" i="4" s="1"/>
  <c r="E27" i="4" s="1"/>
  <c r="H15" i="1"/>
  <c r="H27" i="1" s="1"/>
  <c r="H18" i="4"/>
  <c r="H16" i="4"/>
  <c r="H24" i="4"/>
  <c r="H17" i="4"/>
  <c r="H25" i="4"/>
  <c r="H21" i="4"/>
  <c r="H22" i="4"/>
  <c r="H20" i="4"/>
  <c r="H19" i="4"/>
  <c r="F15" i="4" l="1"/>
  <c r="F27" i="4" s="1"/>
  <c r="G27" i="4" s="1"/>
  <c r="E15" i="4"/>
  <c r="H15" i="4" s="1"/>
  <c r="K10" i="3"/>
  <c r="L10" i="3" s="1"/>
  <c r="K11" i="3"/>
  <c r="L11" i="3" s="1"/>
  <c r="K12" i="3"/>
  <c r="L12" i="3" s="1"/>
  <c r="K14" i="3"/>
  <c r="L14" i="3" s="1"/>
  <c r="K18" i="3"/>
  <c r="K22" i="3"/>
  <c r="L22" i="3" s="1"/>
  <c r="K24" i="3"/>
  <c r="K9" i="3"/>
  <c r="L18" i="3" l="1"/>
  <c r="D18" i="1" s="1"/>
  <c r="I18" i="1" s="1"/>
  <c r="J18" i="1" s="1"/>
  <c r="L24" i="3"/>
  <c r="D24" i="1" s="1"/>
  <c r="D22" i="1"/>
  <c r="I22" i="1" s="1"/>
  <c r="J22" i="1" s="1"/>
  <c r="L9" i="3"/>
  <c r="D9" i="1" s="1"/>
  <c r="I9" i="1" s="1"/>
  <c r="D14" i="1"/>
  <c r="I14" i="1" s="1"/>
  <c r="D12" i="1"/>
  <c r="I12" i="1" s="1"/>
  <c r="D11" i="1"/>
  <c r="I11" i="1" s="1"/>
  <c r="D10" i="1"/>
  <c r="I10" i="1" s="1"/>
  <c r="J25" i="1"/>
  <c r="J20" i="1"/>
  <c r="J16" i="1"/>
  <c r="H29" i="1"/>
  <c r="J21" i="1"/>
  <c r="J19" i="1"/>
  <c r="J17" i="1"/>
  <c r="I24" i="1" l="1"/>
  <c r="I15" i="1"/>
  <c r="J11" i="1"/>
  <c r="J14" i="1"/>
  <c r="J10" i="1"/>
  <c r="J12" i="1"/>
  <c r="J9" i="1"/>
  <c r="I27" i="1" l="1"/>
  <c r="J24" i="1"/>
  <c r="J15" i="1"/>
  <c r="I29" i="1"/>
  <c r="L27" i="3" s="1"/>
  <c r="J27" i="1" l="1"/>
  <c r="J29" i="1" s="1"/>
</calcChain>
</file>

<file path=xl/sharedStrings.xml><?xml version="1.0" encoding="utf-8"?>
<sst xmlns="http://schemas.openxmlformats.org/spreadsheetml/2006/main" count="180" uniqueCount="107">
  <si>
    <t>KENERGY</t>
  </si>
  <si>
    <t>Current</t>
  </si>
  <si>
    <t>Survivor</t>
  </si>
  <si>
    <t>Net</t>
  </si>
  <si>
    <t>Depreciation Rates</t>
  </si>
  <si>
    <t>Curve</t>
  </si>
  <si>
    <t>Life</t>
  </si>
  <si>
    <t>Salvage</t>
  </si>
  <si>
    <t>a</t>
  </si>
  <si>
    <t>b</t>
  </si>
  <si>
    <t>c</t>
  </si>
  <si>
    <t>362</t>
  </si>
  <si>
    <t xml:space="preserve">  Station Equipment</t>
  </si>
  <si>
    <t>R1</t>
  </si>
  <si>
    <t>362.1</t>
  </si>
  <si>
    <t xml:space="preserve">  Supervisory Control Equipment</t>
  </si>
  <si>
    <t>362.2</t>
  </si>
  <si>
    <t xml:space="preserve">  Microwave Equipment</t>
  </si>
  <si>
    <t>362.223</t>
  </si>
  <si>
    <t xml:space="preserve">  Microwave Towers</t>
  </si>
  <si>
    <t>362.4</t>
  </si>
  <si>
    <t xml:space="preserve">  Owenboro Fiber</t>
  </si>
  <si>
    <t xml:space="preserve">  Total Station &amp; Equipment</t>
  </si>
  <si>
    <t>2.7 - 3.2%</t>
  </si>
  <si>
    <t>Poles, Towers &amp; Fixtures</t>
  </si>
  <si>
    <t>3.0 - 4.0%</t>
  </si>
  <si>
    <t>Ohead Conds &amp; Devices</t>
  </si>
  <si>
    <t>2.3 - 2.8%</t>
  </si>
  <si>
    <t>Underground Conduit</t>
  </si>
  <si>
    <t>S0</t>
  </si>
  <si>
    <t>1.8 - 2.3%</t>
  </si>
  <si>
    <t>Underground Conds &amp; Devices</t>
  </si>
  <si>
    <t>2.4 - 2.9%</t>
  </si>
  <si>
    <t>Line Transformers</t>
  </si>
  <si>
    <t>L0</t>
  </si>
  <si>
    <t>2.6 - 3.1%</t>
  </si>
  <si>
    <t>Services</t>
  </si>
  <si>
    <t>3.1 - 3.6%</t>
  </si>
  <si>
    <t>O1</t>
  </si>
  <si>
    <t>2.9 - 3.4%</t>
  </si>
  <si>
    <t>Instal on Cons Premises</t>
  </si>
  <si>
    <t>3.9 - 4.4%</t>
  </si>
  <si>
    <t>St Ltg &amp; Signal Systems</t>
  </si>
  <si>
    <t>3.8 - 4.3%</t>
  </si>
  <si>
    <t>Composite Depreciation Rate</t>
  </si>
  <si>
    <t>Depreciation Expense</t>
  </si>
  <si>
    <t>Investment</t>
  </si>
  <si>
    <t>Change</t>
  </si>
  <si>
    <t>R4</t>
  </si>
  <si>
    <t>R2</t>
  </si>
  <si>
    <t>Deprec</t>
  </si>
  <si>
    <t>Station Equipment</t>
  </si>
  <si>
    <t>Rates</t>
  </si>
  <si>
    <t>Proposed</t>
  </si>
  <si>
    <t>Total</t>
  </si>
  <si>
    <t>e</t>
  </si>
  <si>
    <t>f</t>
  </si>
  <si>
    <t>g</t>
  </si>
  <si>
    <t>h=(100-g)/f</t>
  </si>
  <si>
    <t>RUS Rate</t>
  </si>
  <si>
    <t>Range</t>
  </si>
  <si>
    <t>DEPRECIATION RATES &amp; PARAMETERS</t>
  </si>
  <si>
    <t xml:space="preserve">Current </t>
  </si>
  <si>
    <t xml:space="preserve">Proposed </t>
  </si>
  <si>
    <t>Reserve</t>
  </si>
  <si>
    <t>Ratio</t>
  </si>
  <si>
    <t>Difference</t>
  </si>
  <si>
    <t>Calculated</t>
  </si>
  <si>
    <t>Recommend</t>
  </si>
  <si>
    <t>Rate</t>
  </si>
  <si>
    <t>Theoretical Reserve</t>
  </si>
  <si>
    <t>$</t>
  </si>
  <si>
    <t>%</t>
  </si>
  <si>
    <t>i</t>
  </si>
  <si>
    <t>m</t>
  </si>
  <si>
    <t>COMPARISON OF DEPRECIATION RATES AND EXPENSE</t>
  </si>
  <si>
    <t>j=d</t>
  </si>
  <si>
    <t>THEORETICAL RESERVE</t>
  </si>
  <si>
    <t>d</t>
  </si>
  <si>
    <t>370</t>
  </si>
  <si>
    <t>Meters - AMI ##</t>
  </si>
  <si>
    <t>Meters #</t>
  </si>
  <si>
    <t>## Life from PSC Order dated February 24, 2015 on Case NO 2014-00376</t>
  </si>
  <si>
    <t>S0.5</t>
  </si>
  <si>
    <t>L0.5</t>
  </si>
  <si>
    <t>R2.5</t>
  </si>
  <si>
    <t>L5</t>
  </si>
  <si>
    <t>Jan 1 2015</t>
  </si>
  <si>
    <t>362.3</t>
  </si>
  <si>
    <t>k=i</t>
  </si>
  <si>
    <t>l</t>
  </si>
  <si>
    <t>n=j*m</t>
  </si>
  <si>
    <t>o=k*m</t>
  </si>
  <si>
    <t>p=o-n</t>
  </si>
  <si>
    <t>q=m</t>
  </si>
  <si>
    <t xml:space="preserve">r </t>
  </si>
  <si>
    <t>s=r/q</t>
  </si>
  <si>
    <t>t=q*u</t>
  </si>
  <si>
    <t>u</t>
  </si>
  <si>
    <t>v=s-u</t>
  </si>
  <si>
    <t>R3</t>
  </si>
  <si>
    <t xml:space="preserve">   Fiber in Substations</t>
  </si>
  <si>
    <t xml:space="preserve"> # Total account less regualtory asset amounts</t>
  </si>
  <si>
    <t xml:space="preserve">Meters - AMI </t>
  </si>
  <si>
    <t>Meters - AMI</t>
  </si>
  <si>
    <t>*</t>
  </si>
  <si>
    <t xml:space="preserve"> * Rate adjusted to balance accrual change and the theoretical reserve.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</si>
</sst>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1">
    <font>
      <sz val="11"/>
      <name val="Times New Roman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4"/>
      <name val="Lucida Sans"/>
      <family val="2"/>
    </font>
    <font>
      <sz val="10"/>
      <name val="Lucida Sans"/>
      <family val="2"/>
    </font>
    <font>
      <u/>
      <sz val="10"/>
      <name val="Lucida Sans"/>
      <family val="2"/>
    </font>
    <font>
      <b/>
      <sz val="11"/>
      <name val="Lucida Sans"/>
      <family val="2"/>
    </font>
    <font>
      <b/>
      <sz val="10"/>
      <name val="Lucida Sans"/>
      <family val="2"/>
    </font>
    <font>
      <sz val="12"/>
      <name val="Lucida Sans"/>
      <family val="2"/>
    </font>
    <font>
      <b/>
      <u/>
      <sz val="10"/>
      <name val="Lucida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3" applyFont="1"/>
    <xf numFmtId="9" fontId="5" fillId="0" borderId="0" xfId="4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165" fontId="5" fillId="0" borderId="0" xfId="4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5" fillId="0" borderId="0" xfId="0" applyFont="1"/>
    <xf numFmtId="49" fontId="6" fillId="0" borderId="0" xfId="1" applyNumberFormat="1" applyFont="1" applyAlignment="1">
      <alignment horizontal="center"/>
    </xf>
    <xf numFmtId="43" fontId="6" fillId="0" borderId="0" xfId="1" applyFont="1" applyAlignment="1">
      <alignment horizontal="center"/>
    </xf>
    <xf numFmtId="49" fontId="5" fillId="0" borderId="0" xfId="1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0" xfId="1" applyFont="1"/>
    <xf numFmtId="49" fontId="8" fillId="0" borderId="0" xfId="1" applyNumberFormat="1" applyFont="1" applyAlignment="1">
      <alignment horizontal="center"/>
    </xf>
    <xf numFmtId="43" fontId="8" fillId="0" borderId="0" xfId="1" applyFont="1"/>
    <xf numFmtId="0" fontId="5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9" fontId="6" fillId="0" borderId="0" xfId="4" applyFont="1" applyAlignment="1">
      <alignment horizontal="center"/>
    </xf>
    <xf numFmtId="165" fontId="5" fillId="0" borderId="0" xfId="4" applyNumberFormat="1" applyFont="1"/>
    <xf numFmtId="164" fontId="5" fillId="0" borderId="0" xfId="1" applyNumberFormat="1" applyFont="1"/>
    <xf numFmtId="164" fontId="5" fillId="0" borderId="0" xfId="0" applyNumberFormat="1" applyFont="1"/>
    <xf numFmtId="0" fontId="4" fillId="0" borderId="0" xfId="3" applyFont="1" applyAlignment="1">
      <alignment horizontal="center"/>
    </xf>
    <xf numFmtId="0" fontId="4" fillId="0" borderId="0" xfId="3" applyFont="1"/>
    <xf numFmtId="165" fontId="4" fillId="0" borderId="0" xfId="4" applyNumberFormat="1" applyFont="1"/>
    <xf numFmtId="166" fontId="5" fillId="0" borderId="0" xfId="2" applyNumberFormat="1" applyFont="1" applyAlignment="1">
      <alignment horizontal="center"/>
    </xf>
    <xf numFmtId="166" fontId="5" fillId="0" borderId="0" xfId="2" applyNumberFormat="1" applyFont="1"/>
    <xf numFmtId="166" fontId="6" fillId="0" borderId="0" xfId="2" applyNumberFormat="1" applyFont="1" applyAlignment="1">
      <alignment horizontal="center"/>
    </xf>
    <xf numFmtId="164" fontId="5" fillId="0" borderId="0" xfId="3" applyNumberFormat="1" applyFont="1"/>
    <xf numFmtId="0" fontId="8" fillId="0" borderId="0" xfId="3" applyFont="1"/>
    <xf numFmtId="164" fontId="5" fillId="0" borderId="0" xfId="1" applyNumberFormat="1" applyFont="1" applyAlignment="1">
      <alignment horizontal="center"/>
    </xf>
    <xf numFmtId="165" fontId="8" fillId="0" borderId="0" xfId="4" applyNumberFormat="1" applyFont="1" applyAlignment="1">
      <alignment horizontal="center"/>
    </xf>
    <xf numFmtId="0" fontId="6" fillId="0" borderId="0" xfId="3" applyFont="1" applyBorder="1" applyAlignment="1"/>
    <xf numFmtId="164" fontId="5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0" applyNumberFormat="1"/>
    <xf numFmtId="0" fontId="6" fillId="0" borderId="0" xfId="3" applyFont="1" applyBorder="1" applyAlignment="1">
      <alignment horizontal="center"/>
    </xf>
    <xf numFmtId="9" fontId="5" fillId="0" borderId="0" xfId="4" applyNumberFormat="1" applyFont="1" applyAlignment="1">
      <alignment horizontal="center"/>
    </xf>
    <xf numFmtId="3" fontId="5" fillId="0" borderId="0" xfId="0" applyNumberFormat="1" applyFont="1"/>
    <xf numFmtId="43" fontId="10" fillId="0" borderId="0" xfId="1" applyFont="1" applyAlignment="1">
      <alignment horizontal="center"/>
    </xf>
    <xf numFmtId="0" fontId="8" fillId="0" borderId="0" xfId="3" applyFont="1" applyAlignment="1">
      <alignment horizontal="center"/>
    </xf>
    <xf numFmtId="164" fontId="8" fillId="0" borderId="0" xfId="3" applyNumberFormat="1" applyFont="1"/>
    <xf numFmtId="0" fontId="8" fillId="0" borderId="0" xfId="0" applyFont="1"/>
    <xf numFmtId="0" fontId="8" fillId="0" borderId="0" xfId="0" applyFont="1" applyAlignment="1">
      <alignment horizontal="right"/>
    </xf>
    <xf numFmtId="165" fontId="8" fillId="0" borderId="0" xfId="4" applyNumberFormat="1" applyFont="1" applyAlignment="1">
      <alignment horizontal="right"/>
    </xf>
    <xf numFmtId="10" fontId="5" fillId="0" borderId="0" xfId="4" applyNumberFormat="1" applyFont="1" applyAlignment="1">
      <alignment horizontal="center"/>
    </xf>
    <xf numFmtId="10" fontId="8" fillId="0" borderId="0" xfId="4" applyNumberFormat="1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applyAlignment="1">
      <alignment horizontal="center"/>
    </xf>
    <xf numFmtId="165" fontId="8" fillId="0" borderId="0" xfId="0" applyNumberFormat="1" applyFont="1" applyFill="1" applyAlignment="1">
      <alignment horizontal="right"/>
    </xf>
    <xf numFmtId="9" fontId="5" fillId="0" borderId="0" xfId="4" applyFont="1" applyAlignment="1">
      <alignment horizontal="center"/>
    </xf>
    <xf numFmtId="9" fontId="5" fillId="0" borderId="0" xfId="4" applyFont="1" applyFill="1" applyAlignment="1">
      <alignment horizontal="center"/>
    </xf>
    <xf numFmtId="9" fontId="5" fillId="0" borderId="0" xfId="4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3" applyFont="1" applyBorder="1" applyAlignment="1">
      <alignment horizontal="center"/>
    </xf>
    <xf numFmtId="0" fontId="9" fillId="0" borderId="0" xfId="3" applyFont="1" applyAlignment="1">
      <alignment horizontal="center"/>
    </xf>
    <xf numFmtId="9" fontId="5" fillId="0" borderId="1" xfId="4" applyFont="1" applyBorder="1" applyAlignment="1">
      <alignment horizontal="center"/>
    </xf>
    <xf numFmtId="9" fontId="5" fillId="0" borderId="0" xfId="4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Rate What If April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7" zoomScaleNormal="100" workbookViewId="0">
      <selection activeCell="L23" sqref="L23"/>
    </sheetView>
  </sheetViews>
  <sheetFormatPr defaultColWidth="9.140625" defaultRowHeight="12.75"/>
  <cols>
    <col min="1" max="1" width="8.7109375" style="8" customWidth="1"/>
    <col min="2" max="2" width="29.7109375" style="8" customWidth="1"/>
    <col min="3" max="5" width="9.140625" style="8"/>
    <col min="6" max="6" width="11.42578125" style="8" customWidth="1"/>
    <col min="7" max="7" width="1.7109375" style="8" customWidth="1"/>
    <col min="8" max="10" width="9.140625" style="8"/>
    <col min="11" max="11" width="10.85546875" style="8" customWidth="1"/>
    <col min="12" max="12" width="8.42578125" style="8" customWidth="1"/>
    <col min="13" max="13" width="4.28515625" style="8" customWidth="1"/>
    <col min="14" max="14" width="11.7109375" style="8" bestFit="1" customWidth="1"/>
    <col min="15" max="15" width="10.140625" style="8" bestFit="1" customWidth="1"/>
    <col min="16" max="16384" width="9.140625" style="8"/>
  </cols>
  <sheetData>
    <row r="1" spans="1:16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6" ht="1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>
      <c r="A3" s="1"/>
      <c r="B3" s="1"/>
      <c r="C3" s="1"/>
      <c r="D3" s="1"/>
      <c r="E3" s="1"/>
      <c r="F3" s="1"/>
      <c r="G3" s="1"/>
      <c r="H3" s="2"/>
    </row>
    <row r="4" spans="1:16">
      <c r="A4" s="3"/>
      <c r="B4" s="3"/>
      <c r="C4" s="55" t="s">
        <v>62</v>
      </c>
      <c r="D4" s="55"/>
      <c r="E4" s="55"/>
      <c r="F4" s="55"/>
      <c r="G4" s="3"/>
      <c r="H4" s="55" t="s">
        <v>63</v>
      </c>
      <c r="I4" s="55"/>
      <c r="J4" s="55"/>
      <c r="K4" s="55"/>
      <c r="L4" s="55"/>
      <c r="M4" s="55"/>
    </row>
    <row r="5" spans="1:16">
      <c r="A5" s="3"/>
      <c r="B5" s="3"/>
      <c r="C5" s="3" t="s">
        <v>2</v>
      </c>
      <c r="D5" s="3"/>
      <c r="E5" s="3" t="s">
        <v>3</v>
      </c>
      <c r="F5" s="17" t="s">
        <v>50</v>
      </c>
      <c r="G5" s="3"/>
      <c r="H5" s="3" t="s">
        <v>2</v>
      </c>
      <c r="I5" s="3"/>
      <c r="J5" s="3" t="s">
        <v>3</v>
      </c>
      <c r="K5" s="17" t="s">
        <v>67</v>
      </c>
      <c r="L5" s="53" t="s">
        <v>68</v>
      </c>
      <c r="M5" s="53"/>
    </row>
    <row r="6" spans="1:16">
      <c r="A6" s="9"/>
      <c r="B6" s="10"/>
      <c r="C6" s="10" t="s">
        <v>5</v>
      </c>
      <c r="D6" s="10" t="s">
        <v>6</v>
      </c>
      <c r="E6" s="10" t="s">
        <v>7</v>
      </c>
      <c r="F6" s="18" t="s">
        <v>52</v>
      </c>
      <c r="G6" s="10"/>
      <c r="H6" s="10" t="s">
        <v>5</v>
      </c>
      <c r="I6" s="10" t="s">
        <v>6</v>
      </c>
      <c r="J6" s="10" t="s">
        <v>7</v>
      </c>
      <c r="K6" s="18" t="s">
        <v>52</v>
      </c>
      <c r="L6" s="54" t="s">
        <v>69</v>
      </c>
      <c r="M6" s="54"/>
    </row>
    <row r="7" spans="1:16">
      <c r="A7" s="11"/>
      <c r="B7" s="12"/>
      <c r="C7" s="12" t="s">
        <v>8</v>
      </c>
      <c r="D7" s="12" t="s">
        <v>9</v>
      </c>
      <c r="E7" s="12" t="s">
        <v>10</v>
      </c>
      <c r="F7" s="47" t="s">
        <v>78</v>
      </c>
      <c r="G7" s="12"/>
      <c r="H7" s="3" t="s">
        <v>55</v>
      </c>
      <c r="I7" s="16" t="s">
        <v>56</v>
      </c>
      <c r="J7" s="16" t="s">
        <v>57</v>
      </c>
      <c r="K7" s="17" t="s">
        <v>58</v>
      </c>
      <c r="L7" s="53" t="s">
        <v>73</v>
      </c>
      <c r="M7" s="53"/>
    </row>
    <row r="8" spans="1:16">
      <c r="A8" s="11"/>
      <c r="B8" s="13"/>
      <c r="C8" s="13"/>
      <c r="D8" s="13"/>
      <c r="E8" s="13"/>
      <c r="F8" s="19"/>
      <c r="G8" s="13"/>
      <c r="H8" s="1"/>
      <c r="K8" s="19"/>
      <c r="L8" s="42"/>
      <c r="M8" s="42"/>
    </row>
    <row r="9" spans="1:16">
      <c r="A9" s="11" t="s">
        <v>11</v>
      </c>
      <c r="B9" s="13" t="s">
        <v>51</v>
      </c>
      <c r="C9" s="12" t="s">
        <v>13</v>
      </c>
      <c r="D9" s="3">
        <v>42</v>
      </c>
      <c r="E9" s="3">
        <v>20</v>
      </c>
      <c r="F9" s="6">
        <f>ROUND((1-E9/100)/D9,3)</f>
        <v>1.9E-2</v>
      </c>
      <c r="G9" s="3"/>
      <c r="H9" s="12" t="s">
        <v>13</v>
      </c>
      <c r="I9" s="3">
        <v>44</v>
      </c>
      <c r="J9" s="3">
        <v>16</v>
      </c>
      <c r="K9" s="6">
        <f>ROUND((1-J9/100)/I9,3)</f>
        <v>1.9E-2</v>
      </c>
      <c r="L9" s="49">
        <f>+K9</f>
        <v>1.9E-2</v>
      </c>
      <c r="M9" s="42"/>
      <c r="P9" s="20"/>
    </row>
    <row r="10" spans="1:16">
      <c r="A10" s="11" t="s">
        <v>14</v>
      </c>
      <c r="B10" s="13" t="s">
        <v>15</v>
      </c>
      <c r="C10" s="12"/>
      <c r="D10" s="3">
        <v>20</v>
      </c>
      <c r="E10" s="3">
        <v>0</v>
      </c>
      <c r="F10" s="6">
        <f t="shared" ref="F10:F14" si="0">ROUND((1-E10/100)/D10,3)</f>
        <v>0.05</v>
      </c>
      <c r="G10" s="3"/>
      <c r="H10" s="12"/>
      <c r="I10" s="3">
        <v>20</v>
      </c>
      <c r="J10" s="3">
        <v>0</v>
      </c>
      <c r="K10" s="6">
        <f t="shared" ref="K10:K25" si="1">ROUND((1-J10/100)/I10,3)</f>
        <v>0.05</v>
      </c>
      <c r="L10" s="49">
        <f t="shared" ref="L10:L25" si="2">+K10</f>
        <v>0.05</v>
      </c>
      <c r="M10" s="42"/>
      <c r="P10" s="20"/>
    </row>
    <row r="11" spans="1:16">
      <c r="A11" s="11" t="s">
        <v>16</v>
      </c>
      <c r="B11" s="13" t="s">
        <v>17</v>
      </c>
      <c r="C11" s="12"/>
      <c r="D11" s="3">
        <v>20</v>
      </c>
      <c r="E11" s="3">
        <v>0</v>
      </c>
      <c r="F11" s="6">
        <f t="shared" si="0"/>
        <v>0.05</v>
      </c>
      <c r="G11" s="3"/>
      <c r="H11" s="12"/>
      <c r="I11" s="3">
        <v>20</v>
      </c>
      <c r="J11" s="3">
        <v>0</v>
      </c>
      <c r="K11" s="6">
        <f t="shared" si="1"/>
        <v>0.05</v>
      </c>
      <c r="L11" s="49">
        <f t="shared" si="2"/>
        <v>0.05</v>
      </c>
      <c r="M11" s="42"/>
      <c r="P11" s="20"/>
    </row>
    <row r="12" spans="1:16">
      <c r="A12" s="11" t="s">
        <v>18</v>
      </c>
      <c r="B12" s="13" t="s">
        <v>19</v>
      </c>
      <c r="C12" s="12"/>
      <c r="D12" s="3">
        <v>32</v>
      </c>
      <c r="E12" s="3">
        <v>10</v>
      </c>
      <c r="F12" s="6">
        <f t="shared" si="0"/>
        <v>2.8000000000000001E-2</v>
      </c>
      <c r="G12" s="3"/>
      <c r="H12" s="12"/>
      <c r="I12" s="3">
        <v>32</v>
      </c>
      <c r="J12" s="3">
        <v>10</v>
      </c>
      <c r="K12" s="6">
        <f t="shared" si="1"/>
        <v>2.8000000000000001E-2</v>
      </c>
      <c r="L12" s="49">
        <f t="shared" si="2"/>
        <v>2.8000000000000001E-2</v>
      </c>
      <c r="M12" s="42"/>
      <c r="P12" s="20"/>
    </row>
    <row r="13" spans="1:16">
      <c r="A13" s="11" t="s">
        <v>88</v>
      </c>
      <c r="B13" s="13" t="s">
        <v>101</v>
      </c>
      <c r="C13" s="12"/>
      <c r="D13" s="3"/>
      <c r="E13" s="3"/>
      <c r="F13" s="6"/>
      <c r="G13" s="3"/>
      <c r="H13" s="12"/>
      <c r="I13" s="3">
        <v>25</v>
      </c>
      <c r="J13" s="3">
        <v>0</v>
      </c>
      <c r="K13" s="6">
        <f t="shared" si="1"/>
        <v>0.04</v>
      </c>
      <c r="L13" s="49">
        <f t="shared" si="2"/>
        <v>0.04</v>
      </c>
      <c r="M13" s="42"/>
      <c r="P13" s="20"/>
    </row>
    <row r="14" spans="1:16">
      <c r="A14" s="11" t="s">
        <v>20</v>
      </c>
      <c r="B14" s="13" t="s">
        <v>21</v>
      </c>
      <c r="C14" s="12"/>
      <c r="D14" s="3">
        <v>25</v>
      </c>
      <c r="E14" s="3">
        <v>0</v>
      </c>
      <c r="F14" s="6">
        <f t="shared" si="0"/>
        <v>0.04</v>
      </c>
      <c r="G14" s="3"/>
      <c r="H14" s="12"/>
      <c r="I14" s="3">
        <v>25</v>
      </c>
      <c r="J14" s="3">
        <v>0</v>
      </c>
      <c r="K14" s="6">
        <f t="shared" si="1"/>
        <v>0.04</v>
      </c>
      <c r="L14" s="49">
        <f t="shared" si="2"/>
        <v>0.04</v>
      </c>
      <c r="M14" s="42"/>
      <c r="P14" s="20"/>
    </row>
    <row r="15" spans="1:16">
      <c r="A15" s="11"/>
      <c r="B15" s="13" t="s">
        <v>22</v>
      </c>
      <c r="C15" s="12"/>
      <c r="D15" s="3"/>
      <c r="E15" s="3"/>
      <c r="F15" s="6"/>
      <c r="G15" s="3"/>
      <c r="H15" s="12"/>
      <c r="I15" s="3"/>
      <c r="J15" s="3"/>
      <c r="K15" s="6"/>
      <c r="L15" s="49"/>
      <c r="M15" s="42"/>
      <c r="P15" s="20"/>
    </row>
    <row r="16" spans="1:16">
      <c r="A16" s="11">
        <v>364</v>
      </c>
      <c r="B16" s="13" t="s">
        <v>24</v>
      </c>
      <c r="C16" s="12" t="s">
        <v>13</v>
      </c>
      <c r="D16" s="3">
        <v>32</v>
      </c>
      <c r="E16" s="3">
        <v>-51</v>
      </c>
      <c r="F16" s="6">
        <f t="shared" ref="F16:F22" si="3">ROUND((1-E16/100)/D16,3)</f>
        <v>4.7E-2</v>
      </c>
      <c r="G16" s="3"/>
      <c r="H16" s="12" t="s">
        <v>13</v>
      </c>
      <c r="I16" s="3">
        <v>32</v>
      </c>
      <c r="J16" s="5">
        <v>-51</v>
      </c>
      <c r="K16" s="6">
        <f t="shared" si="1"/>
        <v>4.7E-2</v>
      </c>
      <c r="L16" s="49">
        <f t="shared" si="2"/>
        <v>4.7E-2</v>
      </c>
      <c r="M16" s="42"/>
      <c r="P16" s="20"/>
    </row>
    <row r="17" spans="1:16">
      <c r="A17" s="11">
        <v>365</v>
      </c>
      <c r="B17" s="13" t="s">
        <v>26</v>
      </c>
      <c r="C17" s="12" t="s">
        <v>48</v>
      </c>
      <c r="D17" s="5">
        <v>36</v>
      </c>
      <c r="E17" s="3">
        <v>-40</v>
      </c>
      <c r="F17" s="6">
        <f t="shared" si="3"/>
        <v>3.9E-2</v>
      </c>
      <c r="G17" s="3"/>
      <c r="H17" s="12" t="s">
        <v>100</v>
      </c>
      <c r="I17" s="5">
        <v>36</v>
      </c>
      <c r="J17" s="3">
        <v>-44</v>
      </c>
      <c r="K17" s="6">
        <f t="shared" si="1"/>
        <v>0.04</v>
      </c>
      <c r="L17" s="49">
        <f t="shared" si="2"/>
        <v>0.04</v>
      </c>
      <c r="M17" s="42"/>
      <c r="P17" s="20"/>
    </row>
    <row r="18" spans="1:16">
      <c r="A18" s="11">
        <v>366</v>
      </c>
      <c r="B18" s="13" t="s">
        <v>28</v>
      </c>
      <c r="C18" s="12" t="s">
        <v>29</v>
      </c>
      <c r="D18" s="5">
        <v>45</v>
      </c>
      <c r="E18" s="3">
        <v>0</v>
      </c>
      <c r="F18" s="6">
        <f t="shared" si="3"/>
        <v>2.1999999999999999E-2</v>
      </c>
      <c r="G18" s="3"/>
      <c r="H18" s="12" t="s">
        <v>29</v>
      </c>
      <c r="I18" s="5">
        <v>45</v>
      </c>
      <c r="J18" s="3">
        <v>0</v>
      </c>
      <c r="K18" s="6">
        <f t="shared" si="1"/>
        <v>2.1999999999999999E-2</v>
      </c>
      <c r="L18" s="49">
        <f t="shared" si="2"/>
        <v>2.1999999999999999E-2</v>
      </c>
      <c r="M18" s="42"/>
      <c r="P18" s="20"/>
    </row>
    <row r="19" spans="1:16">
      <c r="A19" s="11">
        <v>367</v>
      </c>
      <c r="B19" s="13" t="s">
        <v>31</v>
      </c>
      <c r="C19" s="12" t="s">
        <v>29</v>
      </c>
      <c r="D19" s="3">
        <v>39</v>
      </c>
      <c r="E19" s="3">
        <v>-30</v>
      </c>
      <c r="F19" s="6">
        <v>3.1E-2</v>
      </c>
      <c r="G19" s="3"/>
      <c r="H19" s="12" t="s">
        <v>83</v>
      </c>
      <c r="I19" s="3">
        <v>40</v>
      </c>
      <c r="J19" s="3">
        <v>-31</v>
      </c>
      <c r="K19" s="6">
        <f t="shared" si="1"/>
        <v>3.3000000000000002E-2</v>
      </c>
      <c r="L19" s="49">
        <f t="shared" si="2"/>
        <v>3.3000000000000002E-2</v>
      </c>
      <c r="M19" s="42"/>
      <c r="P19" s="20"/>
    </row>
    <row r="20" spans="1:16">
      <c r="A20" s="11">
        <v>368</v>
      </c>
      <c r="B20" s="13" t="s">
        <v>33</v>
      </c>
      <c r="C20" s="12" t="s">
        <v>34</v>
      </c>
      <c r="D20" s="5">
        <v>39</v>
      </c>
      <c r="E20" s="3">
        <v>-33</v>
      </c>
      <c r="F20" s="6">
        <v>2.9000000000000001E-2</v>
      </c>
      <c r="G20" s="3"/>
      <c r="H20" s="12" t="s">
        <v>84</v>
      </c>
      <c r="I20" s="5">
        <v>40</v>
      </c>
      <c r="J20" s="3">
        <v>-39</v>
      </c>
      <c r="K20" s="6">
        <f t="shared" si="1"/>
        <v>3.5000000000000003E-2</v>
      </c>
      <c r="L20" s="49">
        <v>3.3000000000000002E-2</v>
      </c>
      <c r="M20" s="42" t="s">
        <v>105</v>
      </c>
      <c r="P20" s="20"/>
    </row>
    <row r="21" spans="1:16">
      <c r="A21" s="11">
        <v>369</v>
      </c>
      <c r="B21" s="13" t="s">
        <v>36</v>
      </c>
      <c r="C21" s="12" t="s">
        <v>49</v>
      </c>
      <c r="D21" s="5">
        <v>30</v>
      </c>
      <c r="E21" s="3">
        <v>-32</v>
      </c>
      <c r="F21" s="6">
        <v>3.7999999999999999E-2</v>
      </c>
      <c r="G21" s="3"/>
      <c r="H21" s="12" t="s">
        <v>85</v>
      </c>
      <c r="I21" s="5">
        <v>33</v>
      </c>
      <c r="J21" s="3">
        <v>-32</v>
      </c>
      <c r="K21" s="6">
        <f t="shared" si="1"/>
        <v>0.04</v>
      </c>
      <c r="L21" s="49">
        <f t="shared" si="2"/>
        <v>0.04</v>
      </c>
      <c r="M21" s="42"/>
      <c r="P21" s="20"/>
    </row>
    <row r="22" spans="1:16">
      <c r="A22" s="11">
        <v>370</v>
      </c>
      <c r="B22" s="13" t="s">
        <v>81</v>
      </c>
      <c r="C22" s="12" t="s">
        <v>38</v>
      </c>
      <c r="D22" s="5">
        <v>43</v>
      </c>
      <c r="E22" s="3">
        <v>-114</v>
      </c>
      <c r="F22" s="6">
        <f t="shared" si="3"/>
        <v>0.05</v>
      </c>
      <c r="G22" s="3"/>
      <c r="H22" s="12" t="s">
        <v>83</v>
      </c>
      <c r="I22" s="5">
        <v>38</v>
      </c>
      <c r="J22" s="3">
        <v>-127</v>
      </c>
      <c r="K22" s="6">
        <f t="shared" si="1"/>
        <v>0.06</v>
      </c>
      <c r="L22" s="49">
        <f t="shared" si="2"/>
        <v>0.06</v>
      </c>
      <c r="M22" s="42"/>
      <c r="P22" s="20"/>
    </row>
    <row r="23" spans="1:16">
      <c r="A23" s="11" t="s">
        <v>79</v>
      </c>
      <c r="B23" s="13" t="s">
        <v>80</v>
      </c>
      <c r="C23" s="12"/>
      <c r="D23" s="5"/>
      <c r="E23" s="3"/>
      <c r="F23" s="6"/>
      <c r="G23" s="3"/>
      <c r="H23" s="12" t="s">
        <v>83</v>
      </c>
      <c r="I23" s="5">
        <v>15</v>
      </c>
      <c r="J23" s="3">
        <v>-12</v>
      </c>
      <c r="K23" s="6">
        <f t="shared" si="1"/>
        <v>7.4999999999999997E-2</v>
      </c>
      <c r="L23" s="49">
        <f t="shared" si="2"/>
        <v>7.4999999999999997E-2</v>
      </c>
      <c r="M23" s="42"/>
      <c r="P23" s="20"/>
    </row>
    <row r="24" spans="1:16">
      <c r="A24" s="11">
        <v>371</v>
      </c>
      <c r="B24" s="13" t="s">
        <v>40</v>
      </c>
      <c r="C24" s="12" t="s">
        <v>38</v>
      </c>
      <c r="D24" s="5">
        <v>31</v>
      </c>
      <c r="E24" s="3">
        <v>-66</v>
      </c>
      <c r="F24" s="6">
        <f t="shared" ref="F24" si="4">ROUND((1-E24/100)/D24,3)</f>
        <v>5.3999999999999999E-2</v>
      </c>
      <c r="G24" s="3"/>
      <c r="H24" s="12" t="s">
        <v>13</v>
      </c>
      <c r="I24" s="5">
        <v>30</v>
      </c>
      <c r="J24" s="3">
        <v>-54</v>
      </c>
      <c r="K24" s="6">
        <f t="shared" si="1"/>
        <v>5.0999999999999997E-2</v>
      </c>
      <c r="L24" s="49">
        <f t="shared" si="2"/>
        <v>5.0999999999999997E-2</v>
      </c>
      <c r="M24" s="42"/>
      <c r="P24" s="20"/>
    </row>
    <row r="25" spans="1:16">
      <c r="A25" s="11">
        <v>373</v>
      </c>
      <c r="B25" s="13" t="s">
        <v>42</v>
      </c>
      <c r="C25" s="12" t="s">
        <v>49</v>
      </c>
      <c r="D25" s="3">
        <v>27</v>
      </c>
      <c r="E25" s="3">
        <v>-19</v>
      </c>
      <c r="F25" s="6">
        <v>3.7999999999999999E-2</v>
      </c>
      <c r="G25" s="3"/>
      <c r="H25" s="12" t="s">
        <v>86</v>
      </c>
      <c r="I25" s="3">
        <v>25</v>
      </c>
      <c r="J25" s="3">
        <v>-15</v>
      </c>
      <c r="K25" s="6">
        <f t="shared" si="1"/>
        <v>4.5999999999999999E-2</v>
      </c>
      <c r="L25" s="49">
        <f t="shared" si="2"/>
        <v>4.5999999999999999E-2</v>
      </c>
      <c r="M25" s="42"/>
      <c r="P25" s="20"/>
    </row>
    <row r="26" spans="1:16">
      <c r="A26" s="11"/>
      <c r="B26" s="13"/>
      <c r="C26" s="13"/>
      <c r="D26" s="3"/>
      <c r="E26" s="3"/>
      <c r="F26" s="6"/>
      <c r="G26" s="3"/>
      <c r="H26" s="13"/>
      <c r="I26" s="3"/>
      <c r="J26" s="3"/>
      <c r="K26" s="6"/>
      <c r="L26" s="43"/>
      <c r="M26" s="42"/>
    </row>
    <row r="27" spans="1:16">
      <c r="A27" s="11"/>
      <c r="B27" s="13" t="s">
        <v>44</v>
      </c>
      <c r="C27" s="13"/>
      <c r="D27" s="3"/>
      <c r="E27" s="3"/>
      <c r="F27" s="6">
        <v>3.7999999999999999E-2</v>
      </c>
      <c r="G27" s="3"/>
      <c r="H27" s="6"/>
      <c r="L27" s="44">
        <f>+Compare!I29</f>
        <v>3.9444153871326271E-2</v>
      </c>
      <c r="M27" s="42"/>
      <c r="P27" s="21"/>
    </row>
    <row r="28" spans="1:16">
      <c r="A28" s="14"/>
      <c r="B28" s="15"/>
      <c r="C28" s="15"/>
      <c r="D28" s="15"/>
      <c r="E28" s="15"/>
      <c r="F28" s="15"/>
      <c r="G28" s="15"/>
      <c r="H28" s="2"/>
    </row>
    <row r="29" spans="1:16">
      <c r="B29" s="13" t="s">
        <v>102</v>
      </c>
    </row>
    <row r="30" spans="1:16">
      <c r="B30" s="8" t="s">
        <v>82</v>
      </c>
    </row>
    <row r="31" spans="1:16">
      <c r="B31" s="8" t="s">
        <v>106</v>
      </c>
    </row>
  </sheetData>
  <mergeCells count="7">
    <mergeCell ref="L7:M7"/>
    <mergeCell ref="L5:M5"/>
    <mergeCell ref="L6:M6"/>
    <mergeCell ref="H4:M4"/>
    <mergeCell ref="A1:M1"/>
    <mergeCell ref="A2:M2"/>
    <mergeCell ref="C4:F4"/>
  </mergeCells>
  <pageMargins left="0.7" right="0.7" top="0.75" bottom="0.98" header="0.3" footer="0.6"/>
  <pageSetup scale="96" orientation="landscape" r:id="rId1"/>
  <headerFooter>
    <oddFooter>&amp;L&amp;"Lucida Sans,Regular"&amp;10    Welsh Group&amp;C&amp;"Lucida Sans,Regular"&amp;10Page 1&amp;R&amp;"Lucida Sans,Regular"&amp;10June 26,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Normal="100" workbookViewId="0">
      <selection activeCell="I27" sqref="I27"/>
    </sheetView>
  </sheetViews>
  <sheetFormatPr defaultColWidth="9.140625" defaultRowHeight="12.75"/>
  <cols>
    <col min="1" max="1" width="7" style="1" customWidth="1"/>
    <col min="2" max="2" width="29.7109375" style="1" bestFit="1" customWidth="1"/>
    <col min="3" max="3" width="9.28515625" style="1" customWidth="1"/>
    <col min="4" max="4" width="9.7109375" style="1" customWidth="1"/>
    <col min="5" max="5" width="2.140625" style="1" customWidth="1"/>
    <col min="6" max="6" width="11.28515625" style="1" customWidth="1"/>
    <col min="7" max="7" width="14.5703125" style="1" customWidth="1"/>
    <col min="8" max="8" width="13.28515625" style="1" customWidth="1"/>
    <col min="9" max="9" width="13.28515625" style="2" customWidth="1"/>
    <col min="10" max="10" width="12.5703125" style="3" customWidth="1"/>
    <col min="11" max="11" width="10.28515625" style="1" bestFit="1" customWidth="1"/>
    <col min="12" max="14" width="12.85546875" style="1" bestFit="1" customWidth="1"/>
    <col min="15" max="15" width="10.28515625" style="1" bestFit="1" customWidth="1"/>
    <col min="16" max="16" width="9.28515625" style="1" bestFit="1" customWidth="1"/>
    <col min="17" max="17" width="9.140625" style="19"/>
    <col min="18" max="18" width="10.28515625" style="1" bestFit="1" customWidth="1"/>
    <col min="19" max="19" width="9.28515625" style="1" bestFit="1" customWidth="1"/>
    <col min="20" max="16384" width="9.140625" style="1"/>
  </cols>
  <sheetData>
    <row r="1" spans="1:17" s="23" customFormat="1" ht="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22"/>
      <c r="L1" s="22"/>
      <c r="M1" s="22"/>
      <c r="Q1" s="24"/>
    </row>
    <row r="2" spans="1:17" s="23" customFormat="1" ht="18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Q2" s="24"/>
    </row>
    <row r="4" spans="1:17" s="3" customFormat="1">
      <c r="I4" s="17"/>
      <c r="Q4" s="6"/>
    </row>
    <row r="5" spans="1:17" s="3" customFormat="1">
      <c r="C5" s="57" t="s">
        <v>4</v>
      </c>
      <c r="D5" s="57"/>
      <c r="F5" s="3" t="s">
        <v>59</v>
      </c>
      <c r="G5" s="25" t="s">
        <v>87</v>
      </c>
      <c r="H5" s="55" t="s">
        <v>45</v>
      </c>
      <c r="I5" s="55"/>
      <c r="J5" s="55"/>
    </row>
    <row r="6" spans="1:17" s="4" customFormat="1">
      <c r="A6" s="9"/>
      <c r="B6" s="10"/>
      <c r="C6" s="18" t="s">
        <v>1</v>
      </c>
      <c r="D6" s="10" t="s">
        <v>53</v>
      </c>
      <c r="F6" s="4" t="s">
        <v>60</v>
      </c>
      <c r="G6" s="27" t="s">
        <v>46</v>
      </c>
      <c r="H6" s="18" t="s">
        <v>1</v>
      </c>
      <c r="I6" s="10" t="s">
        <v>53</v>
      </c>
      <c r="J6" s="39" t="s">
        <v>47</v>
      </c>
    </row>
    <row r="7" spans="1:17" s="3" customFormat="1">
      <c r="A7" s="11"/>
      <c r="B7" s="12"/>
      <c r="C7" s="17" t="s">
        <v>76</v>
      </c>
      <c r="D7" s="3" t="s">
        <v>89</v>
      </c>
      <c r="F7" s="3" t="s">
        <v>90</v>
      </c>
      <c r="G7" s="3" t="s">
        <v>74</v>
      </c>
      <c r="H7" s="3" t="s">
        <v>91</v>
      </c>
      <c r="I7" s="3" t="s">
        <v>92</v>
      </c>
      <c r="J7" s="3" t="s">
        <v>93</v>
      </c>
      <c r="Q7" s="6"/>
    </row>
    <row r="8" spans="1:17">
      <c r="A8" s="11"/>
      <c r="B8" s="13"/>
      <c r="C8" s="19"/>
      <c r="D8" s="12"/>
      <c r="E8" s="3"/>
      <c r="F8" s="3"/>
      <c r="G8" s="25"/>
      <c r="H8" s="3"/>
      <c r="I8" s="25"/>
      <c r="J8" s="40"/>
      <c r="M8" s="28"/>
    </row>
    <row r="9" spans="1:17">
      <c r="A9" s="11" t="s">
        <v>11</v>
      </c>
      <c r="B9" s="13" t="s">
        <v>12</v>
      </c>
      <c r="C9" s="6">
        <f>+Parameters!F9</f>
        <v>1.9E-2</v>
      </c>
      <c r="D9" s="31">
        <f>+Parameters!L9</f>
        <v>1.9E-2</v>
      </c>
      <c r="F9" s="3" t="s">
        <v>23</v>
      </c>
      <c r="G9" s="20">
        <v>20879766</v>
      </c>
      <c r="H9" s="30">
        <f>+C9*G9</f>
        <v>396715.554</v>
      </c>
      <c r="I9" s="20">
        <f>+D9*G9</f>
        <v>396715.554</v>
      </c>
      <c r="J9" s="41">
        <f t="shared" ref="J9:J14" si="0">+I9-H9</f>
        <v>0</v>
      </c>
      <c r="M9" s="28"/>
    </row>
    <row r="10" spans="1:17">
      <c r="A10" s="11" t="s">
        <v>14</v>
      </c>
      <c r="B10" s="13" t="s">
        <v>15</v>
      </c>
      <c r="C10" s="6">
        <f>+Parameters!F10</f>
        <v>0.05</v>
      </c>
      <c r="D10" s="31">
        <f>+Parameters!L10</f>
        <v>0.05</v>
      </c>
      <c r="F10" s="3"/>
      <c r="G10" s="20">
        <v>1704880</v>
      </c>
      <c r="H10" s="30">
        <f>+C10*G10</f>
        <v>85244</v>
      </c>
      <c r="I10" s="20">
        <f t="shared" ref="I10:I25" si="1">+D10*G10</f>
        <v>85244</v>
      </c>
      <c r="J10" s="41">
        <f t="shared" si="0"/>
        <v>0</v>
      </c>
      <c r="M10" s="28"/>
    </row>
    <row r="11" spans="1:17">
      <c r="A11" s="11" t="s">
        <v>16</v>
      </c>
      <c r="B11" s="13" t="s">
        <v>17</v>
      </c>
      <c r="C11" s="6">
        <f>+Parameters!F11</f>
        <v>0.05</v>
      </c>
      <c r="D11" s="31">
        <f>+Parameters!L11</f>
        <v>0.05</v>
      </c>
      <c r="F11" s="3"/>
      <c r="G11" s="20">
        <v>481561</v>
      </c>
      <c r="H11" s="30">
        <f>+C11*G11</f>
        <v>24078.050000000003</v>
      </c>
      <c r="I11" s="20">
        <f t="shared" si="1"/>
        <v>24078.050000000003</v>
      </c>
      <c r="J11" s="41">
        <f t="shared" si="0"/>
        <v>0</v>
      </c>
      <c r="M11" s="28"/>
    </row>
    <row r="12" spans="1:17">
      <c r="A12" s="11" t="s">
        <v>18</v>
      </c>
      <c r="B12" s="13" t="s">
        <v>19</v>
      </c>
      <c r="C12" s="6">
        <f>+Parameters!F12</f>
        <v>2.8000000000000001E-2</v>
      </c>
      <c r="D12" s="31">
        <f>+Parameters!L12</f>
        <v>2.8000000000000001E-2</v>
      </c>
      <c r="F12" s="3"/>
      <c r="G12" s="20">
        <v>1411547</v>
      </c>
      <c r="H12" s="30">
        <f>+C12*G12</f>
        <v>39523.315999999999</v>
      </c>
      <c r="I12" s="20">
        <f t="shared" si="1"/>
        <v>39523.315999999999</v>
      </c>
      <c r="J12" s="41">
        <f t="shared" si="0"/>
        <v>0</v>
      </c>
      <c r="M12" s="28"/>
    </row>
    <row r="13" spans="1:17">
      <c r="A13" s="11" t="s">
        <v>88</v>
      </c>
      <c r="B13" s="13" t="s">
        <v>101</v>
      </c>
      <c r="C13" s="6"/>
      <c r="D13" s="31">
        <f>+Parameters!L13</f>
        <v>0.04</v>
      </c>
      <c r="F13" s="3"/>
      <c r="G13" s="20">
        <v>51597</v>
      </c>
      <c r="H13" s="30"/>
      <c r="I13" s="20">
        <f t="shared" si="1"/>
        <v>2063.88</v>
      </c>
      <c r="J13" s="41">
        <f t="shared" si="0"/>
        <v>2063.88</v>
      </c>
      <c r="M13" s="28"/>
    </row>
    <row r="14" spans="1:17">
      <c r="A14" s="11" t="s">
        <v>20</v>
      </c>
      <c r="B14" s="13" t="s">
        <v>21</v>
      </c>
      <c r="C14" s="6">
        <f>+Parameters!F14</f>
        <v>0.04</v>
      </c>
      <c r="D14" s="31">
        <f>+Parameters!L14</f>
        <v>0.04</v>
      </c>
      <c r="F14" s="2"/>
      <c r="G14" s="20">
        <v>910479</v>
      </c>
      <c r="H14" s="30">
        <f>+C14*G14</f>
        <v>36419.160000000003</v>
      </c>
      <c r="I14" s="20">
        <f t="shared" si="1"/>
        <v>36419.160000000003</v>
      </c>
      <c r="J14" s="41">
        <f t="shared" si="0"/>
        <v>0</v>
      </c>
      <c r="M14" s="28"/>
    </row>
    <row r="15" spans="1:17">
      <c r="A15" s="11"/>
      <c r="B15" s="13" t="s">
        <v>22</v>
      </c>
      <c r="C15" s="6"/>
      <c r="D15" s="31"/>
      <c r="G15" s="20">
        <f>SUM(G9:G14)</f>
        <v>25439830</v>
      </c>
      <c r="H15" s="20">
        <f t="shared" ref="H15:J15" si="2">SUM(H9:H14)</f>
        <v>581980.08000000007</v>
      </c>
      <c r="I15" s="20">
        <f t="shared" si="2"/>
        <v>584043.96000000008</v>
      </c>
      <c r="J15" s="20">
        <f t="shared" si="2"/>
        <v>2063.88</v>
      </c>
      <c r="M15" s="28"/>
    </row>
    <row r="16" spans="1:17">
      <c r="A16" s="11">
        <v>364</v>
      </c>
      <c r="B16" s="13" t="s">
        <v>24</v>
      </c>
      <c r="C16" s="6">
        <f>+Parameters!F16</f>
        <v>4.7E-2</v>
      </c>
      <c r="D16" s="31">
        <f>+Parameters!L16</f>
        <v>4.7E-2</v>
      </c>
      <c r="F16" s="3" t="s">
        <v>25</v>
      </c>
      <c r="G16" s="20">
        <v>83457287</v>
      </c>
      <c r="H16" s="30">
        <f t="shared" ref="H16:H22" si="3">+C16*G16</f>
        <v>3922492.4890000001</v>
      </c>
      <c r="I16" s="20">
        <f t="shared" si="1"/>
        <v>3922492.4890000001</v>
      </c>
      <c r="J16" s="41">
        <f t="shared" ref="J16:J25" si="4">+I16-H16</f>
        <v>0</v>
      </c>
      <c r="M16" s="28"/>
    </row>
    <row r="17" spans="1:14">
      <c r="A17" s="11">
        <v>365</v>
      </c>
      <c r="B17" s="13" t="s">
        <v>26</v>
      </c>
      <c r="C17" s="6">
        <f>+Parameters!F17</f>
        <v>3.9E-2</v>
      </c>
      <c r="D17" s="31">
        <f>+Parameters!L17</f>
        <v>0.04</v>
      </c>
      <c r="F17" s="3" t="s">
        <v>27</v>
      </c>
      <c r="G17" s="20">
        <v>58196025</v>
      </c>
      <c r="H17" s="30">
        <f t="shared" si="3"/>
        <v>2269644.9750000001</v>
      </c>
      <c r="I17" s="20">
        <f t="shared" si="1"/>
        <v>2327841</v>
      </c>
      <c r="J17" s="41">
        <f t="shared" si="4"/>
        <v>58196.024999999907</v>
      </c>
      <c r="M17" s="28"/>
    </row>
    <row r="18" spans="1:14">
      <c r="A18" s="11">
        <v>366</v>
      </c>
      <c r="B18" s="13" t="s">
        <v>28</v>
      </c>
      <c r="C18" s="6">
        <f>+Parameters!F18</f>
        <v>2.1999999999999999E-2</v>
      </c>
      <c r="D18" s="31">
        <f>+Parameters!L18</f>
        <v>2.1999999999999999E-2</v>
      </c>
      <c r="F18" s="3" t="s">
        <v>30</v>
      </c>
      <c r="G18" s="20">
        <v>14166.24</v>
      </c>
      <c r="H18" s="30">
        <f t="shared" si="3"/>
        <v>311.65727999999996</v>
      </c>
      <c r="I18" s="20">
        <f t="shared" si="1"/>
        <v>311.65727999999996</v>
      </c>
      <c r="J18" s="41">
        <f t="shared" si="4"/>
        <v>0</v>
      </c>
      <c r="K18" s="28"/>
      <c r="M18" s="28"/>
    </row>
    <row r="19" spans="1:14">
      <c r="A19" s="11">
        <v>367</v>
      </c>
      <c r="B19" s="13" t="s">
        <v>31</v>
      </c>
      <c r="C19" s="6">
        <f>+Parameters!F19</f>
        <v>3.1E-2</v>
      </c>
      <c r="D19" s="31">
        <f>+Parameters!L19</f>
        <v>3.3000000000000002E-2</v>
      </c>
      <c r="F19" s="3" t="s">
        <v>32</v>
      </c>
      <c r="G19" s="20">
        <v>17495586</v>
      </c>
      <c r="H19" s="30">
        <f t="shared" si="3"/>
        <v>542363.16599999997</v>
      </c>
      <c r="I19" s="20">
        <f t="shared" si="1"/>
        <v>577354.33799999999</v>
      </c>
      <c r="J19" s="41">
        <f t="shared" si="4"/>
        <v>34991.17200000002</v>
      </c>
      <c r="M19" s="28"/>
    </row>
    <row r="20" spans="1:14">
      <c r="A20" s="11">
        <v>368</v>
      </c>
      <c r="B20" s="13" t="s">
        <v>33</v>
      </c>
      <c r="C20" s="6">
        <f>+Parameters!F20</f>
        <v>2.9000000000000001E-2</v>
      </c>
      <c r="D20" s="31">
        <f>+Parameters!L20</f>
        <v>3.3000000000000002E-2</v>
      </c>
      <c r="F20" s="3" t="s">
        <v>35</v>
      </c>
      <c r="G20" s="20">
        <v>36763961</v>
      </c>
      <c r="H20" s="30">
        <f t="shared" si="3"/>
        <v>1066154.8689999999</v>
      </c>
      <c r="I20" s="20">
        <f t="shared" si="1"/>
        <v>1213210.713</v>
      </c>
      <c r="J20" s="41">
        <f t="shared" si="4"/>
        <v>147055.84400000004</v>
      </c>
      <c r="M20" s="28"/>
    </row>
    <row r="21" spans="1:14">
      <c r="A21" s="11">
        <v>369</v>
      </c>
      <c r="B21" s="13" t="s">
        <v>36</v>
      </c>
      <c r="C21" s="6">
        <f>+Parameters!F21</f>
        <v>3.7999999999999999E-2</v>
      </c>
      <c r="D21" s="31">
        <f>+Parameters!L21</f>
        <v>0.04</v>
      </c>
      <c r="F21" s="3" t="s">
        <v>37</v>
      </c>
      <c r="G21" s="20">
        <v>28751336</v>
      </c>
      <c r="H21" s="30">
        <f t="shared" si="3"/>
        <v>1092550.7679999999</v>
      </c>
      <c r="I21" s="20">
        <f t="shared" si="1"/>
        <v>1150053.44</v>
      </c>
      <c r="J21" s="41">
        <f t="shared" si="4"/>
        <v>57502.67200000002</v>
      </c>
      <c r="M21" s="28"/>
    </row>
    <row r="22" spans="1:14">
      <c r="A22" s="11">
        <v>370</v>
      </c>
      <c r="B22" s="13" t="s">
        <v>81</v>
      </c>
      <c r="C22" s="6">
        <f>+Parameters!F22</f>
        <v>0.05</v>
      </c>
      <c r="D22" s="31">
        <f>+Parameters!L22</f>
        <v>0.06</v>
      </c>
      <c r="F22" s="3" t="s">
        <v>39</v>
      </c>
      <c r="G22" s="20">
        <v>1670541</v>
      </c>
      <c r="H22" s="30">
        <f t="shared" si="3"/>
        <v>83527.05</v>
      </c>
      <c r="I22" s="20">
        <f t="shared" si="1"/>
        <v>100232.45999999999</v>
      </c>
      <c r="J22" s="41">
        <f t="shared" si="4"/>
        <v>16705.409999999989</v>
      </c>
      <c r="M22" s="28"/>
    </row>
    <row r="23" spans="1:14">
      <c r="A23" s="11" t="s">
        <v>79</v>
      </c>
      <c r="B23" s="13" t="s">
        <v>103</v>
      </c>
      <c r="C23" s="6"/>
      <c r="D23" s="31">
        <f>+Parameters!L23</f>
        <v>7.4999999999999997E-2</v>
      </c>
      <c r="F23" s="3"/>
      <c r="G23" s="20"/>
      <c r="H23" s="30"/>
      <c r="I23" s="20"/>
      <c r="J23" s="41"/>
      <c r="M23" s="28"/>
    </row>
    <row r="24" spans="1:14">
      <c r="A24" s="11">
        <v>371</v>
      </c>
      <c r="B24" s="13" t="s">
        <v>40</v>
      </c>
      <c r="C24" s="6">
        <f>+Parameters!F24</f>
        <v>5.3999999999999999E-2</v>
      </c>
      <c r="D24" s="31">
        <f>+Parameters!L24</f>
        <v>5.0999999999999997E-2</v>
      </c>
      <c r="F24" s="3" t="s">
        <v>41</v>
      </c>
      <c r="G24" s="20">
        <v>4341205</v>
      </c>
      <c r="H24" s="30">
        <f>+C24*G24</f>
        <v>234425.07</v>
      </c>
      <c r="I24" s="20">
        <f t="shared" si="1"/>
        <v>221401.45499999999</v>
      </c>
      <c r="J24" s="41">
        <f t="shared" si="4"/>
        <v>-13023.61500000002</v>
      </c>
      <c r="M24" s="28"/>
    </row>
    <row r="25" spans="1:14">
      <c r="A25" s="11">
        <v>373</v>
      </c>
      <c r="B25" s="13" t="s">
        <v>42</v>
      </c>
      <c r="C25" s="6">
        <f>+Parameters!F25</f>
        <v>3.7999999999999999E-2</v>
      </c>
      <c r="D25" s="31">
        <f>+Parameters!L25</f>
        <v>4.5999999999999999E-2</v>
      </c>
      <c r="F25" s="3" t="s">
        <v>43</v>
      </c>
      <c r="G25" s="20">
        <v>897999</v>
      </c>
      <c r="H25" s="30">
        <f>+C25*G25</f>
        <v>34123.962</v>
      </c>
      <c r="I25" s="20">
        <f t="shared" si="1"/>
        <v>41307.953999999998</v>
      </c>
      <c r="J25" s="41">
        <f t="shared" si="4"/>
        <v>7183.9919999999984</v>
      </c>
      <c r="M25" s="28"/>
    </row>
    <row r="26" spans="1:14">
      <c r="A26" s="11"/>
      <c r="B26" s="13"/>
      <c r="C26" s="6"/>
      <c r="D26" s="3"/>
      <c r="E26" s="3"/>
      <c r="G26" s="20"/>
      <c r="H26" s="6"/>
      <c r="I26" s="31"/>
      <c r="J26" s="29"/>
      <c r="M26" s="28"/>
    </row>
    <row r="27" spans="1:14">
      <c r="A27" s="11"/>
      <c r="B27" s="13" t="s">
        <v>54</v>
      </c>
      <c r="C27" s="6"/>
      <c r="D27" s="3"/>
      <c r="E27" s="3"/>
      <c r="G27" s="30">
        <f>SUM(G9:G26)-G15</f>
        <v>257027936.24000001</v>
      </c>
      <c r="H27" s="30">
        <f t="shared" ref="H27:J27" si="5">SUM(H9:H26)-H15</f>
        <v>9827574.0862799995</v>
      </c>
      <c r="I27" s="30">
        <f t="shared" si="5"/>
        <v>10138249.466279998</v>
      </c>
      <c r="J27" s="30">
        <f t="shared" si="5"/>
        <v>310675.37999999989</v>
      </c>
      <c r="M27" s="28"/>
    </row>
    <row r="28" spans="1:14">
      <c r="A28" s="11"/>
      <c r="B28" s="13"/>
      <c r="C28" s="6"/>
      <c r="D28" s="3"/>
      <c r="E28" s="3"/>
      <c r="H28" s="6"/>
      <c r="I28" s="31"/>
      <c r="J28" s="29"/>
      <c r="M28" s="28"/>
    </row>
    <row r="29" spans="1:14">
      <c r="A29" s="11"/>
      <c r="B29" s="13" t="s">
        <v>44</v>
      </c>
      <c r="H29" s="45">
        <f>+H27/G27</f>
        <v>3.8235431642354607E-2</v>
      </c>
      <c r="I29" s="45">
        <f>+I27/G27</f>
        <v>3.9444153871326271E-2</v>
      </c>
      <c r="J29" s="46">
        <f>+J27/G27</f>
        <v>1.2087222289716654E-3</v>
      </c>
      <c r="M29" s="28"/>
    </row>
    <row r="30" spans="1:14">
      <c r="A30" s="11"/>
      <c r="I30" s="1"/>
      <c r="J30" s="1"/>
      <c r="M30" s="28"/>
    </row>
    <row r="31" spans="1:14" ht="15">
      <c r="A31" s="7"/>
      <c r="B31" s="13" t="s">
        <v>102</v>
      </c>
      <c r="I31" s="28"/>
      <c r="J31" s="28"/>
      <c r="K31" s="28"/>
      <c r="L31" s="28"/>
      <c r="N31" s="28"/>
    </row>
    <row r="32" spans="1:14">
      <c r="B32" s="13"/>
      <c r="I32" s="26"/>
    </row>
    <row r="33" spans="9:9">
      <c r="I33" s="19"/>
    </row>
  </sheetData>
  <mergeCells count="4">
    <mergeCell ref="A1:J1"/>
    <mergeCell ref="A2:J2"/>
    <mergeCell ref="C5:D5"/>
    <mergeCell ref="H5:J5"/>
  </mergeCells>
  <phoneticPr fontId="3" type="noConversion"/>
  <pageMargins left="1" right="1" top="1" bottom="1.1499999999999999" header="0.5" footer="0.84"/>
  <pageSetup scale="94" orientation="landscape" r:id="rId1"/>
  <headerFooter alignWithMargins="0">
    <oddFooter xml:space="preserve">&amp;L&amp;"Lucida Sans,Regular"&amp;10     Welsh Group&amp;C&amp;"Lucida Sans,Regular"&amp;10Page 2&amp;R&amp;"Lucida Sans,Regular"&amp;10June 26, 2015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3" zoomScaleNormal="100" workbookViewId="0">
      <selection activeCell="G21" sqref="G21"/>
    </sheetView>
  </sheetViews>
  <sheetFormatPr defaultRowHeight="15"/>
  <cols>
    <col min="2" max="2" width="31.5703125" customWidth="1"/>
    <col min="3" max="3" width="14.5703125" customWidth="1"/>
    <col min="4" max="4" width="13.28515625" customWidth="1"/>
    <col min="6" max="6" width="13" customWidth="1"/>
    <col min="7" max="7" width="11.85546875" customWidth="1"/>
    <col min="8" max="8" width="9.85546875" customWidth="1"/>
    <col min="11" max="11" width="14" bestFit="1" customWidth="1"/>
  </cols>
  <sheetData>
    <row r="1" spans="1:12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ht="15.75">
      <c r="A2" s="56" t="s">
        <v>77</v>
      </c>
      <c r="B2" s="56"/>
      <c r="C2" s="56"/>
      <c r="D2" s="56"/>
      <c r="E2" s="56"/>
      <c r="F2" s="56"/>
      <c r="G2" s="56"/>
      <c r="H2" s="56"/>
      <c r="I2" s="56"/>
      <c r="J2" s="56"/>
    </row>
    <row r="3" spans="1:12">
      <c r="A3" s="1"/>
      <c r="B3" s="1"/>
      <c r="C3" s="1"/>
      <c r="D3" s="1"/>
      <c r="E3" s="1"/>
      <c r="F3" s="1"/>
      <c r="G3" s="2"/>
      <c r="H3" s="8"/>
      <c r="I3" s="8"/>
      <c r="J3" s="8"/>
    </row>
    <row r="4" spans="1:12">
      <c r="A4" s="3"/>
      <c r="B4" s="3"/>
      <c r="C4" s="32"/>
      <c r="D4" s="32"/>
      <c r="E4" s="32"/>
      <c r="F4" s="32"/>
      <c r="I4" s="32"/>
      <c r="J4" s="32"/>
    </row>
    <row r="5" spans="1:12">
      <c r="A5" s="3"/>
      <c r="B5" s="3"/>
      <c r="C5" s="25" t="s">
        <v>87</v>
      </c>
      <c r="D5" s="25" t="s">
        <v>87</v>
      </c>
      <c r="E5" s="3" t="s">
        <v>64</v>
      </c>
      <c r="F5" s="58" t="s">
        <v>70</v>
      </c>
      <c r="G5" s="58"/>
      <c r="H5" s="3"/>
      <c r="I5" s="3"/>
      <c r="J5" s="17"/>
    </row>
    <row r="6" spans="1:12">
      <c r="A6" s="9"/>
      <c r="B6" s="10"/>
      <c r="C6" s="27" t="s">
        <v>46</v>
      </c>
      <c r="D6" s="27" t="s">
        <v>64</v>
      </c>
      <c r="E6" s="10" t="s">
        <v>65</v>
      </c>
      <c r="F6" s="10" t="s">
        <v>71</v>
      </c>
      <c r="G6" s="34" t="s">
        <v>72</v>
      </c>
      <c r="H6" s="36" t="s">
        <v>66</v>
      </c>
      <c r="I6" s="10"/>
      <c r="J6" s="18"/>
    </row>
    <row r="7" spans="1:12">
      <c r="A7" s="11"/>
      <c r="B7" s="12"/>
      <c r="C7" s="48" t="s">
        <v>94</v>
      </c>
      <c r="D7" s="48" t="s">
        <v>95</v>
      </c>
      <c r="E7" s="48" t="s">
        <v>96</v>
      </c>
      <c r="F7" s="48" t="s">
        <v>97</v>
      </c>
      <c r="G7" s="48" t="s">
        <v>98</v>
      </c>
      <c r="H7" s="48" t="s">
        <v>99</v>
      </c>
      <c r="I7" s="16"/>
      <c r="J7" s="17"/>
    </row>
    <row r="8" spans="1:12">
      <c r="A8" s="11"/>
      <c r="B8" s="13"/>
      <c r="C8" s="25"/>
      <c r="D8" s="25"/>
      <c r="E8" s="12"/>
      <c r="F8" s="12"/>
      <c r="G8" s="17"/>
      <c r="H8" s="16"/>
      <c r="I8" s="8"/>
      <c r="J8" s="19"/>
    </row>
    <row r="9" spans="1:12">
      <c r="A9" s="11" t="s">
        <v>11</v>
      </c>
      <c r="B9" s="13" t="s">
        <v>51</v>
      </c>
      <c r="C9" s="20">
        <f>+Compare!G9</f>
        <v>20879766</v>
      </c>
      <c r="D9" s="30">
        <v>5372137</v>
      </c>
      <c r="E9" s="6">
        <f>+D9/C9</f>
        <v>0.25728913820202776</v>
      </c>
      <c r="F9" s="38">
        <f t="shared" ref="F9" si="0">+G9*C9</f>
        <v>5428739.1600000001</v>
      </c>
      <c r="G9" s="50">
        <v>0.26</v>
      </c>
      <c r="H9" s="37">
        <f t="shared" ref="H9" si="1">+E9-G9</f>
        <v>-2.7108617979722527E-3</v>
      </c>
      <c r="I9" s="3"/>
      <c r="J9" s="6"/>
    </row>
    <row r="10" spans="1:12">
      <c r="A10" s="11" t="s">
        <v>14</v>
      </c>
      <c r="B10" s="13" t="s">
        <v>15</v>
      </c>
      <c r="C10" s="20">
        <f>+Compare!G10</f>
        <v>1704880</v>
      </c>
      <c r="D10" s="30">
        <v>1628449</v>
      </c>
      <c r="E10" s="6">
        <f t="shared" ref="E10:E27" si="2">+D10/C10</f>
        <v>0.95516927877621882</v>
      </c>
      <c r="F10" s="38"/>
      <c r="G10" s="12"/>
      <c r="H10" s="3"/>
      <c r="I10" s="3"/>
      <c r="J10" s="6"/>
    </row>
    <row r="11" spans="1:12">
      <c r="A11" s="11" t="s">
        <v>16</v>
      </c>
      <c r="B11" s="13" t="s">
        <v>17</v>
      </c>
      <c r="C11" s="20">
        <f>+Compare!G11</f>
        <v>481561</v>
      </c>
      <c r="D11" s="30">
        <v>445028</v>
      </c>
      <c r="E11" s="6">
        <f t="shared" si="2"/>
        <v>0.92413629841286982</v>
      </c>
      <c r="F11" s="38"/>
      <c r="G11" s="12"/>
      <c r="H11" s="3"/>
      <c r="I11" s="3"/>
      <c r="J11" s="6"/>
    </row>
    <row r="12" spans="1:12">
      <c r="A12" s="11" t="s">
        <v>18</v>
      </c>
      <c r="B12" s="13" t="s">
        <v>19</v>
      </c>
      <c r="C12" s="20">
        <f>+Compare!G12</f>
        <v>1411547</v>
      </c>
      <c r="D12" s="30">
        <v>1146983</v>
      </c>
      <c r="E12" s="6">
        <f t="shared" si="2"/>
        <v>0.81257159697835069</v>
      </c>
      <c r="F12" s="38"/>
      <c r="G12" s="12"/>
      <c r="H12" s="3"/>
      <c r="I12" s="3"/>
      <c r="J12" s="6"/>
    </row>
    <row r="13" spans="1:12">
      <c r="A13" s="11" t="s">
        <v>88</v>
      </c>
      <c r="B13" s="13" t="s">
        <v>101</v>
      </c>
      <c r="C13" s="20">
        <f>+Compare!G13</f>
        <v>51597</v>
      </c>
      <c r="D13" s="30">
        <v>3920</v>
      </c>
      <c r="E13" s="6">
        <f t="shared" si="2"/>
        <v>7.5973409306742637E-2</v>
      </c>
      <c r="F13" s="38"/>
      <c r="G13" s="12"/>
      <c r="H13" s="3"/>
      <c r="I13" s="3"/>
      <c r="J13" s="6"/>
    </row>
    <row r="14" spans="1:12">
      <c r="A14" s="11" t="s">
        <v>20</v>
      </c>
      <c r="B14" s="13" t="s">
        <v>21</v>
      </c>
      <c r="C14" s="20">
        <f>+Compare!G14</f>
        <v>910479</v>
      </c>
      <c r="D14" s="30">
        <v>807031</v>
      </c>
      <c r="E14" s="6">
        <f t="shared" si="2"/>
        <v>0.88638068533156722</v>
      </c>
      <c r="F14" s="38"/>
      <c r="G14" s="12"/>
      <c r="H14" s="3"/>
      <c r="I14" s="3"/>
      <c r="J14" s="6"/>
    </row>
    <row r="15" spans="1:12">
      <c r="A15" s="11"/>
      <c r="B15" s="13" t="s">
        <v>22</v>
      </c>
      <c r="C15" s="20">
        <f>+Compare!G15</f>
        <v>25439830</v>
      </c>
      <c r="D15" s="20">
        <f>SUM(D9:D14)</f>
        <v>9403548</v>
      </c>
      <c r="E15" s="6">
        <f t="shared" si="2"/>
        <v>0.36963879082525314</v>
      </c>
      <c r="F15" s="38">
        <f>+G15*C15</f>
        <v>6614355.7999999998</v>
      </c>
      <c r="G15" s="51">
        <v>0.26</v>
      </c>
      <c r="H15" s="37">
        <f t="shared" ref="H15:H25" si="3">+E15-G15</f>
        <v>0.10963879082525313</v>
      </c>
      <c r="I15" s="3"/>
      <c r="J15" s="51"/>
      <c r="K15" s="35"/>
    </row>
    <row r="16" spans="1:12">
      <c r="A16" s="11">
        <v>364</v>
      </c>
      <c r="B16" s="13" t="s">
        <v>24</v>
      </c>
      <c r="C16" s="20">
        <f>+Compare!G16</f>
        <v>83457287</v>
      </c>
      <c r="D16" s="30">
        <v>25875065</v>
      </c>
      <c r="E16" s="6">
        <f t="shared" si="2"/>
        <v>0.31003961343723047</v>
      </c>
      <c r="F16" s="38">
        <f t="shared" ref="F16:F25" si="4">+G16*C16</f>
        <v>21698894.620000001</v>
      </c>
      <c r="G16" s="51">
        <v>0.26</v>
      </c>
      <c r="H16" s="37">
        <f t="shared" si="3"/>
        <v>5.0039613437230457E-2</v>
      </c>
      <c r="I16" s="3"/>
      <c r="J16" s="51"/>
      <c r="K16" s="35"/>
      <c r="L16" s="35">
        <f>+K16/C16</f>
        <v>0</v>
      </c>
    </row>
    <row r="17" spans="1:11">
      <c r="A17" s="11">
        <v>365</v>
      </c>
      <c r="B17" s="13" t="s">
        <v>26</v>
      </c>
      <c r="C17" s="20">
        <f>+Compare!G17</f>
        <v>58196025</v>
      </c>
      <c r="D17" s="33">
        <v>17721929</v>
      </c>
      <c r="E17" s="6">
        <f t="shared" si="2"/>
        <v>0.30452129677241702</v>
      </c>
      <c r="F17" s="38">
        <f t="shared" si="4"/>
        <v>19786648.5</v>
      </c>
      <c r="G17" s="51">
        <v>0.34</v>
      </c>
      <c r="H17" s="37">
        <f t="shared" si="3"/>
        <v>-3.5478703227583008E-2</v>
      </c>
      <c r="I17" s="3"/>
      <c r="J17" s="51"/>
      <c r="K17" s="35"/>
    </row>
    <row r="18" spans="1:11">
      <c r="A18" s="11">
        <v>366</v>
      </c>
      <c r="B18" s="13" t="s">
        <v>28</v>
      </c>
      <c r="C18" s="20">
        <f>+Compare!G18</f>
        <v>14166.24</v>
      </c>
      <c r="D18" s="33">
        <v>12566</v>
      </c>
      <c r="E18" s="6">
        <f t="shared" si="2"/>
        <v>0.88703848021775711</v>
      </c>
      <c r="F18" s="38">
        <f t="shared" si="4"/>
        <v>10058.0304</v>
      </c>
      <c r="G18" s="51">
        <v>0.71</v>
      </c>
      <c r="H18" s="37">
        <f t="shared" si="3"/>
        <v>0.17703848021775714</v>
      </c>
      <c r="I18" s="3"/>
      <c r="J18" s="51"/>
      <c r="K18" s="35"/>
    </row>
    <row r="19" spans="1:11">
      <c r="A19" s="11">
        <v>367</v>
      </c>
      <c r="B19" s="13" t="s">
        <v>31</v>
      </c>
      <c r="C19" s="20">
        <f>+Compare!G19</f>
        <v>17495586</v>
      </c>
      <c r="D19" s="30">
        <v>4980610</v>
      </c>
      <c r="E19" s="6">
        <f t="shared" si="2"/>
        <v>0.28467808966215824</v>
      </c>
      <c r="F19" s="38">
        <f t="shared" si="4"/>
        <v>3849028.92</v>
      </c>
      <c r="G19" s="51">
        <v>0.22</v>
      </c>
      <c r="H19" s="37">
        <f t="shared" si="3"/>
        <v>6.4678089662158239E-2</v>
      </c>
      <c r="I19" s="3"/>
      <c r="J19" s="51"/>
      <c r="K19" s="35"/>
    </row>
    <row r="20" spans="1:11">
      <c r="A20" s="11">
        <v>368</v>
      </c>
      <c r="B20" s="13" t="s">
        <v>33</v>
      </c>
      <c r="C20" s="20">
        <f>+Compare!G20</f>
        <v>36763961</v>
      </c>
      <c r="D20" s="33">
        <v>9470599</v>
      </c>
      <c r="E20" s="6">
        <f t="shared" si="2"/>
        <v>0.25760551209375943</v>
      </c>
      <c r="F20" s="38">
        <f t="shared" si="4"/>
        <v>10293909.08</v>
      </c>
      <c r="G20" s="51">
        <v>0.28000000000000003</v>
      </c>
      <c r="H20" s="37">
        <f t="shared" si="3"/>
        <v>-2.2394487906240601E-2</v>
      </c>
      <c r="I20" s="3"/>
      <c r="J20" s="51"/>
      <c r="K20" s="35"/>
    </row>
    <row r="21" spans="1:11">
      <c r="A21" s="11">
        <v>369</v>
      </c>
      <c r="B21" s="13" t="s">
        <v>36</v>
      </c>
      <c r="C21" s="20">
        <f>+Compare!G21</f>
        <v>28751336</v>
      </c>
      <c r="D21" s="33">
        <v>10252247</v>
      </c>
      <c r="E21" s="6">
        <f t="shared" si="2"/>
        <v>0.35658332538007975</v>
      </c>
      <c r="F21" s="38">
        <f t="shared" si="4"/>
        <v>8050374.080000001</v>
      </c>
      <c r="G21" s="51">
        <v>0.28000000000000003</v>
      </c>
      <c r="H21" s="37">
        <f t="shared" si="3"/>
        <v>7.6583325380079725E-2</v>
      </c>
      <c r="I21" s="3"/>
      <c r="J21" s="51"/>
      <c r="K21" s="35"/>
    </row>
    <row r="22" spans="1:11">
      <c r="A22" s="11">
        <v>370</v>
      </c>
      <c r="B22" s="13" t="s">
        <v>81</v>
      </c>
      <c r="C22" s="20">
        <f>+Compare!G22</f>
        <v>1670541</v>
      </c>
      <c r="D22" s="33">
        <v>409205</v>
      </c>
      <c r="E22" s="6">
        <f t="shared" si="2"/>
        <v>0.24495358090582631</v>
      </c>
      <c r="F22" s="38">
        <f t="shared" si="4"/>
        <v>601394.76</v>
      </c>
      <c r="G22" s="51">
        <v>0.36</v>
      </c>
      <c r="H22" s="37">
        <f t="shared" si="3"/>
        <v>-0.11504641909417368</v>
      </c>
      <c r="I22" s="3"/>
      <c r="J22" s="51"/>
      <c r="K22" s="35"/>
    </row>
    <row r="23" spans="1:11">
      <c r="A23" s="11" t="s">
        <v>79</v>
      </c>
      <c r="B23" s="13" t="s">
        <v>104</v>
      </c>
      <c r="C23" s="20">
        <f>+Compare!G23</f>
        <v>0</v>
      </c>
      <c r="D23" s="33"/>
      <c r="E23" s="6"/>
      <c r="F23" s="38"/>
      <c r="G23" s="52"/>
      <c r="H23" s="37"/>
      <c r="I23" s="3"/>
      <c r="J23" s="52"/>
      <c r="K23" s="35"/>
    </row>
    <row r="24" spans="1:11">
      <c r="A24" s="11">
        <v>371</v>
      </c>
      <c r="B24" s="13" t="s">
        <v>40</v>
      </c>
      <c r="C24" s="20">
        <f>+Compare!G24</f>
        <v>4341205</v>
      </c>
      <c r="D24" s="33">
        <v>1014909</v>
      </c>
      <c r="E24" s="6">
        <f t="shared" si="2"/>
        <v>0.23378508962373351</v>
      </c>
      <c r="F24" s="38">
        <f t="shared" si="4"/>
        <v>1085301.25</v>
      </c>
      <c r="G24" s="51">
        <v>0.25</v>
      </c>
      <c r="H24" s="37">
        <f t="shared" si="3"/>
        <v>-1.6214910376266489E-2</v>
      </c>
      <c r="I24" s="3"/>
      <c r="J24" s="51"/>
      <c r="K24" s="35"/>
    </row>
    <row r="25" spans="1:11">
      <c r="A25" s="11">
        <v>373</v>
      </c>
      <c r="B25" s="13" t="s">
        <v>42</v>
      </c>
      <c r="C25" s="20">
        <f>+Compare!G25</f>
        <v>897999</v>
      </c>
      <c r="D25" s="30">
        <v>313229</v>
      </c>
      <c r="E25" s="6">
        <f t="shared" si="2"/>
        <v>0.34880773809324955</v>
      </c>
      <c r="F25" s="38">
        <f t="shared" si="4"/>
        <v>341239.62</v>
      </c>
      <c r="G25" s="51">
        <v>0.38</v>
      </c>
      <c r="H25" s="37">
        <f t="shared" si="3"/>
        <v>-3.1192261906750451E-2</v>
      </c>
      <c r="I25" s="3"/>
      <c r="J25" s="51"/>
      <c r="K25" s="35"/>
    </row>
    <row r="26" spans="1:11">
      <c r="A26" s="11"/>
      <c r="B26" s="13"/>
      <c r="C26" s="20"/>
      <c r="D26" s="30"/>
      <c r="E26" s="6"/>
      <c r="F26" s="38"/>
      <c r="G26" s="13"/>
      <c r="H26" s="3"/>
      <c r="I26" s="3"/>
      <c r="J26" s="6"/>
    </row>
    <row r="27" spans="1:11">
      <c r="A27" s="11"/>
      <c r="B27" s="13" t="s">
        <v>44</v>
      </c>
      <c r="C27" s="20">
        <f>SUM(C15:C25)</f>
        <v>257027936.24000001</v>
      </c>
      <c r="D27" s="20">
        <f>SUM(D15:D25)</f>
        <v>79453907</v>
      </c>
      <c r="E27" s="6">
        <f t="shared" si="2"/>
        <v>0.30912556884793202</v>
      </c>
      <c r="F27" s="38">
        <f>SUM(F15:F26)</f>
        <v>72331204.660400018</v>
      </c>
      <c r="G27" s="37">
        <f>+F27/C27</f>
        <v>0.28141378605966283</v>
      </c>
      <c r="H27" s="8"/>
      <c r="I27" s="8"/>
      <c r="K27" s="35"/>
    </row>
    <row r="28" spans="1:11">
      <c r="A28" s="14"/>
      <c r="B28" s="15"/>
      <c r="C28" s="1"/>
      <c r="D28" s="15"/>
      <c r="E28" s="15"/>
      <c r="F28" s="15"/>
      <c r="G28" s="2"/>
      <c r="H28" s="8"/>
      <c r="I28" s="8"/>
      <c r="J28" s="8"/>
    </row>
    <row r="29" spans="1:11">
      <c r="B29" s="13" t="s">
        <v>102</v>
      </c>
      <c r="C29" s="1"/>
    </row>
  </sheetData>
  <mergeCells count="3">
    <mergeCell ref="A1:J1"/>
    <mergeCell ref="A2:J2"/>
    <mergeCell ref="F5:G5"/>
  </mergeCells>
  <pageMargins left="0.7" right="0.7" top="0.75" bottom="0.99" header="0.3" footer="0.59"/>
  <pageSetup orientation="landscape" r:id="rId1"/>
  <headerFooter>
    <oddFooter>&amp;L&amp;"Lucida Sans,Regular"&amp;10Welsh Group&amp;C&amp;"Lucida Sans,Regular"&amp;10Page 1&amp;R&amp;"Lucida Sans,Regular"&amp;10June 26,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Parameters</vt:lpstr>
      <vt:lpstr>Compare</vt:lpstr>
      <vt:lpstr>Theoretical</vt:lpstr>
      <vt:lpstr>Sheet1</vt:lpstr>
    </vt:vector>
  </TitlesOfParts>
  <Company>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Welsh</dc:creator>
  <cp:lastModifiedBy>robert welsh</cp:lastModifiedBy>
  <cp:lastPrinted>2015-12-23T22:37:01Z</cp:lastPrinted>
  <dcterms:created xsi:type="dcterms:W3CDTF">2006-05-10T16:36:45Z</dcterms:created>
  <dcterms:modified xsi:type="dcterms:W3CDTF">2015-12-23T22:39:51Z</dcterms:modified>
</cp:coreProperties>
</file>