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-12" windowWidth="12780" windowHeight="12000"/>
  </bookViews>
  <sheets>
    <sheet name="health etc." sheetId="1" r:id="rId1"/>
    <sheet name="Pension" sheetId="2" r:id="rId2"/>
    <sheet name="tax wkcp plpd" sheetId="3" r:id="rId3"/>
  </sheets>
  <definedNames>
    <definedName name="_xlnm.Print_Area" localSheetId="0">'health etc.'!$A$1:$N$57</definedName>
    <definedName name="_xlnm.Print_Area" localSheetId="1">Pension!$A$1:$J$58</definedName>
  </definedNames>
  <calcPr calcId="145621"/>
</workbook>
</file>

<file path=xl/calcChain.xml><?xml version="1.0" encoding="utf-8"?>
<calcChain xmlns="http://schemas.openxmlformats.org/spreadsheetml/2006/main">
  <c r="A53" i="2" l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7" i="2"/>
  <c r="J41" i="2"/>
  <c r="G10" i="1" l="1"/>
  <c r="F57" i="3"/>
  <c r="G20" i="3"/>
  <c r="F18" i="3"/>
  <c r="C11" i="3" l="1"/>
  <c r="C13" i="3" s="1"/>
  <c r="E13" i="3" s="1"/>
  <c r="J37" i="2" l="1"/>
  <c r="J36" i="2"/>
  <c r="J35" i="2"/>
  <c r="J25" i="2"/>
  <c r="J28" i="2" s="1"/>
  <c r="J12" i="2"/>
  <c r="J17" i="2"/>
  <c r="J20" i="2" s="1"/>
  <c r="J10" i="2"/>
  <c r="N44" i="1"/>
  <c r="N35" i="1"/>
  <c r="N33" i="1"/>
  <c r="N16" i="1"/>
  <c r="L14" i="1"/>
  <c r="G11" i="1"/>
  <c r="I11" i="1" s="1"/>
  <c r="N11" i="1" s="1"/>
  <c r="G12" i="1"/>
  <c r="I12" i="1" s="1"/>
  <c r="N12" i="1" s="1"/>
  <c r="G13" i="1"/>
  <c r="I13" i="1" s="1"/>
  <c r="N13" i="1" s="1"/>
  <c r="I10" i="1"/>
  <c r="N10" i="1" s="1"/>
  <c r="G21" i="3"/>
  <c r="F21" i="3"/>
  <c r="D32" i="3"/>
  <c r="E32" i="3"/>
  <c r="F32" i="3"/>
  <c r="N37" i="1"/>
  <c r="I26" i="1"/>
  <c r="N26" i="1" s="1"/>
  <c r="I25" i="1"/>
  <c r="N25" i="1" s="1"/>
  <c r="F53" i="3"/>
  <c r="C30" i="3"/>
  <c r="G41" i="3" s="1"/>
  <c r="J38" i="2" l="1"/>
  <c r="J13" i="2"/>
  <c r="G32" i="3"/>
  <c r="G33" i="3" s="1"/>
  <c r="N14" i="1"/>
  <c r="N17" i="1" s="1"/>
  <c r="N27" i="1"/>
  <c r="E21" i="3"/>
  <c r="C15" i="3"/>
  <c r="G34" i="3" l="1"/>
  <c r="G35" i="3"/>
  <c r="G36" i="3" s="1"/>
  <c r="D15" i="3"/>
  <c r="D21" i="3" s="1"/>
  <c r="H21" i="3" s="1"/>
  <c r="G37" i="3" l="1"/>
  <c r="G38" i="3"/>
  <c r="G39" i="3" l="1"/>
  <c r="G40" i="3" s="1"/>
  <c r="G42" i="3" s="1"/>
  <c r="G43" i="3" l="1"/>
  <c r="G44" i="3"/>
  <c r="G46" i="3" s="1"/>
</calcChain>
</file>

<file path=xl/sharedStrings.xml><?xml version="1.0" encoding="utf-8"?>
<sst xmlns="http://schemas.openxmlformats.org/spreadsheetml/2006/main" count="174" uniqueCount="129">
  <si>
    <t>KENERGY CORP.</t>
  </si>
  <si>
    <t>OVERHEADS RELATED TO WAGE ADJUSTMENTS</t>
  </si>
  <si>
    <t>Employee Only</t>
  </si>
  <si>
    <t>Employee + Spouse</t>
  </si>
  <si>
    <t>Employee &amp; Child</t>
  </si>
  <si>
    <t>Employee &amp; Family</t>
  </si>
  <si>
    <t>=</t>
  </si>
  <si>
    <t>Base Rate</t>
  </si>
  <si>
    <t>Monthly</t>
  </si>
  <si>
    <t>Employee</t>
  </si>
  <si>
    <t>Contribution</t>
  </si>
  <si>
    <t xml:space="preserve">Monthly </t>
  </si>
  <si>
    <t>Company</t>
  </si>
  <si>
    <t>Cost</t>
  </si>
  <si>
    <t>Annual</t>
  </si>
  <si>
    <t>Employee + Dependent</t>
  </si>
  <si>
    <t>Under $50,000</t>
  </si>
  <si>
    <t>Over $50,000</t>
  </si>
  <si>
    <t>Plus Amount for Spouse &amp; Children</t>
  </si>
  <si>
    <t>Proforma Wages</t>
  </si>
  <si>
    <t>Plus:  Life Insurance Over $50,000 Income</t>
  </si>
  <si>
    <t>Less:  Section 125 Medical</t>
  </si>
  <si>
    <t xml:space="preserve">      Wages Subject to Medicare</t>
  </si>
  <si>
    <t xml:space="preserve">      Wages Subject to FICA</t>
  </si>
  <si>
    <t>FICA</t>
  </si>
  <si>
    <t>Medicare</t>
  </si>
  <si>
    <t>Fed. Unempl.</t>
  </si>
  <si>
    <t>State Unempl.</t>
  </si>
  <si>
    <t>Taxes</t>
  </si>
  <si>
    <t>Payroll</t>
  </si>
  <si>
    <t xml:space="preserve">Rate - </t>
  </si>
  <si>
    <t>N/A</t>
  </si>
  <si>
    <t>Total</t>
  </si>
  <si>
    <t>Proforma Regular Wages</t>
  </si>
  <si>
    <t>Part-Time Wages</t>
  </si>
  <si>
    <t>Overtime Reduced One-Third</t>
  </si>
  <si>
    <t>Total Subject to Rates</t>
  </si>
  <si>
    <t>Outside</t>
  </si>
  <si>
    <t>Rate</t>
  </si>
  <si>
    <t xml:space="preserve">Inside </t>
  </si>
  <si>
    <t>Retention Program Refund</t>
  </si>
  <si>
    <t>Proforma Workers Compensation</t>
  </si>
  <si>
    <t>Property Loss/Damage</t>
  </si>
  <si>
    <t>Umbrella</t>
  </si>
  <si>
    <t>Times # Employees</t>
  </si>
  <si>
    <t>Times 12 Months</t>
  </si>
  <si>
    <t>Proforma Health</t>
  </si>
  <si>
    <t>Less</t>
  </si>
  <si>
    <t>Health</t>
  </si>
  <si>
    <t>Dental</t>
  </si>
  <si>
    <t>Life Insurance</t>
  </si>
  <si>
    <t>Disability</t>
  </si>
  <si>
    <t>(1)</t>
  </si>
  <si>
    <t>(2)</t>
  </si>
  <si>
    <t>(3)</t>
  </si>
  <si>
    <t>(4)</t>
  </si>
  <si>
    <t>Pension</t>
  </si>
  <si>
    <t>Payroll Taxes</t>
  </si>
  <si>
    <t>Sales</t>
  </si>
  <si>
    <t>Total Proforma Pension</t>
  </si>
  <si>
    <t>Plus:  Personal Vehicle Usage</t>
  </si>
  <si>
    <t>Less 10%</t>
  </si>
  <si>
    <t>Temporary Reinsurance Fee (per covered life)</t>
  </si>
  <si>
    <t>150 employees times $50,000 = $7,500,000 x .000226 x 12 months</t>
  </si>
  <si>
    <t>Proforma regular wages = $10,515,315 x 3 - $7,500,000 x .000226 x 12 mos. =</t>
  </si>
  <si>
    <t>Proforma regular wages = $10,515,315 x .000652 x 12 months</t>
  </si>
  <si>
    <t>(3)  Employees pay one-half of the dependent cost ($108.30 - $32.90 = $75.40 x 50%)</t>
  </si>
  <si>
    <t xml:space="preserve">    = 150 full time employees </t>
  </si>
  <si>
    <t>Pension plan assets of $14,316,968 times 0.001297</t>
  </si>
  <si>
    <t>Pension plan assets of $6,675,618 times 0.001297</t>
  </si>
  <si>
    <t>Pension plan assets of $13,609,263 times 0.001297</t>
  </si>
  <si>
    <t>Less:  Wages Over $118,500</t>
  </si>
  <si>
    <t xml:space="preserve">150 Employees x $7,000 plus part-time of </t>
  </si>
  <si>
    <t xml:space="preserve">     $1,649 = $1,051,649</t>
  </si>
  <si>
    <t>150 employees x $10,200 plus part-time of</t>
  </si>
  <si>
    <t xml:space="preserve">     $1,649 = $1,531,649</t>
  </si>
  <si>
    <t>Increased Limits Factor 0.8%</t>
  </si>
  <si>
    <t>Experience Modification 0.14</t>
  </si>
  <si>
    <t>Drug Free Discount 5%</t>
  </si>
  <si>
    <t>Premium Discount 5% of 356,738</t>
  </si>
  <si>
    <t>Terrorism Risk Factor - 1.30% of 1% of 11,185,359</t>
  </si>
  <si>
    <t>KY Special Fund Assessment - 6.28%</t>
  </si>
  <si>
    <t>Per Invoice for Period 4/1/15 to 4/1/16:</t>
  </si>
  <si>
    <t>times 2.9184% average company match (maximum is 3% of salary)</t>
  </si>
  <si>
    <t>times 2.9426% average company match (maximum is 3% of salary)</t>
  </si>
  <si>
    <t>150 employees times 1.88 per employee per month</t>
  </si>
  <si>
    <t>2015-00312  RATE APPLICATION</t>
  </si>
  <si>
    <t>2015-00312 RATE APPLICATION</t>
  </si>
  <si>
    <t>see pg. 7 i</t>
  </si>
  <si>
    <t>see pg 7h</t>
  </si>
  <si>
    <t>see pg 7 j</t>
  </si>
  <si>
    <t xml:space="preserve">                                (2)</t>
  </si>
  <si>
    <t xml:space="preserve">            (2)</t>
  </si>
  <si>
    <t xml:space="preserve">    Company matches 100% of employee contribution up to 3%. See pg 7R</t>
  </si>
  <si>
    <t>(1)  = $10,515,315 per wage adjustment less rounding of $915</t>
  </si>
  <si>
    <t xml:space="preserve">(2)  Used test year employee contribution rate times proforma wages.  </t>
  </si>
  <si>
    <t>(1)  See Exhibit 5A, Page 7g.</t>
  </si>
  <si>
    <t>(2)  See Exhibit 5A, Page 7j.</t>
  </si>
  <si>
    <t>(4)  See Exhibit 5A, Page 7k</t>
  </si>
  <si>
    <t>Exhibit 5A, page 7 d</t>
  </si>
  <si>
    <t>Exhibit 5A, page 7 e</t>
  </si>
  <si>
    <t>(3)  See Exhibit 5A, Page 7l</t>
  </si>
  <si>
    <t>(4)  See Exhibit 5A, Page 7m</t>
  </si>
  <si>
    <t>(5) See Exhibit 5A, Page 7n</t>
  </si>
  <si>
    <t>(6) See Exhibit 5A, Page 7o-7q</t>
  </si>
  <si>
    <t>Exhibit 5A, page 7 f</t>
  </si>
  <si>
    <t>(1)  See Exhibit 5A, Pages 7s - 7 v</t>
  </si>
  <si>
    <t>(2)  See Exhibit 5A, pages 7w-7x</t>
  </si>
  <si>
    <t>(3)  See Exhibit 5A, pages 7y-7aa</t>
  </si>
  <si>
    <t>(4)  See Exhibit 5A, Pages 7ab</t>
  </si>
  <si>
    <r>
      <t xml:space="preserve">A. </t>
    </r>
    <r>
      <rPr>
        <b/>
        <u/>
        <sz val="12"/>
        <rFont val="Arial"/>
        <family val="2"/>
      </rPr>
      <t>Defined Benefit &amp; Contribution Plan (former HUEC employees hired before 7/1/99)</t>
    </r>
  </si>
  <si>
    <r>
      <t xml:space="preserve">Proforma regular wages of the 26 </t>
    </r>
    <r>
      <rPr>
        <vertAlign val="superscript"/>
        <sz val="12"/>
        <rFont val="Arial"/>
        <family val="2"/>
      </rPr>
      <t>1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 xml:space="preserve">participants </t>
    </r>
  </si>
  <si>
    <r>
      <t xml:space="preserve">at $1,939,101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times 20.03% </t>
    </r>
    <r>
      <rPr>
        <vertAlign val="superscript"/>
        <sz val="12"/>
        <rFont val="Arial"/>
        <family val="2"/>
      </rPr>
      <t>3</t>
    </r>
  </si>
  <si>
    <r>
      <t xml:space="preserve">at $1,939,101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times 3% maximum company match</t>
    </r>
  </si>
  <si>
    <r>
      <t xml:space="preserve">B. </t>
    </r>
    <r>
      <rPr>
        <b/>
        <u/>
        <sz val="12"/>
        <rFont val="Arial"/>
        <family val="2"/>
      </rPr>
      <t>Defined Benefit &amp; Contribution Plan (former GREC employees hired before 1/1/87)</t>
    </r>
  </si>
  <si>
    <r>
      <t>Proforma regular wages of the 32</t>
    </r>
    <r>
      <rPr>
        <vertAlign val="superscript"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participants</t>
    </r>
  </si>
  <si>
    <r>
      <t>at $2,467,982</t>
    </r>
    <r>
      <rPr>
        <vertAlign val="superscript"/>
        <sz val="12"/>
        <rFont val="Arial"/>
        <family val="2"/>
      </rPr>
      <t xml:space="preserve"> 1</t>
    </r>
    <r>
      <rPr>
        <sz val="12"/>
        <rFont val="Times New Roman"/>
        <family val="1"/>
      </rPr>
      <t xml:space="preserve">  </t>
    </r>
    <r>
      <rPr>
        <sz val="12"/>
        <rFont val="Arial"/>
        <family val="2"/>
      </rPr>
      <t xml:space="preserve">times 20.03% </t>
    </r>
    <r>
      <rPr>
        <vertAlign val="superscript"/>
        <sz val="12"/>
        <rFont val="Arial"/>
        <family val="2"/>
      </rPr>
      <t>4</t>
    </r>
  </si>
  <si>
    <r>
      <t>Proforma regular wages of the 32</t>
    </r>
    <r>
      <rPr>
        <vertAlign val="superscript"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participants at $2,467,982</t>
    </r>
    <r>
      <rPr>
        <vertAlign val="superscript"/>
        <sz val="12"/>
        <rFont val="Arial"/>
        <family val="2"/>
      </rPr>
      <t xml:space="preserve"> 1</t>
    </r>
  </si>
  <si>
    <r>
      <t xml:space="preserve">C. </t>
    </r>
    <r>
      <rPr>
        <b/>
        <u/>
        <sz val="12"/>
        <rFont val="Arial"/>
        <family val="2"/>
      </rPr>
      <t>Defined Benefit &amp; Contribution Plan (former GREC employees hired after 1/1/87</t>
    </r>
  </si>
  <si>
    <r>
      <t xml:space="preserve">    </t>
    </r>
    <r>
      <rPr>
        <b/>
        <u/>
        <sz val="12"/>
        <rFont val="Arial"/>
        <family val="2"/>
      </rPr>
      <t>plus all Kenergy employees beginning 7/1/99)</t>
    </r>
  </si>
  <si>
    <r>
      <t>Proforma wages of the 92</t>
    </r>
    <r>
      <rPr>
        <vertAlign val="superscript"/>
        <sz val="12"/>
        <rFont val="Arial"/>
        <family val="2"/>
      </rPr>
      <t xml:space="preserve"> 1 </t>
    </r>
    <r>
      <rPr>
        <sz val="12"/>
        <rFont val="Arial"/>
        <family val="2"/>
      </rPr>
      <t>participants</t>
    </r>
  </si>
  <si>
    <r>
      <t>at $6,108,232</t>
    </r>
    <r>
      <rPr>
        <vertAlign val="superscript"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times 17.87%</t>
    </r>
    <r>
      <rPr>
        <vertAlign val="superscript"/>
        <sz val="12"/>
        <rFont val="Arial"/>
        <family val="2"/>
      </rPr>
      <t xml:space="preserve"> 5</t>
    </r>
  </si>
  <si>
    <r>
      <t>Proforma wages of the 92</t>
    </r>
    <r>
      <rPr>
        <vertAlign val="superscript"/>
        <sz val="12"/>
        <rFont val="Arial"/>
        <family val="2"/>
      </rPr>
      <t xml:space="preserve"> 1 </t>
    </r>
    <r>
      <rPr>
        <sz val="12"/>
        <rFont val="Arial"/>
        <family val="2"/>
      </rPr>
      <t xml:space="preserve">participants at $6,108,232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</si>
  <si>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 xml:space="preserve">D. </t>
    </r>
    <r>
      <rPr>
        <b/>
        <u/>
        <sz val="12"/>
        <rFont val="Arial"/>
        <family val="2"/>
      </rPr>
      <t>Annual Pension Prepayment Writeoff</t>
    </r>
  </si>
  <si>
    <r>
      <t>E. A</t>
    </r>
    <r>
      <rPr>
        <b/>
        <u/>
        <sz val="12"/>
        <rFont val="Arial"/>
        <family val="2"/>
      </rPr>
      <t>nnual 401(k) Administration Fees(6)</t>
    </r>
  </si>
  <si>
    <t xml:space="preserve">(1) Limit - </t>
  </si>
  <si>
    <r>
      <t>Workers Compensation</t>
    </r>
    <r>
      <rPr>
        <sz val="12"/>
        <rFont val="Arial"/>
        <family val="2"/>
      </rPr>
      <t xml:space="preserve"> (2)</t>
    </r>
  </si>
  <si>
    <r>
      <t xml:space="preserve">Property Loss/Damage &amp; Excess Liability Insurance </t>
    </r>
    <r>
      <rPr>
        <sz val="12"/>
        <rFont val="Arial"/>
        <family val="2"/>
      </rPr>
      <t>(3)</t>
    </r>
  </si>
  <si>
    <r>
      <t xml:space="preserve">Employee Assistance Program </t>
    </r>
    <r>
      <rPr>
        <sz val="12"/>
        <rFont val="Arial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</si>
</sst>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"/>
    <numFmt numFmtId="167" formatCode="0.0000%"/>
    <numFmt numFmtId="168" formatCode="_(* #,##0.000000_);_(* \(#,##0.0000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right"/>
    </xf>
    <xf numFmtId="4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41" fontId="0" fillId="0" borderId="0" xfId="0" applyNumberForma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/>
    <xf numFmtId="0" fontId="3" fillId="0" borderId="0" xfId="0" applyFont="1"/>
    <xf numFmtId="164" fontId="0" fillId="0" borderId="0" xfId="1" applyNumberFormat="1" applyFont="1" applyBorder="1"/>
    <xf numFmtId="43" fontId="0" fillId="0" borderId="0" xfId="1" applyFont="1"/>
    <xf numFmtId="168" fontId="0" fillId="0" borderId="0" xfId="1" applyNumberFormat="1" applyFont="1"/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4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4" fillId="0" borderId="0" xfId="0" quotePrefix="1" applyNumberFormat="1" applyFont="1" applyBorder="1" applyAlignment="1">
      <alignment horizontal="center"/>
    </xf>
    <xf numFmtId="42" fontId="4" fillId="0" borderId="2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0" xfId="0" applyNumberFormat="1" applyFont="1" applyBorder="1"/>
    <xf numFmtId="43" fontId="4" fillId="0" borderId="0" xfId="1" applyFont="1" applyBorder="1"/>
    <xf numFmtId="41" fontId="4" fillId="0" borderId="0" xfId="0" applyNumberFormat="1" applyFont="1" applyBorder="1"/>
    <xf numFmtId="0" fontId="4" fillId="0" borderId="0" xfId="0" quotePrefix="1" applyFont="1" applyAlignment="1">
      <alignment horizontal="center"/>
    </xf>
    <xf numFmtId="42" fontId="4" fillId="0" borderId="0" xfId="0" applyNumberFormat="1" applyFont="1"/>
    <xf numFmtId="0" fontId="4" fillId="0" borderId="0" xfId="0" quotePrefix="1" applyFont="1" applyBorder="1"/>
    <xf numFmtId="0" fontId="4" fillId="0" borderId="0" xfId="0" applyFont="1" applyFill="1" applyBorder="1"/>
    <xf numFmtId="43" fontId="4" fillId="0" borderId="0" xfId="0" applyNumberFormat="1" applyFont="1" applyBorder="1" applyAlignment="1">
      <alignment horizontal="right"/>
    </xf>
    <xf numFmtId="42" fontId="4" fillId="0" borderId="0" xfId="0" quotePrefix="1" applyNumberFormat="1" applyFont="1" applyBorder="1"/>
    <xf numFmtId="0" fontId="4" fillId="0" borderId="0" xfId="0" quotePrefix="1" applyFont="1" applyBorder="1" applyAlignment="1">
      <alignment horizontal="center"/>
    </xf>
    <xf numFmtId="0" fontId="4" fillId="0" borderId="2" xfId="0" applyFont="1" applyBorder="1"/>
    <xf numFmtId="42" fontId="4" fillId="0" borderId="2" xfId="0" applyNumberFormat="1" applyFont="1" applyBorder="1"/>
    <xf numFmtId="42" fontId="4" fillId="0" borderId="3" xfId="0" applyNumberFormat="1" applyFont="1" applyBorder="1"/>
    <xf numFmtId="41" fontId="4" fillId="0" borderId="0" xfId="0" quotePrefix="1" applyNumberFormat="1" applyFont="1" applyBorder="1" applyAlignment="1">
      <alignment horizontal="center"/>
    </xf>
    <xf numFmtId="42" fontId="4" fillId="0" borderId="4" xfId="0" applyNumberFormat="1" applyFont="1" applyBorder="1"/>
    <xf numFmtId="42" fontId="4" fillId="0" borderId="1" xfId="0" applyNumberFormat="1" applyFont="1" applyBorder="1"/>
    <xf numFmtId="42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42" fontId="4" fillId="0" borderId="0" xfId="0" applyNumberFormat="1" applyFont="1" applyBorder="1" applyAlignment="1"/>
    <xf numFmtId="44" fontId="4" fillId="0" borderId="0" xfId="0" applyNumberFormat="1" applyFont="1"/>
    <xf numFmtId="41" fontId="4" fillId="0" borderId="2" xfId="0" applyNumberFormat="1" applyFont="1" applyBorder="1"/>
    <xf numFmtId="0" fontId="4" fillId="0" borderId="0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9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42" fontId="4" fillId="0" borderId="0" xfId="0" applyNumberFormat="1" applyFont="1" applyBorder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Continuous"/>
    </xf>
    <xf numFmtId="0" fontId="4" fillId="0" borderId="0" xfId="0" applyNumberFormat="1" applyFont="1" applyBorder="1"/>
    <xf numFmtId="164" fontId="4" fillId="0" borderId="0" xfId="1" applyNumberFormat="1" applyFont="1" applyBorder="1" applyAlignment="1"/>
    <xf numFmtId="10" fontId="4" fillId="0" borderId="0" xfId="0" applyNumberFormat="1" applyFont="1" applyBorder="1" applyAlignment="1"/>
    <xf numFmtId="164" fontId="4" fillId="0" borderId="0" xfId="1" applyNumberFormat="1" applyFont="1" applyBorder="1"/>
    <xf numFmtId="0" fontId="4" fillId="0" borderId="0" xfId="0" quotePrefix="1" applyFont="1" applyFill="1" applyBorder="1"/>
    <xf numFmtId="42" fontId="4" fillId="0" borderId="5" xfId="0" applyNumberFormat="1" applyFont="1" applyBorder="1"/>
    <xf numFmtId="164" fontId="4" fillId="0" borderId="0" xfId="1" applyNumberFormat="1" applyFont="1" applyBorder="1" applyAlignment="1">
      <alignment horizontal="center"/>
    </xf>
    <xf numFmtId="10" fontId="4" fillId="0" borderId="0" xfId="0" applyNumberFormat="1" applyFont="1" applyBorder="1"/>
    <xf numFmtId="43" fontId="4" fillId="0" borderId="0" xfId="0" quotePrefix="1" applyNumberFormat="1" applyFont="1" applyBorder="1" applyAlignment="1">
      <alignment horizontal="center"/>
    </xf>
    <xf numFmtId="41" fontId="4" fillId="0" borderId="2" xfId="0" applyNumberFormat="1" applyFont="1" applyFill="1" applyBorder="1"/>
    <xf numFmtId="164" fontId="4" fillId="0" borderId="0" xfId="1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167" fontId="4" fillId="0" borderId="0" xfId="2" applyNumberFormat="1" applyFont="1" applyBorder="1" applyAlignment="1">
      <alignment horizontal="center"/>
    </xf>
    <xf numFmtId="41" fontId="4" fillId="0" borderId="2" xfId="0" applyNumberFormat="1" applyFont="1" applyFill="1" applyBorder="1" applyAlignment="1">
      <alignment horizontal="center"/>
    </xf>
    <xf numFmtId="43" fontId="4" fillId="0" borderId="0" xfId="0" quotePrefix="1" applyNumberFormat="1" applyFont="1" applyBorder="1"/>
    <xf numFmtId="164" fontId="4" fillId="0" borderId="0" xfId="1" applyNumberFormat="1" applyFont="1"/>
    <xf numFmtId="0" fontId="7" fillId="0" borderId="0" xfId="0" applyFont="1"/>
    <xf numFmtId="42" fontId="3" fillId="0" borderId="3" xfId="0" applyNumberFormat="1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quotePrefix="1" applyFont="1" applyBorder="1"/>
    <xf numFmtId="0" fontId="4" fillId="0" borderId="0" xfId="0" applyFont="1" applyBorder="1" applyAlignment="1">
      <alignment horizontal="centerContinuous"/>
    </xf>
    <xf numFmtId="42" fontId="4" fillId="0" borderId="0" xfId="0" applyNumberFormat="1" applyFont="1" applyBorder="1" applyAlignment="1">
      <alignment horizontal="centerContinuous"/>
    </xf>
    <xf numFmtId="9" fontId="4" fillId="0" borderId="0" xfId="0" applyNumberFormat="1" applyFont="1" applyBorder="1" applyAlignment="1">
      <alignment horizontal="centerContinuous"/>
    </xf>
    <xf numFmtId="42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2" fontId="4" fillId="0" borderId="0" xfId="0" applyNumberFormat="1" applyFont="1" applyFill="1" applyBorder="1"/>
    <xf numFmtId="41" fontId="4" fillId="0" borderId="0" xfId="0" applyNumberFormat="1" applyFont="1"/>
    <xf numFmtId="164" fontId="4" fillId="0" borderId="2" xfId="1" applyNumberFormat="1" applyFont="1" applyBorder="1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0"/>
  <sheetViews>
    <sheetView tabSelected="1" zoomScaleNormal="100" workbookViewId="0">
      <selection sqref="A1:N1"/>
    </sheetView>
  </sheetViews>
  <sheetFormatPr defaultRowHeight="13.2" x14ac:dyDescent="0.25"/>
  <cols>
    <col min="1" max="1" width="4.6640625" customWidth="1"/>
    <col min="2" max="2" width="2.6640625" customWidth="1"/>
    <col min="3" max="3" width="22.6640625" customWidth="1"/>
    <col min="4" max="4" width="2" customWidth="1"/>
    <col min="5" max="5" width="13.33203125" customWidth="1"/>
    <col min="6" max="6" width="2.33203125" customWidth="1"/>
    <col min="7" max="7" width="13.5546875" bestFit="1" customWidth="1"/>
    <col min="8" max="8" width="2.6640625" customWidth="1"/>
    <col min="9" max="9" width="13.77734375" bestFit="1" customWidth="1"/>
    <col min="10" max="10" width="10" hidden="1" customWidth="1"/>
    <col min="11" max="11" width="16" hidden="1" customWidth="1"/>
    <col min="12" max="12" width="17.6640625" customWidth="1"/>
    <col min="13" max="13" width="14.44140625" bestFit="1" customWidth="1"/>
    <col min="14" max="14" width="16" bestFit="1" customWidth="1"/>
    <col min="18" max="19" width="14" style="13" bestFit="1" customWidth="1"/>
    <col min="20" max="20" width="9.6640625" style="13" bestFit="1" customWidth="1"/>
    <col min="21" max="32" width="9.109375" style="13"/>
  </cols>
  <sheetData>
    <row r="1" spans="1:14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6" x14ac:dyDescent="0.3">
      <c r="A2" s="92" t="s">
        <v>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.6" x14ac:dyDescent="0.3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17"/>
      <c r="M5" s="17"/>
      <c r="N5" s="17"/>
    </row>
    <row r="6" spans="1:14" ht="15.6" x14ac:dyDescent="0.3">
      <c r="A6" s="18">
        <v>1</v>
      </c>
      <c r="B6" s="18"/>
      <c r="C6" s="8" t="s">
        <v>48</v>
      </c>
      <c r="D6" s="19"/>
      <c r="E6" s="20"/>
      <c r="F6" s="21"/>
      <c r="G6" s="22"/>
      <c r="H6" s="22"/>
      <c r="I6" s="20"/>
      <c r="J6" s="17"/>
      <c r="K6" s="23"/>
      <c r="L6" s="17"/>
      <c r="M6" s="17"/>
      <c r="N6" s="17"/>
    </row>
    <row r="7" spans="1:14" ht="15.6" x14ac:dyDescent="0.3">
      <c r="A7" s="18">
        <v>2</v>
      </c>
      <c r="B7" s="18"/>
      <c r="C7" s="8"/>
      <c r="D7" s="19"/>
      <c r="E7" s="24" t="s">
        <v>52</v>
      </c>
      <c r="F7" s="21"/>
      <c r="G7" s="22" t="s">
        <v>61</v>
      </c>
      <c r="H7" s="22"/>
      <c r="I7" s="20" t="s">
        <v>11</v>
      </c>
      <c r="J7" s="17"/>
      <c r="K7" s="23"/>
      <c r="L7" s="17"/>
      <c r="M7" s="17"/>
      <c r="N7" s="17"/>
    </row>
    <row r="8" spans="1:14" ht="15.6" x14ac:dyDescent="0.3">
      <c r="A8" s="18">
        <v>3</v>
      </c>
      <c r="B8" s="18"/>
      <c r="C8" s="8"/>
      <c r="D8" s="19"/>
      <c r="E8" s="20" t="s">
        <v>7</v>
      </c>
      <c r="F8" s="21"/>
      <c r="G8" s="22" t="s">
        <v>9</v>
      </c>
      <c r="H8" s="22"/>
      <c r="I8" s="20" t="s">
        <v>12</v>
      </c>
      <c r="J8" s="17"/>
      <c r="K8" s="23"/>
      <c r="L8" s="17" t="s">
        <v>44</v>
      </c>
      <c r="M8" s="17"/>
      <c r="N8" s="16" t="s">
        <v>14</v>
      </c>
    </row>
    <row r="9" spans="1:14" ht="15.6" x14ac:dyDescent="0.3">
      <c r="A9" s="18">
        <v>4</v>
      </c>
      <c r="B9" s="18"/>
      <c r="C9" s="8"/>
      <c r="D9" s="19"/>
      <c r="E9" s="25" t="s">
        <v>8</v>
      </c>
      <c r="F9" s="21"/>
      <c r="G9" s="26" t="s">
        <v>10</v>
      </c>
      <c r="H9" s="22"/>
      <c r="I9" s="25" t="s">
        <v>13</v>
      </c>
      <c r="J9" s="17"/>
      <c r="K9" s="23"/>
      <c r="L9" s="27" t="s">
        <v>45</v>
      </c>
      <c r="M9" s="17"/>
      <c r="N9" s="27" t="s">
        <v>13</v>
      </c>
    </row>
    <row r="10" spans="1:14" ht="15" x14ac:dyDescent="0.25">
      <c r="A10" s="18">
        <v>5</v>
      </c>
      <c r="B10" s="18"/>
      <c r="C10" s="19" t="s">
        <v>2</v>
      </c>
      <c r="D10" s="19"/>
      <c r="E10" s="28">
        <v>412.5</v>
      </c>
      <c r="F10" s="19"/>
      <c r="G10" s="29">
        <f>+ROUND(E10*10%,2)</f>
        <v>41.25</v>
      </c>
      <c r="H10" s="30"/>
      <c r="I10" s="28">
        <f>+E10-G10</f>
        <v>371.25</v>
      </c>
      <c r="J10" s="17"/>
      <c r="K10" s="23"/>
      <c r="L10" s="17">
        <v>22</v>
      </c>
      <c r="M10" s="31" t="s">
        <v>6</v>
      </c>
      <c r="N10" s="32">
        <f>+I10*L10*12</f>
        <v>98010</v>
      </c>
    </row>
    <row r="11" spans="1:14" ht="15" x14ac:dyDescent="0.25">
      <c r="A11" s="18">
        <v>6</v>
      </c>
      <c r="B11" s="18"/>
      <c r="C11" s="19" t="s">
        <v>3</v>
      </c>
      <c r="D11" s="33"/>
      <c r="E11" s="28">
        <v>1035.1600000000001</v>
      </c>
      <c r="F11" s="23"/>
      <c r="G11" s="29">
        <f t="shared" ref="G11:G13" si="0">+ROUND(E11*10%,2)</f>
        <v>103.52</v>
      </c>
      <c r="H11" s="30"/>
      <c r="I11" s="28">
        <f>+E11-G11</f>
        <v>931.6400000000001</v>
      </c>
      <c r="J11" s="17"/>
      <c r="K11" s="32"/>
      <c r="L11" s="17">
        <v>42</v>
      </c>
      <c r="M11" s="31" t="s">
        <v>6</v>
      </c>
      <c r="N11" s="32">
        <f>+I11*L11*12</f>
        <v>469546.56000000006</v>
      </c>
    </row>
    <row r="12" spans="1:14" ht="15" x14ac:dyDescent="0.25">
      <c r="A12" s="18">
        <v>7</v>
      </c>
      <c r="B12" s="18"/>
      <c r="C12" s="34" t="s">
        <v>4</v>
      </c>
      <c r="D12" s="19"/>
      <c r="E12" s="35">
        <v>888.91</v>
      </c>
      <c r="F12" s="36"/>
      <c r="G12" s="29">
        <f t="shared" si="0"/>
        <v>88.89</v>
      </c>
      <c r="H12" s="30"/>
      <c r="I12" s="28">
        <f>+E12-G12</f>
        <v>800.02</v>
      </c>
      <c r="J12" s="17"/>
      <c r="K12" s="32"/>
      <c r="L12" s="17">
        <v>10</v>
      </c>
      <c r="M12" s="31" t="s">
        <v>6</v>
      </c>
      <c r="N12" s="32">
        <f>+I12*L12*12</f>
        <v>96002.4</v>
      </c>
    </row>
    <row r="13" spans="1:14" ht="15" x14ac:dyDescent="0.25">
      <c r="A13" s="18">
        <v>8</v>
      </c>
      <c r="B13" s="18"/>
      <c r="C13" s="34" t="s">
        <v>5</v>
      </c>
      <c r="D13" s="19"/>
      <c r="E13" s="28">
        <v>1402.23</v>
      </c>
      <c r="F13" s="23"/>
      <c r="G13" s="29">
        <f t="shared" si="0"/>
        <v>140.22</v>
      </c>
      <c r="H13" s="30"/>
      <c r="I13" s="28">
        <f>+E13-G13</f>
        <v>1262.01</v>
      </c>
      <c r="J13" s="37"/>
      <c r="K13" s="23"/>
      <c r="L13" s="38">
        <v>76</v>
      </c>
      <c r="M13" s="31" t="s">
        <v>6</v>
      </c>
      <c r="N13" s="39">
        <f>+I13*L13*12-0.5</f>
        <v>1150952.6199999999</v>
      </c>
    </row>
    <row r="14" spans="1:14" ht="15" x14ac:dyDescent="0.25">
      <c r="A14" s="18">
        <v>9</v>
      </c>
      <c r="B14" s="18"/>
      <c r="C14" s="34"/>
      <c r="D14" s="19"/>
      <c r="E14" s="28"/>
      <c r="F14" s="23"/>
      <c r="G14" s="29"/>
      <c r="H14" s="30"/>
      <c r="I14" s="28"/>
      <c r="J14" s="37"/>
      <c r="K14" s="23"/>
      <c r="L14" s="19">
        <f>SUM(L10:L13)</f>
        <v>150</v>
      </c>
      <c r="M14" s="31"/>
      <c r="N14" s="23">
        <f>SUM(N10:N13)</f>
        <v>1814511.58</v>
      </c>
    </row>
    <row r="15" spans="1:14" ht="15" x14ac:dyDescent="0.25">
      <c r="A15" s="18">
        <v>10</v>
      </c>
      <c r="B15" s="18"/>
      <c r="C15" s="34"/>
      <c r="D15" s="19"/>
      <c r="E15" s="28"/>
      <c r="F15" s="23"/>
      <c r="G15" s="29"/>
      <c r="H15" s="30"/>
      <c r="I15" s="28"/>
      <c r="J15" s="37"/>
      <c r="K15" s="23"/>
      <c r="L15" s="19"/>
      <c r="M15" s="31"/>
      <c r="N15" s="23"/>
    </row>
    <row r="16" spans="1:14" ht="15" x14ac:dyDescent="0.25">
      <c r="A16" s="18">
        <v>11</v>
      </c>
      <c r="B16" s="18"/>
      <c r="C16" s="34" t="s">
        <v>62</v>
      </c>
      <c r="D16" s="19"/>
      <c r="E16" s="28"/>
      <c r="F16" s="23"/>
      <c r="G16" s="29"/>
      <c r="H16" s="30"/>
      <c r="I16" s="28">
        <v>3.6666660000000002</v>
      </c>
      <c r="J16" s="37"/>
      <c r="K16" s="23"/>
      <c r="L16" s="38">
        <v>439</v>
      </c>
      <c r="M16" s="31" t="s">
        <v>6</v>
      </c>
      <c r="N16" s="39">
        <f>+I16*L16*12</f>
        <v>19315.996488000001</v>
      </c>
    </row>
    <row r="17" spans="1:20" ht="15.6" thickBot="1" x14ac:dyDescent="0.3">
      <c r="A17" s="18">
        <v>12</v>
      </c>
      <c r="B17" s="18"/>
      <c r="C17" s="19"/>
      <c r="D17" s="19"/>
      <c r="E17" s="23"/>
      <c r="F17" s="23"/>
      <c r="G17" s="30"/>
      <c r="H17" s="30"/>
      <c r="I17" s="20" t="s">
        <v>88</v>
      </c>
      <c r="J17" s="17"/>
      <c r="K17" s="32"/>
      <c r="L17" s="16" t="s">
        <v>89</v>
      </c>
      <c r="M17" s="18" t="s">
        <v>46</v>
      </c>
      <c r="N17" s="40">
        <f>SUM(N14:N16)</f>
        <v>1833827.5764880001</v>
      </c>
    </row>
    <row r="18" spans="1:20" ht="15.6" thickTop="1" x14ac:dyDescent="0.25">
      <c r="A18" s="18">
        <v>13</v>
      </c>
      <c r="B18" s="18"/>
      <c r="C18" s="19"/>
      <c r="D18" s="33"/>
      <c r="E18" s="23"/>
      <c r="F18" s="23"/>
      <c r="G18" s="23"/>
      <c r="H18" s="23"/>
      <c r="I18" s="23"/>
      <c r="J18" s="17"/>
      <c r="K18" s="32"/>
      <c r="L18" s="17"/>
      <c r="M18" s="17"/>
      <c r="N18" s="17"/>
    </row>
    <row r="19" spans="1:20" ht="15" x14ac:dyDescent="0.25">
      <c r="A19" s="18">
        <v>14</v>
      </c>
      <c r="B19" s="18"/>
      <c r="C19" s="19"/>
      <c r="D19" s="33"/>
      <c r="E19" s="23"/>
      <c r="F19" s="23"/>
      <c r="G19" s="23"/>
      <c r="H19" s="23"/>
      <c r="I19" s="23"/>
      <c r="J19" s="17"/>
      <c r="K19" s="32"/>
      <c r="L19" s="17"/>
      <c r="M19" s="17"/>
      <c r="N19" s="17"/>
    </row>
    <row r="20" spans="1:20" ht="15" x14ac:dyDescent="0.25">
      <c r="A20" s="18">
        <v>15</v>
      </c>
      <c r="B20" s="18"/>
      <c r="C20" s="19"/>
      <c r="D20" s="33"/>
      <c r="E20" s="23"/>
      <c r="F20" s="23"/>
      <c r="G20" s="23"/>
      <c r="H20" s="23"/>
      <c r="I20" s="23"/>
      <c r="J20" s="17"/>
      <c r="K20" s="32"/>
      <c r="L20" s="17"/>
      <c r="M20" s="18"/>
      <c r="N20" s="23"/>
    </row>
    <row r="21" spans="1:20" ht="15.6" x14ac:dyDescent="0.3">
      <c r="A21" s="18">
        <v>16</v>
      </c>
      <c r="B21" s="18"/>
      <c r="C21" s="8" t="s">
        <v>49</v>
      </c>
      <c r="D21" s="19"/>
      <c r="E21" s="23"/>
      <c r="F21" s="23"/>
      <c r="G21" s="41" t="s">
        <v>54</v>
      </c>
      <c r="H21" s="30"/>
      <c r="I21" s="30"/>
      <c r="J21" s="31"/>
      <c r="K21" s="23"/>
      <c r="L21" s="17"/>
      <c r="M21" s="17"/>
      <c r="N21" s="17"/>
    </row>
    <row r="22" spans="1:20" ht="15.6" x14ac:dyDescent="0.3">
      <c r="A22" s="18">
        <v>17</v>
      </c>
      <c r="B22" s="18"/>
      <c r="C22" s="8"/>
      <c r="D22" s="19"/>
      <c r="E22" s="24" t="s">
        <v>53</v>
      </c>
      <c r="F22" s="23"/>
      <c r="G22" s="22" t="s">
        <v>47</v>
      </c>
      <c r="H22" s="30"/>
      <c r="I22" s="22" t="s">
        <v>8</v>
      </c>
      <c r="J22" s="31"/>
      <c r="K22" s="23"/>
      <c r="L22" s="17"/>
      <c r="M22" s="17"/>
      <c r="N22" s="17"/>
    </row>
    <row r="23" spans="1:20" ht="15" x14ac:dyDescent="0.25">
      <c r="A23" s="18">
        <v>18</v>
      </c>
      <c r="B23" s="18"/>
      <c r="C23" s="17"/>
      <c r="D23" s="19"/>
      <c r="E23" s="20" t="s">
        <v>7</v>
      </c>
      <c r="F23" s="23"/>
      <c r="G23" s="22" t="s">
        <v>9</v>
      </c>
      <c r="H23" s="30"/>
      <c r="I23" s="20" t="s">
        <v>12</v>
      </c>
      <c r="J23" s="17"/>
      <c r="K23" s="32"/>
      <c r="L23" s="17" t="s">
        <v>44</v>
      </c>
      <c r="M23" s="17"/>
      <c r="N23" s="16" t="s">
        <v>14</v>
      </c>
    </row>
    <row r="24" spans="1:20" ht="15" x14ac:dyDescent="0.25">
      <c r="A24" s="18">
        <v>19</v>
      </c>
      <c r="B24" s="18"/>
      <c r="C24" s="17"/>
      <c r="D24" s="19"/>
      <c r="E24" s="25" t="s">
        <v>8</v>
      </c>
      <c r="F24" s="23"/>
      <c r="G24" s="26" t="s">
        <v>10</v>
      </c>
      <c r="H24" s="30"/>
      <c r="I24" s="25" t="s">
        <v>13</v>
      </c>
      <c r="J24" s="17"/>
      <c r="K24" s="32"/>
      <c r="L24" s="27" t="s">
        <v>45</v>
      </c>
      <c r="M24" s="17"/>
      <c r="N24" s="27" t="s">
        <v>13</v>
      </c>
    </row>
    <row r="25" spans="1:20" ht="15" x14ac:dyDescent="0.25">
      <c r="A25" s="18">
        <v>20</v>
      </c>
      <c r="B25" s="18"/>
      <c r="C25" s="34" t="s">
        <v>2</v>
      </c>
      <c r="D25" s="19"/>
      <c r="E25" s="28">
        <v>32.9</v>
      </c>
      <c r="F25" s="23"/>
      <c r="G25" s="28">
        <v>0</v>
      </c>
      <c r="H25" s="30"/>
      <c r="I25" s="28">
        <f>+E25-G25</f>
        <v>32.9</v>
      </c>
      <c r="J25" s="17"/>
      <c r="K25" s="23"/>
      <c r="L25" s="17">
        <v>150</v>
      </c>
      <c r="M25" s="31" t="s">
        <v>6</v>
      </c>
      <c r="N25" s="42">
        <f>+I25*L25*12</f>
        <v>59220</v>
      </c>
    </row>
    <row r="26" spans="1:20" ht="15" x14ac:dyDescent="0.25">
      <c r="A26" s="18">
        <v>21</v>
      </c>
      <c r="B26" s="18"/>
      <c r="C26" s="34" t="s">
        <v>15</v>
      </c>
      <c r="D26" s="19"/>
      <c r="E26" s="28">
        <v>75.400000000000006</v>
      </c>
      <c r="F26" s="23"/>
      <c r="G26" s="28">
        <v>37.700000000000003</v>
      </c>
      <c r="H26" s="30"/>
      <c r="I26" s="28">
        <f>+E26-G26</f>
        <v>37.700000000000003</v>
      </c>
      <c r="J26" s="17"/>
      <c r="K26" s="32"/>
      <c r="L26" s="19">
        <v>122</v>
      </c>
      <c r="M26" s="31" t="s">
        <v>6</v>
      </c>
      <c r="N26" s="39">
        <f>+I26*L26*12</f>
        <v>55192.800000000003</v>
      </c>
    </row>
    <row r="27" spans="1:20" ht="15.6" thickBot="1" x14ac:dyDescent="0.3">
      <c r="A27" s="18">
        <v>22</v>
      </c>
      <c r="B27" s="18"/>
      <c r="C27" s="19"/>
      <c r="D27" s="19"/>
      <c r="E27" s="23"/>
      <c r="F27" s="23"/>
      <c r="G27" s="23"/>
      <c r="H27" s="23"/>
      <c r="I27" s="20" t="s">
        <v>90</v>
      </c>
      <c r="J27" s="23"/>
      <c r="K27" s="23"/>
      <c r="L27" s="23"/>
      <c r="M27" s="17"/>
      <c r="N27" s="43">
        <f>SUM(N25:N26)</f>
        <v>114412.8</v>
      </c>
    </row>
    <row r="28" spans="1:20" ht="15.6" thickTop="1" x14ac:dyDescent="0.25">
      <c r="A28" s="18">
        <v>23</v>
      </c>
      <c r="B28" s="18"/>
      <c r="C28" s="19"/>
      <c r="D28" s="37"/>
      <c r="E28" s="23"/>
      <c r="F28" s="23"/>
      <c r="G28" s="23"/>
      <c r="H28" s="23"/>
      <c r="I28" s="23"/>
      <c r="J28" s="17"/>
      <c r="K28" s="32"/>
      <c r="L28" s="17"/>
      <c r="M28" s="17"/>
      <c r="N28" s="17"/>
    </row>
    <row r="29" spans="1:20" ht="15" x14ac:dyDescent="0.25">
      <c r="A29" s="18">
        <v>24</v>
      </c>
      <c r="B29" s="18"/>
      <c r="C29" s="19"/>
      <c r="D29" s="19"/>
      <c r="E29" s="44"/>
      <c r="F29" s="23"/>
      <c r="G29" s="23"/>
      <c r="H29" s="23"/>
      <c r="I29" s="23"/>
      <c r="J29" s="17"/>
      <c r="K29" s="32"/>
      <c r="L29" s="17"/>
      <c r="M29" s="17"/>
      <c r="N29" s="17"/>
    </row>
    <row r="30" spans="1:20" ht="15" x14ac:dyDescent="0.25">
      <c r="A30" s="18">
        <v>25</v>
      </c>
      <c r="B30" s="18"/>
      <c r="C30" s="17"/>
      <c r="D30" s="19"/>
      <c r="E30" s="44"/>
      <c r="F30" s="23"/>
      <c r="G30" s="23"/>
      <c r="H30" s="23"/>
      <c r="I30" s="23"/>
      <c r="J30" s="17"/>
      <c r="K30" s="32"/>
      <c r="L30" s="17"/>
      <c r="M30" s="17"/>
      <c r="N30" s="17"/>
    </row>
    <row r="31" spans="1:20" ht="15" x14ac:dyDescent="0.25">
      <c r="A31" s="18">
        <v>26</v>
      </c>
      <c r="B31" s="18"/>
      <c r="C31" s="45"/>
      <c r="D31" s="19"/>
      <c r="E31" s="44"/>
      <c r="F31" s="23"/>
      <c r="G31" s="23"/>
      <c r="H31" s="23"/>
      <c r="I31" s="23"/>
      <c r="J31" s="17"/>
      <c r="K31" s="32"/>
      <c r="L31" s="17"/>
      <c r="M31" s="17"/>
      <c r="N31" s="17"/>
      <c r="T31" s="14"/>
    </row>
    <row r="32" spans="1:20" ht="15.6" x14ac:dyDescent="0.3">
      <c r="A32" s="18">
        <v>27</v>
      </c>
      <c r="B32" s="18"/>
      <c r="C32" s="9" t="s">
        <v>50</v>
      </c>
      <c r="D32" s="19"/>
      <c r="E32" s="23"/>
      <c r="F32" s="23"/>
      <c r="G32" s="23"/>
      <c r="H32" s="23"/>
      <c r="I32" s="24" t="s">
        <v>55</v>
      </c>
      <c r="J32" s="17"/>
      <c r="K32" s="23"/>
      <c r="L32" s="17"/>
      <c r="M32" s="17"/>
      <c r="N32" s="17"/>
    </row>
    <row r="33" spans="1:14" ht="15.6" thickBot="1" x14ac:dyDescent="0.3">
      <c r="A33" s="18">
        <v>28</v>
      </c>
      <c r="B33" s="18"/>
      <c r="C33" s="46" t="s">
        <v>16</v>
      </c>
      <c r="D33" s="19"/>
      <c r="E33" s="47" t="s">
        <v>63</v>
      </c>
      <c r="F33" s="23"/>
      <c r="G33" s="23"/>
      <c r="H33" s="23"/>
      <c r="I33" s="23"/>
      <c r="J33" s="17"/>
      <c r="K33" s="48"/>
      <c r="L33" s="17"/>
      <c r="M33" s="31" t="s">
        <v>6</v>
      </c>
      <c r="N33" s="43">
        <f>150*50000*0.000226*12</f>
        <v>20340</v>
      </c>
    </row>
    <row r="34" spans="1:14" ht="15.6" thickTop="1" x14ac:dyDescent="0.25">
      <c r="A34" s="18">
        <v>29</v>
      </c>
      <c r="B34" s="18"/>
      <c r="C34" s="46"/>
      <c r="D34" s="19"/>
      <c r="E34" s="47"/>
      <c r="F34" s="23"/>
      <c r="G34" s="23"/>
      <c r="H34" s="23"/>
      <c r="I34" s="23"/>
      <c r="J34" s="17"/>
      <c r="K34" s="48"/>
      <c r="L34" s="17"/>
      <c r="M34" s="31"/>
      <c r="N34" s="23"/>
    </row>
    <row r="35" spans="1:14" ht="15" x14ac:dyDescent="0.25">
      <c r="A35" s="18">
        <v>30</v>
      </c>
      <c r="B35" s="18"/>
      <c r="C35" s="46" t="s">
        <v>17</v>
      </c>
      <c r="D35" s="19"/>
      <c r="E35" s="19" t="s">
        <v>64</v>
      </c>
      <c r="F35" s="19"/>
      <c r="G35" s="19"/>
      <c r="H35" s="19"/>
      <c r="I35" s="19"/>
      <c r="J35" s="17"/>
      <c r="K35" s="17"/>
      <c r="L35" s="17"/>
      <c r="M35" s="17"/>
      <c r="N35" s="32">
        <f>+(10515315*3-7500000)*0.000226*12</f>
        <v>65212.60284</v>
      </c>
    </row>
    <row r="36" spans="1:14" ht="15" x14ac:dyDescent="0.25">
      <c r="A36" s="18">
        <v>31</v>
      </c>
      <c r="B36" s="18"/>
      <c r="C36" s="34"/>
      <c r="D36" s="19"/>
      <c r="E36" s="19" t="s">
        <v>18</v>
      </c>
      <c r="F36" s="19"/>
      <c r="G36" s="19"/>
      <c r="H36" s="19"/>
      <c r="I36" s="17"/>
      <c r="J36" s="17"/>
      <c r="K36" s="17"/>
      <c r="L36" s="17"/>
      <c r="M36" s="17"/>
      <c r="N36" s="49">
        <v>5053</v>
      </c>
    </row>
    <row r="37" spans="1:14" ht="15.6" thickBot="1" x14ac:dyDescent="0.3">
      <c r="A37" s="18">
        <v>32</v>
      </c>
      <c r="B37" s="18"/>
      <c r="C37" s="34"/>
      <c r="D37" s="33"/>
      <c r="E37" s="50"/>
      <c r="F37" s="19"/>
      <c r="G37" s="23"/>
      <c r="H37" s="23"/>
      <c r="I37" s="17"/>
      <c r="J37" s="17"/>
      <c r="K37" s="17"/>
      <c r="L37" s="17"/>
      <c r="M37" s="17"/>
      <c r="N37" s="40">
        <f>SUM(N35:N36)</f>
        <v>70265.602840000007</v>
      </c>
    </row>
    <row r="38" spans="1:14" ht="15.6" thickTop="1" x14ac:dyDescent="0.25">
      <c r="A38" s="18">
        <v>33</v>
      </c>
      <c r="B38" s="18"/>
      <c r="C38" s="34"/>
      <c r="D38" s="19"/>
      <c r="E38" s="50"/>
      <c r="F38" s="19"/>
      <c r="G38" s="19"/>
      <c r="H38" s="19"/>
      <c r="I38" s="17"/>
      <c r="J38" s="17"/>
      <c r="K38" s="17"/>
      <c r="L38" s="17"/>
      <c r="M38" s="17"/>
      <c r="N38" s="17"/>
    </row>
    <row r="39" spans="1:14" ht="15" x14ac:dyDescent="0.25">
      <c r="A39" s="18">
        <v>34</v>
      </c>
      <c r="B39" s="18"/>
      <c r="C39" s="34"/>
      <c r="D39" s="33"/>
      <c r="E39" s="50"/>
      <c r="F39" s="51"/>
      <c r="G39" s="52"/>
      <c r="H39" s="52"/>
      <c r="I39" s="17"/>
      <c r="J39" s="17"/>
      <c r="K39" s="17"/>
      <c r="L39" s="17"/>
      <c r="M39" s="17"/>
      <c r="N39" s="17"/>
    </row>
    <row r="40" spans="1:14" ht="15" x14ac:dyDescent="0.25">
      <c r="A40" s="18">
        <v>35</v>
      </c>
      <c r="B40" s="18"/>
      <c r="C40" s="34"/>
      <c r="D40" s="19"/>
      <c r="E40" s="53"/>
      <c r="F40" s="19"/>
      <c r="G40" s="23"/>
      <c r="H40" s="23"/>
      <c r="I40" s="17"/>
      <c r="J40" s="17"/>
      <c r="K40" s="17"/>
      <c r="L40" s="17"/>
      <c r="M40" s="17"/>
      <c r="N40" s="17"/>
    </row>
    <row r="41" spans="1:14" ht="15" x14ac:dyDescent="0.25">
      <c r="A41" s="18">
        <v>36</v>
      </c>
      <c r="B41" s="18"/>
      <c r="C41" s="34"/>
      <c r="D41" s="19"/>
      <c r="E41" s="53"/>
      <c r="F41" s="19"/>
      <c r="G41" s="23"/>
      <c r="H41" s="23"/>
      <c r="I41" s="17"/>
      <c r="J41" s="17"/>
      <c r="K41" s="17"/>
      <c r="L41" s="17"/>
      <c r="M41" s="17"/>
      <c r="N41" s="17"/>
    </row>
    <row r="42" spans="1:14" ht="15" x14ac:dyDescent="0.25">
      <c r="A42" s="18">
        <v>37</v>
      </c>
      <c r="B42" s="18"/>
      <c r="C42" s="34"/>
      <c r="D42" s="19"/>
      <c r="E42" s="53"/>
      <c r="F42" s="19"/>
      <c r="G42" s="23"/>
      <c r="H42" s="23"/>
      <c r="I42" s="17"/>
      <c r="J42" s="17"/>
      <c r="K42" s="17"/>
      <c r="L42" s="17"/>
      <c r="M42" s="17"/>
      <c r="N42" s="17"/>
    </row>
    <row r="43" spans="1:14" ht="15.6" x14ac:dyDescent="0.3">
      <c r="A43" s="18">
        <v>38</v>
      </c>
      <c r="B43" s="18"/>
      <c r="C43" s="8" t="s">
        <v>51</v>
      </c>
      <c r="D43" s="33"/>
      <c r="E43" s="54" t="s">
        <v>55</v>
      </c>
      <c r="F43" s="19"/>
      <c r="G43" s="19"/>
      <c r="H43" s="19"/>
      <c r="I43" s="17"/>
      <c r="J43" s="17"/>
      <c r="K43" s="17"/>
      <c r="L43" s="17"/>
      <c r="M43" s="17"/>
      <c r="N43" s="17"/>
    </row>
    <row r="44" spans="1:14" ht="15.6" thickBot="1" x14ac:dyDescent="0.3">
      <c r="A44" s="18">
        <v>39</v>
      </c>
      <c r="B44" s="18"/>
      <c r="C44" s="55" t="s">
        <v>65</v>
      </c>
      <c r="D44" s="19"/>
      <c r="E44" s="17"/>
      <c r="F44" s="51"/>
      <c r="G44" s="52"/>
      <c r="H44" s="52"/>
      <c r="I44" s="17"/>
      <c r="J44" s="17"/>
      <c r="K44" s="17"/>
      <c r="L44" s="17"/>
      <c r="M44" s="31" t="s">
        <v>6</v>
      </c>
      <c r="N44" s="43">
        <f>10515315*0.000652*12</f>
        <v>82271.824560000008</v>
      </c>
    </row>
    <row r="45" spans="1:14" ht="15.6" thickTop="1" x14ac:dyDescent="0.25">
      <c r="A45" s="18">
        <v>40</v>
      </c>
      <c r="B45" s="18"/>
      <c r="C45" s="17"/>
      <c r="D45" s="17"/>
      <c r="E45" s="17"/>
      <c r="F45" s="17"/>
      <c r="G45" s="23"/>
      <c r="H45" s="23"/>
      <c r="I45" s="17"/>
      <c r="J45" s="17"/>
      <c r="K45" s="17"/>
      <c r="L45" s="17"/>
      <c r="M45" s="17"/>
      <c r="N45" s="17"/>
    </row>
    <row r="46" spans="1:14" ht="15" x14ac:dyDescent="0.25">
      <c r="A46" s="18">
        <v>41</v>
      </c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5" x14ac:dyDescent="0.25">
      <c r="A47" s="18">
        <v>42</v>
      </c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5" x14ac:dyDescent="0.25">
      <c r="A48" s="18">
        <v>43</v>
      </c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5" x14ac:dyDescent="0.25">
      <c r="A49" s="18">
        <v>44</v>
      </c>
      <c r="B49" s="18"/>
      <c r="C49" s="56" t="s">
        <v>96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5" x14ac:dyDescent="0.25">
      <c r="A50" s="18">
        <v>45</v>
      </c>
      <c r="B50" s="18"/>
      <c r="C50" s="56" t="s">
        <v>97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 x14ac:dyDescent="0.25">
      <c r="A51" s="18">
        <v>46</v>
      </c>
      <c r="B51" s="18"/>
      <c r="C51" s="17" t="s">
        <v>66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 x14ac:dyDescent="0.25">
      <c r="A52" s="18">
        <v>47</v>
      </c>
      <c r="B52" s="18"/>
      <c r="C52" s="56" t="s">
        <v>98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 x14ac:dyDescent="0.25">
      <c r="A53" s="18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" x14ac:dyDescent="0.25">
      <c r="A54" s="18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5" x14ac:dyDescent="0.25">
      <c r="A55" s="18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5" x14ac:dyDescent="0.25">
      <c r="A56" s="18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" x14ac:dyDescent="0.25">
      <c r="A57" s="18"/>
      <c r="B57" s="18"/>
      <c r="C57" s="57" t="s">
        <v>99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x14ac:dyDescent="0.25">
      <c r="A58" s="2"/>
      <c r="B58" s="2"/>
    </row>
    <row r="59" spans="1:14" x14ac:dyDescent="0.25">
      <c r="A59" s="2"/>
      <c r="B59" s="2"/>
    </row>
    <row r="60" spans="1:14" x14ac:dyDescent="0.25">
      <c r="A60" s="2"/>
      <c r="B60" s="2"/>
    </row>
    <row r="61" spans="1:14" x14ac:dyDescent="0.25">
      <c r="A61" s="2"/>
      <c r="B61" s="2"/>
    </row>
    <row r="62" spans="1:14" x14ac:dyDescent="0.25">
      <c r="A62" s="2"/>
      <c r="B62" s="2"/>
    </row>
    <row r="63" spans="1:14" x14ac:dyDescent="0.25">
      <c r="A63" s="2"/>
      <c r="B63" s="2"/>
    </row>
    <row r="64" spans="1:14" x14ac:dyDescent="0.25">
      <c r="A64" s="2"/>
      <c r="B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</sheetData>
  <mergeCells count="4">
    <mergeCell ref="A1:N1"/>
    <mergeCell ref="A2:N2"/>
    <mergeCell ref="A3:N3"/>
    <mergeCell ref="A5:K5"/>
  </mergeCells>
  <phoneticPr fontId="2" type="noConversion"/>
  <pageMargins left="0.32" right="0.38" top="0.92" bottom="0.74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selection sqref="A1:J56"/>
    </sheetView>
  </sheetViews>
  <sheetFormatPr defaultRowHeight="13.2" x14ac:dyDescent="0.25"/>
  <cols>
    <col min="1" max="1" width="4.6640625" customWidth="1"/>
    <col min="2" max="2" width="2.5546875" customWidth="1"/>
    <col min="4" max="4" width="40.44140625" bestFit="1" customWidth="1"/>
    <col min="5" max="5" width="12.88671875" bestFit="1" customWidth="1"/>
    <col min="6" max="6" width="4" customWidth="1"/>
    <col min="8" max="8" width="4.44140625" customWidth="1"/>
    <col min="9" max="9" width="4" customWidth="1"/>
    <col min="10" max="10" width="15.5546875" bestFit="1" customWidth="1"/>
    <col min="11" max="11" width="5.5546875" customWidth="1"/>
    <col min="12" max="12" width="11.33203125" bestFit="1" customWidth="1"/>
  </cols>
  <sheetData>
    <row r="1" spans="1:12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10"/>
      <c r="L1" s="10"/>
    </row>
    <row r="2" spans="1:12" ht="15.6" x14ac:dyDescent="0.3">
      <c r="A2" s="92" t="s">
        <v>87</v>
      </c>
      <c r="B2" s="92"/>
      <c r="C2" s="92"/>
      <c r="D2" s="92"/>
      <c r="E2" s="92"/>
      <c r="F2" s="92"/>
      <c r="G2" s="92"/>
      <c r="H2" s="92"/>
      <c r="I2" s="92"/>
      <c r="J2" s="92"/>
      <c r="K2" s="10"/>
      <c r="L2" s="10"/>
    </row>
    <row r="3" spans="1:12" ht="15.6" x14ac:dyDescent="0.3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10"/>
      <c r="L3" s="10"/>
    </row>
    <row r="4" spans="1:12" ht="1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7"/>
      <c r="L4" s="7"/>
    </row>
    <row r="5" spans="1:12" ht="15" x14ac:dyDescent="0.25">
      <c r="A5" s="93"/>
      <c r="B5" s="93"/>
      <c r="C5" s="93"/>
      <c r="D5" s="93"/>
      <c r="E5" s="93"/>
      <c r="F5" s="93"/>
      <c r="G5" s="93"/>
      <c r="H5" s="93"/>
      <c r="I5" s="93"/>
      <c r="J5" s="17"/>
    </row>
    <row r="6" spans="1:12" ht="15.6" x14ac:dyDescent="0.3">
      <c r="A6" s="18">
        <v>1</v>
      </c>
      <c r="B6" s="18"/>
      <c r="C6" s="8" t="s">
        <v>56</v>
      </c>
      <c r="D6" s="19"/>
      <c r="E6" s="20"/>
      <c r="F6" s="21"/>
      <c r="G6" s="22"/>
      <c r="H6" s="22"/>
      <c r="I6" s="20"/>
      <c r="J6" s="17"/>
    </row>
    <row r="7" spans="1:12" ht="15.6" x14ac:dyDescent="0.3">
      <c r="A7" s="18">
        <f>A6+1</f>
        <v>2</v>
      </c>
      <c r="B7" s="18"/>
      <c r="C7" s="8"/>
      <c r="D7" s="19"/>
      <c r="E7" s="20"/>
      <c r="F7" s="21"/>
      <c r="G7" s="22"/>
      <c r="H7" s="22"/>
      <c r="I7" s="20"/>
      <c r="J7" s="19"/>
      <c r="K7" s="4"/>
      <c r="L7" s="4"/>
    </row>
    <row r="8" spans="1:12" ht="15.6" x14ac:dyDescent="0.3">
      <c r="A8" s="18">
        <f t="shared" ref="A8:A53" si="0">A7+1</f>
        <v>3</v>
      </c>
      <c r="B8" s="18"/>
      <c r="C8" s="9" t="s">
        <v>110</v>
      </c>
      <c r="D8" s="19"/>
      <c r="E8" s="28"/>
      <c r="F8" s="23"/>
      <c r="G8" s="58"/>
      <c r="H8" s="30"/>
      <c r="I8" s="28"/>
      <c r="J8" s="19"/>
      <c r="K8" s="1"/>
      <c r="L8" s="6"/>
    </row>
    <row r="9" spans="1:12" ht="18" x14ac:dyDescent="0.3">
      <c r="A9" s="18">
        <f t="shared" si="0"/>
        <v>4</v>
      </c>
      <c r="B9" s="18"/>
      <c r="C9" s="19"/>
      <c r="D9" s="19" t="s">
        <v>111</v>
      </c>
      <c r="E9" s="23"/>
      <c r="F9" s="23"/>
      <c r="G9" s="30"/>
      <c r="H9" s="30"/>
      <c r="I9" s="23"/>
      <c r="J9" s="19"/>
      <c r="K9" s="4"/>
      <c r="L9" s="3"/>
    </row>
    <row r="10" spans="1:12" ht="17.399999999999999" x14ac:dyDescent="0.25">
      <c r="A10" s="18">
        <f t="shared" si="0"/>
        <v>5</v>
      </c>
      <c r="B10" s="18"/>
      <c r="C10" s="19"/>
      <c r="D10" s="19" t="s">
        <v>112</v>
      </c>
      <c r="E10" s="59"/>
      <c r="F10" s="47"/>
      <c r="G10" s="60"/>
      <c r="H10" s="47"/>
      <c r="I10" s="24" t="s">
        <v>6</v>
      </c>
      <c r="J10" s="23">
        <f>1939100.8*20.03%</f>
        <v>388401.89024000004</v>
      </c>
      <c r="K10" s="4"/>
      <c r="L10" s="12"/>
    </row>
    <row r="11" spans="1:12" ht="18" x14ac:dyDescent="0.3">
      <c r="A11" s="18">
        <f t="shared" si="0"/>
        <v>6</v>
      </c>
      <c r="B11" s="18"/>
      <c r="C11" s="45"/>
      <c r="D11" s="19" t="s">
        <v>111</v>
      </c>
      <c r="E11" s="61"/>
      <c r="F11" s="23"/>
      <c r="G11" s="47"/>
      <c r="H11" s="47"/>
      <c r="I11" s="17"/>
      <c r="J11" s="17"/>
      <c r="K11" s="4"/>
      <c r="L11" s="4"/>
    </row>
    <row r="12" spans="1:12" ht="17.399999999999999" x14ac:dyDescent="0.25">
      <c r="A12" s="18">
        <f t="shared" si="0"/>
        <v>7</v>
      </c>
      <c r="B12" s="18"/>
      <c r="C12" s="45"/>
      <c r="D12" s="19" t="s">
        <v>113</v>
      </c>
      <c r="E12" s="61"/>
      <c r="F12" s="23"/>
      <c r="G12" s="47"/>
      <c r="H12" s="47"/>
      <c r="I12" s="24" t="s">
        <v>6</v>
      </c>
      <c r="J12" s="49">
        <f>1939101*3%</f>
        <v>58173.03</v>
      </c>
      <c r="K12" s="4"/>
      <c r="L12" s="4"/>
    </row>
    <row r="13" spans="1:12" ht="15" x14ac:dyDescent="0.25">
      <c r="A13" s="18">
        <f t="shared" si="0"/>
        <v>8</v>
      </c>
      <c r="B13" s="18"/>
      <c r="C13" s="19"/>
      <c r="D13" s="62" t="s">
        <v>91</v>
      </c>
      <c r="E13" s="61"/>
      <c r="F13" s="23"/>
      <c r="G13" s="23"/>
      <c r="H13" s="23"/>
      <c r="I13" s="23"/>
      <c r="J13" s="63">
        <f>SUM(J10:J12)</f>
        <v>446574.92024000001</v>
      </c>
    </row>
    <row r="14" spans="1:12" ht="15" x14ac:dyDescent="0.25">
      <c r="A14" s="18">
        <f t="shared" si="0"/>
        <v>9</v>
      </c>
      <c r="B14" s="18"/>
      <c r="C14" s="19"/>
      <c r="D14" s="33"/>
      <c r="E14" s="61"/>
      <c r="F14" s="23"/>
      <c r="G14" s="23"/>
      <c r="H14" s="23"/>
      <c r="I14" s="23"/>
      <c r="J14" s="23"/>
    </row>
    <row r="15" spans="1:12" ht="15.6" x14ac:dyDescent="0.3">
      <c r="A15" s="18">
        <f t="shared" si="0"/>
        <v>10</v>
      </c>
      <c r="B15" s="18"/>
      <c r="C15" s="8" t="s">
        <v>114</v>
      </c>
      <c r="D15" s="19"/>
      <c r="E15" s="64"/>
      <c r="F15" s="21"/>
      <c r="G15" s="22"/>
      <c r="H15" s="22"/>
      <c r="I15" s="20"/>
      <c r="J15" s="19"/>
      <c r="K15" s="4"/>
      <c r="L15" s="5"/>
    </row>
    <row r="16" spans="1:12" ht="18" x14ac:dyDescent="0.3">
      <c r="A16" s="18">
        <f t="shared" si="0"/>
        <v>11</v>
      </c>
      <c r="B16" s="18"/>
      <c r="C16" s="8"/>
      <c r="D16" s="19" t="s">
        <v>115</v>
      </c>
      <c r="E16" s="64"/>
      <c r="F16" s="21"/>
      <c r="G16" s="22"/>
      <c r="H16" s="22"/>
      <c r="I16" s="20"/>
      <c r="J16" s="21"/>
      <c r="K16" s="4"/>
      <c r="L16" s="5"/>
    </row>
    <row r="17" spans="1:12" ht="18" x14ac:dyDescent="0.3">
      <c r="A17" s="18">
        <f t="shared" si="0"/>
        <v>12</v>
      </c>
      <c r="B17" s="18"/>
      <c r="C17" s="19"/>
      <c r="D17" s="19" t="s">
        <v>116</v>
      </c>
      <c r="E17" s="61"/>
      <c r="F17" s="19"/>
      <c r="G17" s="65"/>
      <c r="H17" s="30"/>
      <c r="I17" s="66" t="s">
        <v>6</v>
      </c>
      <c r="J17" s="23">
        <f>2467982.4*20.03%</f>
        <v>494336.87472000002</v>
      </c>
      <c r="K17" s="1"/>
      <c r="L17" s="12"/>
    </row>
    <row r="18" spans="1:12" ht="17.399999999999999" x14ac:dyDescent="0.25">
      <c r="A18" s="18">
        <f t="shared" si="0"/>
        <v>13</v>
      </c>
      <c r="B18" s="18"/>
      <c r="C18" s="19"/>
      <c r="D18" s="19" t="s">
        <v>117</v>
      </c>
      <c r="E18" s="61"/>
      <c r="F18" s="19"/>
      <c r="G18" s="65"/>
      <c r="H18" s="30"/>
      <c r="I18" s="66"/>
      <c r="J18" s="23"/>
      <c r="K18" s="1"/>
      <c r="L18" s="12"/>
    </row>
    <row r="19" spans="1:12" ht="15" x14ac:dyDescent="0.25">
      <c r="A19" s="18">
        <f t="shared" si="0"/>
        <v>14</v>
      </c>
      <c r="B19" s="18"/>
      <c r="C19" s="19"/>
      <c r="D19" s="19" t="s">
        <v>83</v>
      </c>
      <c r="E19" s="61"/>
      <c r="F19" s="23"/>
      <c r="G19" s="58"/>
      <c r="H19" s="30"/>
      <c r="I19" s="66" t="s">
        <v>6</v>
      </c>
      <c r="J19" s="67">
        <v>72025</v>
      </c>
      <c r="K19" s="1"/>
      <c r="L19" s="6"/>
    </row>
    <row r="20" spans="1:12" ht="15" x14ac:dyDescent="0.25">
      <c r="A20" s="18">
        <f t="shared" si="0"/>
        <v>15</v>
      </c>
      <c r="B20" s="18"/>
      <c r="C20" s="19"/>
      <c r="D20" s="62" t="s">
        <v>92</v>
      </c>
      <c r="E20" s="61"/>
      <c r="F20" s="23"/>
      <c r="G20" s="58"/>
      <c r="H20" s="30"/>
      <c r="I20" s="66"/>
      <c r="J20" s="63">
        <f>SUM(J17:J19)</f>
        <v>566361.87471999996</v>
      </c>
      <c r="K20" s="1"/>
      <c r="L20" s="6"/>
    </row>
    <row r="21" spans="1:12" ht="15" x14ac:dyDescent="0.25">
      <c r="A21" s="18">
        <f t="shared" si="0"/>
        <v>16</v>
      </c>
      <c r="B21" s="18"/>
      <c r="C21" s="34"/>
      <c r="D21" s="19"/>
      <c r="E21" s="68"/>
      <c r="F21" s="36"/>
      <c r="G21" s="58"/>
      <c r="H21" s="30"/>
      <c r="I21" s="28"/>
      <c r="J21" s="19"/>
      <c r="K21" s="1"/>
      <c r="L21" s="6"/>
    </row>
    <row r="22" spans="1:12" ht="15.6" x14ac:dyDescent="0.3">
      <c r="A22" s="18">
        <f t="shared" si="0"/>
        <v>17</v>
      </c>
      <c r="B22" s="18"/>
      <c r="C22" s="8" t="s">
        <v>118</v>
      </c>
      <c r="D22" s="33"/>
      <c r="E22" s="61"/>
      <c r="F22" s="23"/>
      <c r="G22" s="23"/>
      <c r="H22" s="23"/>
      <c r="I22" s="23"/>
      <c r="J22" s="17"/>
    </row>
    <row r="23" spans="1:12" ht="15.6" x14ac:dyDescent="0.3">
      <c r="A23" s="18">
        <f t="shared" si="0"/>
        <v>18</v>
      </c>
      <c r="B23" s="18"/>
      <c r="C23" s="8" t="s">
        <v>119</v>
      </c>
      <c r="D23" s="33"/>
      <c r="E23" s="61"/>
      <c r="F23" s="23"/>
      <c r="G23" s="23"/>
      <c r="H23" s="23"/>
      <c r="I23" s="23"/>
      <c r="J23" s="17"/>
    </row>
    <row r="24" spans="1:12" ht="17.399999999999999" x14ac:dyDescent="0.25">
      <c r="A24" s="18">
        <f t="shared" si="0"/>
        <v>19</v>
      </c>
      <c r="B24" s="18"/>
      <c r="C24" s="19"/>
      <c r="D24" s="19" t="s">
        <v>120</v>
      </c>
      <c r="E24" s="61"/>
      <c r="F24" s="23"/>
      <c r="G24" s="30"/>
      <c r="H24" s="30"/>
      <c r="I24" s="30"/>
      <c r="J24" s="19"/>
      <c r="K24" s="4"/>
      <c r="L24" s="4"/>
    </row>
    <row r="25" spans="1:12" ht="18" x14ac:dyDescent="0.3">
      <c r="A25" s="18">
        <f t="shared" si="0"/>
        <v>20</v>
      </c>
      <c r="B25" s="18"/>
      <c r="C25" s="19"/>
      <c r="D25" s="19" t="s">
        <v>121</v>
      </c>
      <c r="E25" s="64"/>
      <c r="F25" s="23"/>
      <c r="G25" s="69"/>
      <c r="H25" s="8"/>
      <c r="I25" s="24" t="s">
        <v>6</v>
      </c>
      <c r="J25" s="23">
        <f>6108232*17.87%</f>
        <v>1091541.0584</v>
      </c>
      <c r="K25" s="4"/>
      <c r="L25" s="12"/>
    </row>
    <row r="26" spans="1:12" ht="18" x14ac:dyDescent="0.3">
      <c r="A26" s="18">
        <f t="shared" si="0"/>
        <v>21</v>
      </c>
      <c r="B26" s="18"/>
      <c r="C26" s="19"/>
      <c r="D26" s="19" t="s">
        <v>122</v>
      </c>
      <c r="E26" s="64"/>
      <c r="F26" s="23"/>
      <c r="G26" s="69"/>
      <c r="H26" s="8"/>
      <c r="I26" s="24"/>
      <c r="J26" s="23"/>
      <c r="K26" s="4"/>
      <c r="L26" s="12"/>
    </row>
    <row r="27" spans="1:12" ht="15" x14ac:dyDescent="0.25">
      <c r="A27" s="18">
        <f t="shared" si="0"/>
        <v>22</v>
      </c>
      <c r="B27" s="18"/>
      <c r="C27" s="19"/>
      <c r="D27" s="19" t="s">
        <v>84</v>
      </c>
      <c r="E27" s="64"/>
      <c r="F27" s="23"/>
      <c r="G27" s="70"/>
      <c r="H27" s="30"/>
      <c r="I27" s="24" t="s">
        <v>6</v>
      </c>
      <c r="J27" s="71">
        <v>179743</v>
      </c>
      <c r="K27" s="4"/>
      <c r="L27" s="5"/>
    </row>
    <row r="28" spans="1:12" ht="15" x14ac:dyDescent="0.25">
      <c r="A28" s="18">
        <f t="shared" si="0"/>
        <v>23</v>
      </c>
      <c r="B28" s="18"/>
      <c r="C28" s="34"/>
      <c r="D28" s="62" t="s">
        <v>92</v>
      </c>
      <c r="E28" s="61"/>
      <c r="F28" s="23"/>
      <c r="G28" s="28"/>
      <c r="H28" s="30"/>
      <c r="I28" s="28"/>
      <c r="J28" s="63">
        <f>SUM(J25:J27)</f>
        <v>1271284.0584</v>
      </c>
      <c r="K28" s="1"/>
      <c r="L28" s="3"/>
    </row>
    <row r="29" spans="1:12" ht="15" x14ac:dyDescent="0.25">
      <c r="A29" s="18">
        <f t="shared" si="0"/>
        <v>24</v>
      </c>
      <c r="B29" s="18"/>
      <c r="C29" s="34"/>
      <c r="D29" s="19"/>
      <c r="E29" s="61"/>
      <c r="F29" s="23"/>
      <c r="G29" s="28"/>
      <c r="H29" s="30"/>
      <c r="I29" s="28"/>
      <c r="J29" s="19"/>
      <c r="K29" s="1"/>
      <c r="L29" s="6"/>
    </row>
    <row r="30" spans="1:12" ht="15" x14ac:dyDescent="0.25">
      <c r="A30" s="18">
        <f t="shared" si="0"/>
        <v>25</v>
      </c>
      <c r="B30" s="18"/>
      <c r="C30" s="17"/>
      <c r="D30" s="19"/>
      <c r="E30" s="28"/>
      <c r="F30" s="23"/>
      <c r="G30" s="28"/>
      <c r="H30" s="30"/>
      <c r="I30" s="28"/>
      <c r="J30" s="17"/>
      <c r="K30" s="1"/>
      <c r="L30" s="6"/>
    </row>
    <row r="31" spans="1:12" ht="15.6" x14ac:dyDescent="0.3">
      <c r="A31" s="18">
        <f t="shared" si="0"/>
        <v>26</v>
      </c>
      <c r="B31" s="18"/>
      <c r="C31" s="9" t="s">
        <v>123</v>
      </c>
      <c r="D31" s="19"/>
      <c r="E31" s="28"/>
      <c r="F31" s="23"/>
      <c r="G31" s="28"/>
      <c r="H31" s="30"/>
      <c r="I31" s="28"/>
      <c r="J31" s="63">
        <v>139420</v>
      </c>
      <c r="K31" s="1"/>
      <c r="L31" s="6"/>
    </row>
    <row r="32" spans="1:12" ht="15" x14ac:dyDescent="0.25">
      <c r="A32" s="18">
        <f t="shared" si="0"/>
        <v>27</v>
      </c>
      <c r="B32" s="18"/>
      <c r="C32" s="34"/>
      <c r="D32" s="19"/>
      <c r="E32" s="28"/>
      <c r="F32" s="23"/>
      <c r="G32" s="28"/>
      <c r="H32" s="30"/>
      <c r="I32" s="28"/>
      <c r="J32" s="17"/>
      <c r="K32" s="1"/>
      <c r="L32" s="6"/>
    </row>
    <row r="33" spans="1:12" ht="15" x14ac:dyDescent="0.25">
      <c r="A33" s="18">
        <f t="shared" si="0"/>
        <v>28</v>
      </c>
      <c r="B33" s="18"/>
      <c r="C33" s="17"/>
      <c r="D33" s="19"/>
      <c r="E33" s="28"/>
      <c r="F33" s="23"/>
      <c r="G33" s="28"/>
      <c r="H33" s="30"/>
      <c r="I33" s="28"/>
      <c r="J33" s="17"/>
      <c r="K33" s="1"/>
      <c r="L33" s="6"/>
    </row>
    <row r="34" spans="1:12" ht="15.6" x14ac:dyDescent="0.3">
      <c r="A34" s="18">
        <f t="shared" si="0"/>
        <v>29</v>
      </c>
      <c r="B34" s="18"/>
      <c r="C34" s="9" t="s">
        <v>124</v>
      </c>
      <c r="D34" s="19"/>
      <c r="E34" s="28"/>
      <c r="F34" s="23"/>
      <c r="G34" s="28"/>
      <c r="H34" s="30"/>
      <c r="I34" s="28"/>
      <c r="J34" s="17"/>
      <c r="K34" s="1"/>
      <c r="L34" s="6"/>
    </row>
    <row r="35" spans="1:12" ht="15" x14ac:dyDescent="0.25">
      <c r="A35" s="18">
        <f t="shared" si="0"/>
        <v>30</v>
      </c>
      <c r="B35" s="18"/>
      <c r="C35" s="34"/>
      <c r="D35" s="19" t="s">
        <v>68</v>
      </c>
      <c r="E35" s="28"/>
      <c r="F35" s="23"/>
      <c r="G35" s="28"/>
      <c r="H35" s="30"/>
      <c r="I35" s="72" t="s">
        <v>6</v>
      </c>
      <c r="J35" s="73">
        <f>ROUND(14316968.41*0.1297%,0)</f>
        <v>18569</v>
      </c>
      <c r="K35" s="1"/>
      <c r="L35" s="6"/>
    </row>
    <row r="36" spans="1:12" ht="15" x14ac:dyDescent="0.25">
      <c r="A36" s="18">
        <f t="shared" si="0"/>
        <v>31</v>
      </c>
      <c r="B36" s="18"/>
      <c r="C36" s="34"/>
      <c r="D36" s="19" t="s">
        <v>69</v>
      </c>
      <c r="E36" s="28"/>
      <c r="F36" s="23"/>
      <c r="G36" s="28"/>
      <c r="H36" s="30"/>
      <c r="I36" s="72" t="s">
        <v>6</v>
      </c>
      <c r="J36" s="73">
        <f>ROUND(6675617.66*0.1297%,0)</f>
        <v>8658</v>
      </c>
      <c r="K36" s="1"/>
      <c r="L36" s="6"/>
    </row>
    <row r="37" spans="1:12" ht="15" x14ac:dyDescent="0.25">
      <c r="A37" s="18">
        <f t="shared" si="0"/>
        <v>32</v>
      </c>
      <c r="B37" s="18"/>
      <c r="C37" s="34"/>
      <c r="D37" s="19" t="s">
        <v>70</v>
      </c>
      <c r="E37" s="28"/>
      <c r="F37" s="23"/>
      <c r="G37" s="28"/>
      <c r="H37" s="30"/>
      <c r="I37" s="72" t="s">
        <v>6</v>
      </c>
      <c r="J37" s="73">
        <f>ROUND(13609263.01*0.1297%,0)</f>
        <v>17651</v>
      </c>
      <c r="K37" s="1"/>
      <c r="L37" s="6"/>
    </row>
    <row r="38" spans="1:12" ht="15" x14ac:dyDescent="0.25">
      <c r="A38" s="18">
        <f t="shared" si="0"/>
        <v>33</v>
      </c>
      <c r="B38" s="18"/>
      <c r="C38" s="34"/>
      <c r="D38" s="19"/>
      <c r="E38" s="28"/>
      <c r="F38" s="23"/>
      <c r="G38" s="28"/>
      <c r="H38" s="30"/>
      <c r="I38" s="28"/>
      <c r="J38" s="63">
        <f>SUM(J35:J37)</f>
        <v>44878</v>
      </c>
      <c r="K38" s="1"/>
      <c r="L38" s="6"/>
    </row>
    <row r="39" spans="1:12" ht="15" x14ac:dyDescent="0.25">
      <c r="A39" s="18">
        <f t="shared" si="0"/>
        <v>34</v>
      </c>
      <c r="B39" s="18"/>
      <c r="C39" s="34"/>
      <c r="D39" s="19"/>
      <c r="E39" s="28"/>
      <c r="F39" s="23"/>
      <c r="G39" s="28"/>
      <c r="H39" s="30"/>
      <c r="I39" s="28"/>
      <c r="J39" s="17"/>
      <c r="K39" s="1"/>
      <c r="L39" s="6"/>
    </row>
    <row r="40" spans="1:12" ht="15" x14ac:dyDescent="0.25">
      <c r="A40" s="18">
        <f t="shared" si="0"/>
        <v>35</v>
      </c>
      <c r="B40" s="18"/>
      <c r="C40" s="34"/>
      <c r="D40" s="19"/>
      <c r="E40" s="28"/>
      <c r="F40" s="23"/>
      <c r="G40" s="28"/>
      <c r="H40" s="30"/>
      <c r="I40" s="28"/>
      <c r="J40" s="17"/>
      <c r="K40" s="1"/>
      <c r="L40" s="6"/>
    </row>
    <row r="41" spans="1:12" ht="16.2" thickBot="1" x14ac:dyDescent="0.35">
      <c r="A41" s="18">
        <f t="shared" si="0"/>
        <v>36</v>
      </c>
      <c r="B41" s="18"/>
      <c r="C41" s="74" t="s">
        <v>59</v>
      </c>
      <c r="D41" s="19"/>
      <c r="E41" s="23"/>
      <c r="F41" s="23"/>
      <c r="G41" s="23"/>
      <c r="H41" s="23"/>
      <c r="I41" s="23"/>
      <c r="J41" s="75">
        <f>+J28+J20+J13+J31+J38</f>
        <v>2468518.8533600001</v>
      </c>
      <c r="K41" s="4"/>
      <c r="L41" s="3"/>
    </row>
    <row r="42" spans="1:12" ht="15.6" thickTop="1" x14ac:dyDescent="0.25">
      <c r="A42" s="18">
        <f t="shared" si="0"/>
        <v>37</v>
      </c>
      <c r="B42" s="18"/>
      <c r="C42" s="17"/>
      <c r="D42" s="37"/>
      <c r="E42" s="23"/>
      <c r="F42" s="23"/>
      <c r="G42" s="23"/>
      <c r="H42" s="23"/>
      <c r="I42" s="23"/>
      <c r="J42" s="19"/>
      <c r="K42" s="4"/>
      <c r="L42" s="4"/>
    </row>
    <row r="43" spans="1:12" ht="15" x14ac:dyDescent="0.25">
      <c r="A43" s="18">
        <f t="shared" si="0"/>
        <v>38</v>
      </c>
      <c r="B43" s="18"/>
      <c r="C43" s="17"/>
      <c r="D43" s="19"/>
      <c r="E43" s="44"/>
      <c r="F43" s="23"/>
      <c r="G43" s="23"/>
      <c r="H43" s="23"/>
      <c r="I43" s="23"/>
      <c r="J43" s="17"/>
    </row>
    <row r="44" spans="1:12" ht="15" x14ac:dyDescent="0.25">
      <c r="A44" s="18">
        <f t="shared" si="0"/>
        <v>39</v>
      </c>
      <c r="B44" s="18"/>
      <c r="C44" s="17"/>
      <c r="D44" s="19"/>
      <c r="E44" s="44"/>
      <c r="F44" s="23"/>
      <c r="G44" s="23"/>
      <c r="H44" s="23"/>
      <c r="I44" s="23"/>
      <c r="J44" s="19"/>
      <c r="K44" s="4"/>
      <c r="L44" s="4"/>
    </row>
    <row r="45" spans="1:12" ht="15" x14ac:dyDescent="0.25">
      <c r="A45" s="18">
        <f t="shared" si="0"/>
        <v>40</v>
      </c>
      <c r="B45" s="18"/>
      <c r="C45" s="17"/>
      <c r="D45" s="19"/>
      <c r="E45" s="44"/>
      <c r="F45" s="23"/>
      <c r="G45" s="23"/>
      <c r="H45" s="23"/>
      <c r="I45" s="23"/>
      <c r="J45" s="19"/>
      <c r="K45" s="4"/>
      <c r="L45" s="4"/>
    </row>
    <row r="46" spans="1:12" ht="15" x14ac:dyDescent="0.25">
      <c r="A46" s="18">
        <f t="shared" si="0"/>
        <v>41</v>
      </c>
      <c r="B46" s="18"/>
      <c r="C46" s="19" t="s">
        <v>94</v>
      </c>
      <c r="D46" s="19"/>
      <c r="E46" s="23"/>
      <c r="F46" s="23"/>
      <c r="G46" s="23"/>
      <c r="H46" s="23"/>
      <c r="I46" s="23"/>
      <c r="J46" s="19"/>
      <c r="K46" s="4"/>
      <c r="L46" s="4"/>
    </row>
    <row r="47" spans="1:12" ht="15" x14ac:dyDescent="0.25">
      <c r="A47" s="18">
        <f t="shared" si="0"/>
        <v>42</v>
      </c>
      <c r="B47" s="18"/>
      <c r="C47" s="19" t="s">
        <v>67</v>
      </c>
      <c r="D47" s="19"/>
      <c r="E47" s="47"/>
      <c r="F47" s="23"/>
      <c r="G47" s="23"/>
      <c r="H47" s="23"/>
      <c r="I47" s="23"/>
      <c r="J47" s="19"/>
      <c r="K47" s="1"/>
      <c r="L47" s="3"/>
    </row>
    <row r="48" spans="1:12" ht="15" x14ac:dyDescent="0.25">
      <c r="A48" s="18">
        <f t="shared" si="0"/>
        <v>43</v>
      </c>
      <c r="B48" s="18"/>
      <c r="C48" s="76" t="s">
        <v>95</v>
      </c>
      <c r="D48" s="19"/>
      <c r="E48" s="47"/>
      <c r="F48" s="23"/>
      <c r="G48" s="23"/>
      <c r="H48" s="23"/>
      <c r="I48" s="23"/>
      <c r="J48" s="19"/>
      <c r="K48" s="1"/>
      <c r="L48" s="3"/>
    </row>
    <row r="49" spans="1:12" ht="15" x14ac:dyDescent="0.25">
      <c r="A49" s="18">
        <f t="shared" si="0"/>
        <v>44</v>
      </c>
      <c r="B49" s="18"/>
      <c r="C49" s="19" t="s">
        <v>93</v>
      </c>
      <c r="D49" s="33"/>
      <c r="E49" s="50"/>
      <c r="F49" s="19"/>
      <c r="G49" s="23"/>
      <c r="H49" s="23"/>
      <c r="I49" s="19"/>
      <c r="J49" s="19"/>
      <c r="K49" s="4"/>
      <c r="L49" s="3"/>
    </row>
    <row r="50" spans="1:12" ht="15" x14ac:dyDescent="0.25">
      <c r="A50" s="18">
        <f t="shared" si="0"/>
        <v>45</v>
      </c>
      <c r="B50" s="18"/>
      <c r="C50" s="77" t="s">
        <v>101</v>
      </c>
      <c r="D50" s="78"/>
      <c r="E50" s="50"/>
      <c r="F50" s="19"/>
      <c r="G50" s="19"/>
      <c r="H50" s="19"/>
      <c r="I50" s="19"/>
      <c r="J50" s="19"/>
      <c r="K50" s="4"/>
      <c r="L50" s="4"/>
    </row>
    <row r="51" spans="1:12" ht="15" x14ac:dyDescent="0.25">
      <c r="A51" s="18">
        <f t="shared" si="0"/>
        <v>46</v>
      </c>
      <c r="B51" s="18"/>
      <c r="C51" s="79" t="s">
        <v>102</v>
      </c>
      <c r="D51" s="80"/>
      <c r="E51" s="50"/>
      <c r="F51" s="51"/>
      <c r="G51" s="52"/>
      <c r="H51" s="52"/>
      <c r="I51" s="19"/>
      <c r="J51" s="19"/>
      <c r="K51" s="4"/>
      <c r="L51" s="4"/>
    </row>
    <row r="52" spans="1:12" ht="15" x14ac:dyDescent="0.25">
      <c r="A52" s="18">
        <f t="shared" si="0"/>
        <v>47</v>
      </c>
      <c r="B52" s="18"/>
      <c r="C52" s="79" t="s">
        <v>103</v>
      </c>
      <c r="D52" s="78"/>
      <c r="E52" s="53"/>
      <c r="F52" s="19"/>
      <c r="G52" s="23"/>
      <c r="H52" s="23"/>
      <c r="I52" s="19"/>
      <c r="J52" s="19"/>
      <c r="K52" s="4"/>
      <c r="L52" s="4"/>
    </row>
    <row r="53" spans="1:12" ht="15" x14ac:dyDescent="0.25">
      <c r="A53" s="18">
        <f t="shared" si="0"/>
        <v>48</v>
      </c>
      <c r="B53" s="18"/>
      <c r="C53" s="62" t="s">
        <v>104</v>
      </c>
      <c r="D53" s="19"/>
      <c r="E53" s="53"/>
      <c r="F53" s="19"/>
      <c r="G53" s="23"/>
      <c r="H53" s="23"/>
      <c r="I53" s="19"/>
      <c r="J53" s="19"/>
      <c r="K53" s="4"/>
      <c r="L53" s="4"/>
    </row>
    <row r="54" spans="1:12" ht="15" x14ac:dyDescent="0.25">
      <c r="A54" s="18"/>
      <c r="B54" s="18"/>
      <c r="C54" s="34"/>
      <c r="D54" s="19"/>
      <c r="E54" s="53"/>
      <c r="F54" s="19"/>
      <c r="G54" s="23"/>
      <c r="H54" s="23"/>
      <c r="I54" s="19"/>
      <c r="J54" s="19"/>
      <c r="K54" s="4"/>
      <c r="L54" s="4"/>
    </row>
    <row r="55" spans="1:12" ht="15.6" x14ac:dyDescent="0.3">
      <c r="A55" s="18"/>
      <c r="B55" s="18"/>
      <c r="C55" s="8"/>
      <c r="D55" s="33"/>
      <c r="E55" s="19"/>
      <c r="F55" s="19"/>
      <c r="G55" s="19"/>
      <c r="H55" s="19"/>
      <c r="I55" s="19"/>
      <c r="J55" s="19"/>
      <c r="K55" s="4"/>
      <c r="L55" s="4"/>
    </row>
    <row r="56" spans="1:12" ht="15" x14ac:dyDescent="0.25">
      <c r="A56" s="57" t="s">
        <v>100</v>
      </c>
      <c r="B56" s="57"/>
      <c r="C56" s="81"/>
      <c r="D56" s="81"/>
      <c r="E56" s="82"/>
      <c r="F56" s="81"/>
      <c r="G56" s="83"/>
      <c r="H56" s="83"/>
      <c r="I56" s="81"/>
      <c r="J56" s="81"/>
      <c r="K56" s="1"/>
      <c r="L56" s="3"/>
    </row>
    <row r="57" spans="1:12" x14ac:dyDescent="0.25">
      <c r="A57" s="2"/>
      <c r="B57" s="2"/>
      <c r="C57" s="4"/>
      <c r="D57" s="4"/>
      <c r="E57" s="4"/>
      <c r="F57" s="4"/>
      <c r="G57" s="3"/>
      <c r="H57" s="3"/>
      <c r="I57" s="4"/>
      <c r="J57" s="4"/>
      <c r="K57" s="4"/>
      <c r="L57" s="4"/>
    </row>
    <row r="58" spans="1:12" x14ac:dyDescent="0.25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2"/>
      <c r="B59" s="2"/>
    </row>
    <row r="60" spans="1:12" x14ac:dyDescent="0.25">
      <c r="A60" s="2"/>
      <c r="B60" s="2"/>
    </row>
    <row r="61" spans="1:12" x14ac:dyDescent="0.25">
      <c r="A61" s="2"/>
      <c r="B61" s="2"/>
    </row>
    <row r="62" spans="1:12" x14ac:dyDescent="0.25">
      <c r="A62" s="2"/>
      <c r="B62" s="2"/>
    </row>
    <row r="63" spans="1:12" x14ac:dyDescent="0.25">
      <c r="A63" s="2"/>
      <c r="B63" s="2"/>
    </row>
    <row r="64" spans="1:1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</sheetData>
  <mergeCells count="4">
    <mergeCell ref="A1:J1"/>
    <mergeCell ref="A2:J2"/>
    <mergeCell ref="A3:J3"/>
    <mergeCell ref="A5:I5"/>
  </mergeCells>
  <phoneticPr fontId="2" type="noConversion"/>
  <pageMargins left="0.43" right="0.36" top="0.7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Normal="100" workbookViewId="0">
      <selection sqref="A1:I1"/>
    </sheetView>
  </sheetViews>
  <sheetFormatPr defaultRowHeight="13.2" x14ac:dyDescent="0.25"/>
  <cols>
    <col min="1" max="1" width="5.44140625" customWidth="1"/>
    <col min="2" max="2" width="36.88671875" bestFit="1" customWidth="1"/>
    <col min="3" max="3" width="15" bestFit="1" customWidth="1"/>
    <col min="4" max="4" width="15.109375" customWidth="1"/>
    <col min="5" max="5" width="14.33203125" customWidth="1"/>
    <col min="6" max="6" width="14.109375" customWidth="1"/>
    <col min="7" max="7" width="13" bestFit="1" customWidth="1"/>
    <col min="8" max="8" width="11.77734375" bestFit="1" customWidth="1"/>
    <col min="9" max="9" width="9.6640625" bestFit="1" customWidth="1"/>
    <col min="10" max="10" width="3.109375" customWidth="1"/>
  </cols>
  <sheetData>
    <row r="1" spans="1:13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10"/>
      <c r="K1" s="10"/>
      <c r="L1" s="10"/>
      <c r="M1" s="10"/>
    </row>
    <row r="2" spans="1:13" ht="15.6" x14ac:dyDescent="0.3">
      <c r="A2" s="92" t="s">
        <v>87</v>
      </c>
      <c r="B2" s="92"/>
      <c r="C2" s="92"/>
      <c r="D2" s="92"/>
      <c r="E2" s="92"/>
      <c r="F2" s="92"/>
      <c r="G2" s="92"/>
      <c r="H2" s="92"/>
      <c r="I2" s="92"/>
      <c r="J2" s="10"/>
      <c r="K2" s="10"/>
      <c r="L2" s="10"/>
      <c r="M2" s="10"/>
    </row>
    <row r="3" spans="1:13" ht="15.6" x14ac:dyDescent="0.3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10"/>
      <c r="K3" s="10"/>
      <c r="L3" s="10"/>
      <c r="M3" s="10"/>
    </row>
    <row r="4" spans="1:13" ht="1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3" ht="15.6" x14ac:dyDescent="0.3">
      <c r="A5" s="16">
        <v>1</v>
      </c>
      <c r="B5" s="11" t="s">
        <v>57</v>
      </c>
      <c r="C5" s="17"/>
      <c r="D5" s="17"/>
      <c r="E5" s="17"/>
      <c r="F5" s="17"/>
      <c r="G5" s="17"/>
      <c r="H5" s="17"/>
      <c r="I5" s="17"/>
    </row>
    <row r="6" spans="1:13" ht="15.6" x14ac:dyDescent="0.3">
      <c r="A6" s="16">
        <v>2</v>
      </c>
      <c r="B6" s="11"/>
      <c r="C6" s="18" t="s">
        <v>125</v>
      </c>
      <c r="D6" s="84">
        <v>118500</v>
      </c>
      <c r="E6" s="16" t="s">
        <v>31</v>
      </c>
      <c r="F6" s="85">
        <v>7000</v>
      </c>
      <c r="G6" s="85">
        <v>10200</v>
      </c>
      <c r="H6" s="16" t="s">
        <v>32</v>
      </c>
      <c r="I6" s="17"/>
    </row>
    <row r="7" spans="1:13" ht="15" x14ac:dyDescent="0.25">
      <c r="A7" s="16">
        <v>3</v>
      </c>
      <c r="B7" s="17"/>
      <c r="C7" s="18" t="s">
        <v>30</v>
      </c>
      <c r="D7" s="86">
        <v>6.2E-2</v>
      </c>
      <c r="E7" s="87">
        <v>1.4500000000000001E-2</v>
      </c>
      <c r="F7" s="86">
        <v>2.4E-2</v>
      </c>
      <c r="G7" s="87">
        <v>1.21E-2</v>
      </c>
      <c r="H7" s="16" t="s">
        <v>29</v>
      </c>
      <c r="I7" s="17"/>
    </row>
    <row r="8" spans="1:13" ht="15" x14ac:dyDescent="0.25">
      <c r="A8" s="16">
        <v>4</v>
      </c>
      <c r="B8" s="17"/>
      <c r="C8" s="17"/>
      <c r="D8" s="27" t="s">
        <v>24</v>
      </c>
      <c r="E8" s="27" t="s">
        <v>25</v>
      </c>
      <c r="F8" s="27" t="s">
        <v>26</v>
      </c>
      <c r="G8" s="27" t="s">
        <v>27</v>
      </c>
      <c r="H8" s="27" t="s">
        <v>28</v>
      </c>
      <c r="I8" s="17"/>
    </row>
    <row r="9" spans="1:13" ht="15" x14ac:dyDescent="0.25">
      <c r="A9" s="16">
        <v>5</v>
      </c>
      <c r="B9" s="17" t="s">
        <v>19</v>
      </c>
      <c r="C9" s="32">
        <v>11526506.57</v>
      </c>
      <c r="D9" s="32"/>
      <c r="E9" s="32"/>
      <c r="F9" s="32"/>
      <c r="G9" s="32"/>
      <c r="H9" s="32"/>
      <c r="I9" s="32"/>
    </row>
    <row r="10" spans="1:13" ht="15" x14ac:dyDescent="0.25">
      <c r="A10" s="16">
        <v>6</v>
      </c>
      <c r="B10" s="17" t="s">
        <v>20</v>
      </c>
      <c r="C10" s="32">
        <v>92682.15</v>
      </c>
      <c r="D10" s="32"/>
      <c r="E10" s="32"/>
      <c r="F10" s="32"/>
      <c r="G10" s="32"/>
      <c r="H10" s="32"/>
      <c r="I10" s="32"/>
    </row>
    <row r="11" spans="1:13" ht="15" x14ac:dyDescent="0.25">
      <c r="A11" s="16">
        <v>7</v>
      </c>
      <c r="B11" s="17" t="s">
        <v>21</v>
      </c>
      <c r="C11" s="32">
        <f>-110876-256808</f>
        <v>-367684</v>
      </c>
      <c r="D11" s="32"/>
      <c r="E11" s="32"/>
      <c r="F11" s="32"/>
      <c r="G11" s="32"/>
      <c r="H11" s="32"/>
      <c r="I11" s="32"/>
    </row>
    <row r="12" spans="1:13" ht="15" x14ac:dyDescent="0.25">
      <c r="A12" s="16">
        <v>8</v>
      </c>
      <c r="B12" s="17" t="s">
        <v>60</v>
      </c>
      <c r="C12" s="39">
        <v>29074</v>
      </c>
      <c r="D12" s="32"/>
      <c r="E12" s="32"/>
      <c r="F12" s="32"/>
      <c r="G12" s="32"/>
      <c r="H12" s="32"/>
      <c r="I12" s="32"/>
    </row>
    <row r="13" spans="1:13" ht="15" x14ac:dyDescent="0.25">
      <c r="A13" s="16">
        <v>9</v>
      </c>
      <c r="B13" s="17" t="s">
        <v>22</v>
      </c>
      <c r="C13" s="32">
        <f>SUM(C9:C12)</f>
        <v>11280578.720000001</v>
      </c>
      <c r="D13" s="32"/>
      <c r="E13" s="32">
        <f>+C13*E7</f>
        <v>163568.39144000001</v>
      </c>
      <c r="F13" s="32"/>
      <c r="G13" s="32"/>
      <c r="H13" s="32"/>
      <c r="I13" s="17"/>
    </row>
    <row r="14" spans="1:13" ht="15" x14ac:dyDescent="0.25">
      <c r="A14" s="16">
        <v>10</v>
      </c>
      <c r="B14" s="17" t="s">
        <v>71</v>
      </c>
      <c r="C14" s="39">
        <v>-308184</v>
      </c>
      <c r="D14" s="32"/>
      <c r="E14" s="32"/>
      <c r="F14" s="32"/>
      <c r="G14" s="32"/>
      <c r="H14" s="32"/>
      <c r="I14" s="17"/>
    </row>
    <row r="15" spans="1:13" ht="15" x14ac:dyDescent="0.25">
      <c r="A15" s="16">
        <v>11</v>
      </c>
      <c r="B15" s="17" t="s">
        <v>23</v>
      </c>
      <c r="C15" s="88">
        <f>SUM(C13:C14)</f>
        <v>10972394.720000001</v>
      </c>
      <c r="D15" s="32">
        <f>+C15*D7</f>
        <v>680288.47264000005</v>
      </c>
      <c r="E15" s="32"/>
      <c r="F15" s="32"/>
      <c r="G15" s="32"/>
      <c r="H15" s="32"/>
      <c r="I15" s="17"/>
    </row>
    <row r="16" spans="1:13" ht="15" x14ac:dyDescent="0.25">
      <c r="A16" s="16">
        <v>12</v>
      </c>
      <c r="B16" s="17"/>
      <c r="C16" s="32"/>
      <c r="D16" s="32"/>
      <c r="E16" s="32"/>
      <c r="F16" s="32"/>
      <c r="G16" s="32"/>
      <c r="H16" s="32"/>
      <c r="I16" s="17"/>
    </row>
    <row r="17" spans="1:9" ht="15" x14ac:dyDescent="0.25">
      <c r="A17" s="16">
        <v>13</v>
      </c>
      <c r="B17" s="17" t="s">
        <v>72</v>
      </c>
      <c r="C17" s="32"/>
      <c r="D17" s="32"/>
      <c r="E17" s="32"/>
      <c r="F17" s="32"/>
      <c r="G17" s="32"/>
      <c r="H17" s="32"/>
      <c r="I17" s="17"/>
    </row>
    <row r="18" spans="1:9" ht="15" x14ac:dyDescent="0.25">
      <c r="A18" s="16">
        <v>14</v>
      </c>
      <c r="B18" s="17" t="s">
        <v>73</v>
      </c>
      <c r="C18" s="32"/>
      <c r="D18" s="32"/>
      <c r="E18" s="32"/>
      <c r="F18" s="32">
        <f>1051649*F7</f>
        <v>25239.576000000001</v>
      </c>
      <c r="G18" s="32"/>
      <c r="H18" s="32"/>
      <c r="I18" s="17"/>
    </row>
    <row r="19" spans="1:9" ht="15" x14ac:dyDescent="0.25">
      <c r="A19" s="16">
        <v>15</v>
      </c>
      <c r="B19" s="17" t="s">
        <v>74</v>
      </c>
      <c r="C19" s="32"/>
      <c r="D19" s="32"/>
      <c r="E19" s="32"/>
      <c r="F19" s="32"/>
      <c r="G19" s="32"/>
      <c r="H19" s="32"/>
      <c r="I19" s="17"/>
    </row>
    <row r="20" spans="1:9" ht="15" x14ac:dyDescent="0.25">
      <c r="A20" s="16">
        <v>16</v>
      </c>
      <c r="B20" s="17" t="s">
        <v>75</v>
      </c>
      <c r="C20" s="32"/>
      <c r="D20" s="39"/>
      <c r="E20" s="39"/>
      <c r="F20" s="39"/>
      <c r="G20" s="39">
        <f>1531649*G7</f>
        <v>18532.9529</v>
      </c>
      <c r="H20" s="39"/>
      <c r="I20" s="17"/>
    </row>
    <row r="21" spans="1:9" ht="15.6" thickBot="1" x14ac:dyDescent="0.3">
      <c r="A21" s="16">
        <v>17</v>
      </c>
      <c r="B21" s="17"/>
      <c r="C21" s="32"/>
      <c r="D21" s="40">
        <f>SUM(D9:D20)</f>
        <v>680288.47264000005</v>
      </c>
      <c r="E21" s="40">
        <f>SUM(E9:E20)</f>
        <v>163568.39144000001</v>
      </c>
      <c r="F21" s="40">
        <f>SUM(F9:F20)</f>
        <v>25239.576000000001</v>
      </c>
      <c r="G21" s="40">
        <f>SUM(G9:G20)</f>
        <v>18532.9529</v>
      </c>
      <c r="H21" s="40">
        <f>SUM(D21:G21)</f>
        <v>887629.39298000012</v>
      </c>
      <c r="I21" s="17"/>
    </row>
    <row r="22" spans="1:9" ht="15.6" thickTop="1" x14ac:dyDescent="0.25">
      <c r="A22" s="16">
        <v>18</v>
      </c>
      <c r="B22" s="17"/>
      <c r="C22" s="17"/>
      <c r="D22" s="17"/>
      <c r="E22" s="17"/>
      <c r="F22" s="17"/>
      <c r="G22" s="17"/>
      <c r="H22" s="17"/>
      <c r="I22" s="17"/>
    </row>
    <row r="23" spans="1:9" ht="15" x14ac:dyDescent="0.25">
      <c r="A23" s="16">
        <v>19</v>
      </c>
      <c r="B23" s="17"/>
      <c r="C23" s="17"/>
      <c r="D23" s="17"/>
      <c r="E23" s="17"/>
      <c r="F23" s="17"/>
      <c r="G23" s="17"/>
      <c r="H23" s="17"/>
      <c r="I23" s="17"/>
    </row>
    <row r="24" spans="1:9" ht="15.6" x14ac:dyDescent="0.3">
      <c r="A24" s="16">
        <v>20</v>
      </c>
      <c r="B24" s="11" t="s">
        <v>126</v>
      </c>
      <c r="C24" s="17"/>
      <c r="D24" s="17"/>
      <c r="E24" s="17"/>
      <c r="F24" s="17"/>
      <c r="G24" s="17"/>
      <c r="H24" s="17"/>
      <c r="I24" s="17"/>
    </row>
    <row r="25" spans="1:9" ht="15" x14ac:dyDescent="0.25">
      <c r="A25" s="16">
        <v>21</v>
      </c>
      <c r="B25" s="17"/>
      <c r="C25" s="17"/>
      <c r="D25" s="16" t="s">
        <v>39</v>
      </c>
      <c r="E25" s="16" t="s">
        <v>58</v>
      </c>
      <c r="F25" s="16" t="s">
        <v>37</v>
      </c>
      <c r="G25" s="17"/>
      <c r="H25" s="17"/>
      <c r="I25" s="17"/>
    </row>
    <row r="26" spans="1:9" ht="15" x14ac:dyDescent="0.25">
      <c r="A26" s="16">
        <v>22</v>
      </c>
      <c r="B26" s="17"/>
      <c r="C26" s="17"/>
      <c r="D26" s="27" t="s">
        <v>38</v>
      </c>
      <c r="E26" s="27" t="s">
        <v>38</v>
      </c>
      <c r="F26" s="27" t="s">
        <v>38</v>
      </c>
      <c r="G26" s="27" t="s">
        <v>32</v>
      </c>
      <c r="H26" s="17"/>
      <c r="I26" s="17"/>
    </row>
    <row r="27" spans="1:9" ht="15" x14ac:dyDescent="0.25">
      <c r="A27" s="16">
        <v>23</v>
      </c>
      <c r="B27" s="17" t="s">
        <v>33</v>
      </c>
      <c r="C27" s="32">
        <v>10515315</v>
      </c>
      <c r="D27" s="17"/>
      <c r="E27" s="17"/>
      <c r="F27" s="17"/>
      <c r="G27" s="17"/>
      <c r="H27" s="17"/>
      <c r="I27" s="17"/>
    </row>
    <row r="28" spans="1:9" ht="15" x14ac:dyDescent="0.25">
      <c r="A28" s="16">
        <v>24</v>
      </c>
      <c r="B28" s="17" t="s">
        <v>34</v>
      </c>
      <c r="C28" s="89">
        <v>1649</v>
      </c>
      <c r="D28" s="17"/>
      <c r="E28" s="17"/>
      <c r="F28" s="17"/>
      <c r="G28" s="17"/>
      <c r="H28" s="17"/>
      <c r="I28" s="17"/>
    </row>
    <row r="29" spans="1:9" ht="15" x14ac:dyDescent="0.25">
      <c r="A29" s="16">
        <v>25</v>
      </c>
      <c r="B29" s="17" t="s">
        <v>35</v>
      </c>
      <c r="C29" s="49">
        <v>668395</v>
      </c>
      <c r="D29" s="17"/>
      <c r="E29" s="17"/>
      <c r="F29" s="17"/>
      <c r="G29" s="17"/>
      <c r="H29" s="17"/>
      <c r="I29" s="17"/>
    </row>
    <row r="30" spans="1:9" ht="15" x14ac:dyDescent="0.25">
      <c r="A30" s="16">
        <v>26</v>
      </c>
      <c r="B30" s="17" t="s">
        <v>36</v>
      </c>
      <c r="C30" s="32">
        <f>SUM(C27:C29)</f>
        <v>11185359</v>
      </c>
      <c r="D30" s="89">
        <v>3894083</v>
      </c>
      <c r="E30" s="89">
        <v>282166</v>
      </c>
      <c r="F30" s="89">
        <v>7009110</v>
      </c>
      <c r="G30" s="17"/>
      <c r="H30" s="17"/>
      <c r="I30" s="17"/>
    </row>
    <row r="31" spans="1:9" ht="15" x14ac:dyDescent="0.25">
      <c r="A31" s="16">
        <v>27</v>
      </c>
      <c r="B31" s="17"/>
      <c r="C31" s="17"/>
      <c r="D31" s="38">
        <v>1.6999999999999999E-3</v>
      </c>
      <c r="E31" s="38">
        <v>4.5999999999999999E-3</v>
      </c>
      <c r="F31" s="38">
        <v>4.6800000000000001E-2</v>
      </c>
      <c r="G31" s="17"/>
      <c r="H31" s="17"/>
      <c r="I31" s="17"/>
    </row>
    <row r="32" spans="1:9" ht="15" x14ac:dyDescent="0.25">
      <c r="A32" s="16">
        <v>28</v>
      </c>
      <c r="B32" s="17"/>
      <c r="C32" s="17"/>
      <c r="D32" s="89">
        <f>+D30*D31</f>
        <v>6619.9411</v>
      </c>
      <c r="E32" s="89">
        <f>+E30*E31</f>
        <v>1297.9636</v>
      </c>
      <c r="F32" s="89">
        <f>+F30*F31</f>
        <v>328026.348</v>
      </c>
      <c r="G32" s="32">
        <f>SUM(D32:F32)</f>
        <v>335944.25270000001</v>
      </c>
      <c r="H32" s="17"/>
      <c r="I32" s="17"/>
    </row>
    <row r="33" spans="1:9" ht="15" x14ac:dyDescent="0.25">
      <c r="A33" s="16">
        <v>29</v>
      </c>
      <c r="B33" s="17"/>
      <c r="C33" s="17"/>
      <c r="D33" s="17" t="s">
        <v>76</v>
      </c>
      <c r="E33" s="17"/>
      <c r="F33" s="17"/>
      <c r="G33" s="49">
        <f>+G32*0.8%</f>
        <v>2687.5540215999999</v>
      </c>
      <c r="H33" s="17"/>
      <c r="I33" s="17"/>
    </row>
    <row r="34" spans="1:9" ht="15" x14ac:dyDescent="0.25">
      <c r="A34" s="16">
        <v>30</v>
      </c>
      <c r="B34" s="17"/>
      <c r="C34" s="17"/>
      <c r="D34" s="17"/>
      <c r="E34" s="17"/>
      <c r="F34" s="17"/>
      <c r="G34" s="89">
        <f>SUM(G32:G33)</f>
        <v>338631.80672160001</v>
      </c>
      <c r="H34" s="17"/>
      <c r="I34" s="17"/>
    </row>
    <row r="35" spans="1:9" ht="15" x14ac:dyDescent="0.25">
      <c r="A35" s="16">
        <v>31</v>
      </c>
      <c r="B35" s="17"/>
      <c r="C35" s="17"/>
      <c r="D35" s="17" t="s">
        <v>77</v>
      </c>
      <c r="E35" s="17"/>
      <c r="F35" s="17"/>
      <c r="G35" s="90">
        <f>G34*0.14</f>
        <v>47408.452941024007</v>
      </c>
      <c r="H35" s="17"/>
      <c r="I35" s="17"/>
    </row>
    <row r="36" spans="1:9" ht="15" x14ac:dyDescent="0.25">
      <c r="A36" s="16">
        <v>32</v>
      </c>
      <c r="B36" s="17"/>
      <c r="C36" s="17"/>
      <c r="D36" s="17"/>
      <c r="E36" s="17"/>
      <c r="F36" s="17"/>
      <c r="G36" s="89">
        <f>SUM(G34:G35)</f>
        <v>386040.25966262398</v>
      </c>
      <c r="H36" s="17"/>
      <c r="I36" s="17"/>
    </row>
    <row r="37" spans="1:9" ht="15" x14ac:dyDescent="0.25">
      <c r="A37" s="16">
        <v>33</v>
      </c>
      <c r="B37" s="17"/>
      <c r="C37" s="17"/>
      <c r="D37" s="17" t="s">
        <v>78</v>
      </c>
      <c r="E37" s="17"/>
      <c r="F37" s="17"/>
      <c r="G37" s="90">
        <f>-G36*5%</f>
        <v>-19302.012983131201</v>
      </c>
      <c r="H37" s="17"/>
      <c r="I37" s="17"/>
    </row>
    <row r="38" spans="1:9" ht="15" x14ac:dyDescent="0.25">
      <c r="A38" s="16">
        <v>34</v>
      </c>
      <c r="B38" s="17"/>
      <c r="C38" s="17"/>
      <c r="D38" s="17"/>
      <c r="E38" s="17"/>
      <c r="F38" s="17"/>
      <c r="G38" s="89">
        <f>SUM(G36:G37)</f>
        <v>366738.24667949276</v>
      </c>
      <c r="H38" s="17"/>
      <c r="I38" s="17"/>
    </row>
    <row r="39" spans="1:9" ht="15" x14ac:dyDescent="0.25">
      <c r="A39" s="16">
        <v>35</v>
      </c>
      <c r="B39" s="17"/>
      <c r="C39" s="17"/>
      <c r="D39" s="17" t="s">
        <v>79</v>
      </c>
      <c r="E39" s="17"/>
      <c r="F39" s="17"/>
      <c r="G39" s="49">
        <f>(G38-10000)*-5%</f>
        <v>-17836.91233397464</v>
      </c>
      <c r="H39" s="17"/>
      <c r="I39" s="17"/>
    </row>
    <row r="40" spans="1:9" ht="15" x14ac:dyDescent="0.25">
      <c r="A40" s="16">
        <v>36</v>
      </c>
      <c r="B40" s="17"/>
      <c r="C40" s="17"/>
      <c r="D40" s="17"/>
      <c r="E40" s="17"/>
      <c r="F40" s="17"/>
      <c r="G40" s="89">
        <f>SUM(G38:G39)</f>
        <v>348901.33434551815</v>
      </c>
      <c r="H40" s="17"/>
      <c r="I40" s="17"/>
    </row>
    <row r="41" spans="1:9" ht="15" x14ac:dyDescent="0.25">
      <c r="A41" s="16">
        <v>37</v>
      </c>
      <c r="B41" s="17"/>
      <c r="C41" s="17"/>
      <c r="D41" s="17" t="s">
        <v>80</v>
      </c>
      <c r="E41" s="17"/>
      <c r="F41" s="17"/>
      <c r="G41" s="49">
        <f>C30*1%*1.3%</f>
        <v>1454.0966700000001</v>
      </c>
      <c r="H41" s="17"/>
      <c r="I41" s="17"/>
    </row>
    <row r="42" spans="1:9" ht="15" x14ac:dyDescent="0.25">
      <c r="A42" s="16">
        <v>38</v>
      </c>
      <c r="B42" s="17"/>
      <c r="C42" s="17"/>
      <c r="D42" s="17"/>
      <c r="E42" s="17"/>
      <c r="F42" s="17"/>
      <c r="G42" s="89">
        <f>SUM(G40:G41)</f>
        <v>350355.43101551814</v>
      </c>
      <c r="H42" s="17"/>
      <c r="I42" s="17"/>
    </row>
    <row r="43" spans="1:9" ht="15" x14ac:dyDescent="0.25">
      <c r="A43" s="16">
        <v>39</v>
      </c>
      <c r="B43" s="17"/>
      <c r="C43" s="17"/>
      <c r="D43" s="17" t="s">
        <v>81</v>
      </c>
      <c r="E43" s="17"/>
      <c r="F43" s="17"/>
      <c r="G43" s="49">
        <f>+G42*6.28%</f>
        <v>22002.321067774541</v>
      </c>
      <c r="H43" s="17"/>
      <c r="I43" s="17"/>
    </row>
    <row r="44" spans="1:9" ht="15" x14ac:dyDescent="0.25">
      <c r="A44" s="16">
        <v>40</v>
      </c>
      <c r="B44" s="17"/>
      <c r="C44" s="17"/>
      <c r="D44" s="17"/>
      <c r="E44" s="17"/>
      <c r="F44" s="17"/>
      <c r="G44" s="30">
        <f>SUM(G42:G43)</f>
        <v>372357.7520832927</v>
      </c>
      <c r="H44" s="17"/>
      <c r="I44" s="17"/>
    </row>
    <row r="45" spans="1:9" ht="15" x14ac:dyDescent="0.25">
      <c r="A45" s="16">
        <v>41</v>
      </c>
      <c r="B45" s="17"/>
      <c r="C45" s="17"/>
      <c r="D45" s="17" t="s">
        <v>40</v>
      </c>
      <c r="E45" s="17"/>
      <c r="F45" s="17"/>
      <c r="G45" s="49">
        <v>-1272</v>
      </c>
      <c r="H45" s="91" t="s">
        <v>53</v>
      </c>
      <c r="I45" s="17"/>
    </row>
    <row r="46" spans="1:9" ht="15.6" thickBot="1" x14ac:dyDescent="0.3">
      <c r="A46" s="16">
        <v>42</v>
      </c>
      <c r="B46" s="17"/>
      <c r="C46" s="17"/>
      <c r="D46" s="17" t="s">
        <v>41</v>
      </c>
      <c r="E46" s="17"/>
      <c r="F46" s="17"/>
      <c r="G46" s="43">
        <f>SUM(G44:G45)</f>
        <v>371085.7520832927</v>
      </c>
      <c r="H46" s="17"/>
      <c r="I46" s="17"/>
    </row>
    <row r="47" spans="1:9" ht="15.6" thickTop="1" x14ac:dyDescent="0.25">
      <c r="A47" s="16">
        <v>43</v>
      </c>
      <c r="B47" s="17"/>
      <c r="C47" s="17"/>
      <c r="D47" s="17"/>
      <c r="E47" s="17"/>
      <c r="F47" s="17"/>
      <c r="G47" s="17"/>
      <c r="H47" s="17"/>
      <c r="I47" s="17"/>
    </row>
    <row r="48" spans="1:9" ht="15.6" x14ac:dyDescent="0.3">
      <c r="A48" s="16">
        <v>44</v>
      </c>
      <c r="B48" s="11" t="s">
        <v>127</v>
      </c>
      <c r="C48" s="17"/>
      <c r="D48" s="17"/>
      <c r="E48" s="17"/>
      <c r="F48" s="17"/>
      <c r="G48" s="17"/>
      <c r="H48" s="17"/>
      <c r="I48" s="17"/>
    </row>
    <row r="49" spans="1:9" ht="15" x14ac:dyDescent="0.25">
      <c r="A49" s="16">
        <v>45</v>
      </c>
      <c r="B49" s="17"/>
      <c r="C49" s="17"/>
      <c r="D49" s="17"/>
      <c r="E49" s="17"/>
      <c r="F49" s="17"/>
      <c r="G49" s="17"/>
      <c r="H49" s="17"/>
      <c r="I49" s="17"/>
    </row>
    <row r="50" spans="1:9" ht="15" x14ac:dyDescent="0.25">
      <c r="A50" s="16">
        <v>46</v>
      </c>
      <c r="B50" s="17" t="s">
        <v>82</v>
      </c>
      <c r="C50" s="17"/>
      <c r="D50" s="17"/>
      <c r="E50" s="17"/>
      <c r="F50" s="17"/>
      <c r="G50" s="17"/>
      <c r="H50" s="17"/>
      <c r="I50" s="17"/>
    </row>
    <row r="51" spans="1:9" ht="15" x14ac:dyDescent="0.25">
      <c r="A51" s="16">
        <v>47</v>
      </c>
      <c r="B51" s="17"/>
      <c r="C51" s="17" t="s">
        <v>42</v>
      </c>
      <c r="D51" s="17"/>
      <c r="E51" s="31" t="s">
        <v>6</v>
      </c>
      <c r="F51" s="32">
        <v>137636</v>
      </c>
      <c r="G51" s="17"/>
      <c r="H51" s="17"/>
      <c r="I51" s="17"/>
    </row>
    <row r="52" spans="1:9" ht="15" x14ac:dyDescent="0.25">
      <c r="A52" s="16">
        <v>48</v>
      </c>
      <c r="B52" s="17"/>
      <c r="C52" s="17" t="s">
        <v>43</v>
      </c>
      <c r="D52" s="17"/>
      <c r="E52" s="31" t="s">
        <v>6</v>
      </c>
      <c r="F52" s="49">
        <v>59066</v>
      </c>
      <c r="G52" s="17"/>
      <c r="H52" s="17"/>
      <c r="I52" s="17"/>
    </row>
    <row r="53" spans="1:9" ht="15.6" thickBot="1" x14ac:dyDescent="0.3">
      <c r="A53" s="16">
        <v>49</v>
      </c>
      <c r="B53" s="17"/>
      <c r="C53" s="17"/>
      <c r="D53" s="17"/>
      <c r="E53" s="17"/>
      <c r="F53" s="40">
        <f>SUM(F51:F52)</f>
        <v>196702</v>
      </c>
      <c r="G53" s="17"/>
      <c r="H53" s="17"/>
      <c r="I53" s="17"/>
    </row>
    <row r="54" spans="1:9" ht="15.6" thickTop="1" x14ac:dyDescent="0.25">
      <c r="A54" s="16">
        <v>50</v>
      </c>
      <c r="B54" s="17"/>
      <c r="C54" s="17"/>
      <c r="D54" s="17"/>
      <c r="E54" s="17"/>
      <c r="F54" s="17"/>
      <c r="G54" s="17"/>
      <c r="H54" s="17"/>
      <c r="I54" s="17"/>
    </row>
    <row r="55" spans="1:9" ht="15.6" x14ac:dyDescent="0.3">
      <c r="A55" s="16">
        <v>51</v>
      </c>
      <c r="B55" s="11" t="s">
        <v>128</v>
      </c>
      <c r="C55" s="17"/>
      <c r="D55" s="17"/>
      <c r="E55" s="17"/>
      <c r="F55" s="17"/>
      <c r="G55" s="17"/>
      <c r="H55" s="17"/>
      <c r="I55" s="17"/>
    </row>
    <row r="56" spans="1:9" ht="15" x14ac:dyDescent="0.25">
      <c r="A56" s="16">
        <v>52</v>
      </c>
      <c r="B56" s="17"/>
      <c r="C56" s="17"/>
      <c r="D56" s="17"/>
      <c r="E56" s="17"/>
      <c r="F56" s="17"/>
      <c r="G56" s="17"/>
      <c r="H56" s="17"/>
      <c r="I56" s="17"/>
    </row>
    <row r="57" spans="1:9" ht="15.6" thickBot="1" x14ac:dyDescent="0.3">
      <c r="A57" s="16">
        <v>53</v>
      </c>
      <c r="B57" s="17" t="s">
        <v>85</v>
      </c>
      <c r="C57" s="17"/>
      <c r="D57" s="17"/>
      <c r="E57" s="31" t="s">
        <v>6</v>
      </c>
      <c r="F57" s="43">
        <f>150*1.88*12</f>
        <v>3384</v>
      </c>
      <c r="G57" s="17"/>
      <c r="H57" s="17"/>
      <c r="I57" s="17"/>
    </row>
    <row r="58" spans="1:9" ht="15.6" thickTop="1" x14ac:dyDescent="0.25">
      <c r="A58" s="16">
        <v>54</v>
      </c>
      <c r="B58" s="17"/>
      <c r="C58" s="17"/>
      <c r="D58" s="17"/>
      <c r="E58" s="17"/>
      <c r="F58" s="17"/>
      <c r="G58" s="17"/>
      <c r="H58" s="17"/>
      <c r="I58" s="17"/>
    </row>
    <row r="59" spans="1:9" ht="15" x14ac:dyDescent="0.25">
      <c r="A59" s="16">
        <v>55</v>
      </c>
      <c r="B59" s="56" t="s">
        <v>106</v>
      </c>
      <c r="C59" s="17"/>
      <c r="D59" s="17"/>
      <c r="E59" s="17"/>
      <c r="F59" s="17"/>
      <c r="G59" s="17"/>
      <c r="H59" s="17"/>
      <c r="I59" s="17"/>
    </row>
    <row r="60" spans="1:9" ht="15" x14ac:dyDescent="0.25">
      <c r="A60" s="16">
        <v>56</v>
      </c>
      <c r="B60" s="56" t="s">
        <v>107</v>
      </c>
      <c r="C60" s="17"/>
      <c r="D60" s="17"/>
      <c r="E60" s="17"/>
      <c r="F60" s="17"/>
      <c r="G60" s="17"/>
      <c r="H60" s="17"/>
      <c r="I60" s="17"/>
    </row>
    <row r="61" spans="1:9" ht="15" x14ac:dyDescent="0.25">
      <c r="A61" s="16">
        <v>57</v>
      </c>
      <c r="B61" s="56" t="s">
        <v>108</v>
      </c>
      <c r="C61" s="17"/>
      <c r="D61" s="17"/>
      <c r="E61" s="17"/>
      <c r="F61" s="17"/>
      <c r="G61" s="17"/>
      <c r="H61" s="17"/>
      <c r="I61" s="17"/>
    </row>
    <row r="62" spans="1:9" ht="15" x14ac:dyDescent="0.25">
      <c r="A62" s="16">
        <v>58</v>
      </c>
      <c r="B62" s="56" t="s">
        <v>109</v>
      </c>
      <c r="C62" s="17"/>
      <c r="D62" s="17"/>
      <c r="E62" s="17"/>
      <c r="F62" s="17"/>
      <c r="G62" s="17"/>
      <c r="H62" s="17"/>
      <c r="I62" s="17"/>
    </row>
    <row r="63" spans="1:9" ht="15" x14ac:dyDescent="0.2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 x14ac:dyDescent="0.25">
      <c r="A64" s="17"/>
      <c r="B64" s="17"/>
      <c r="C64" s="17"/>
      <c r="D64" s="17"/>
      <c r="E64" s="17"/>
      <c r="F64" s="17"/>
      <c r="G64" s="17"/>
      <c r="H64" s="17"/>
      <c r="I64" s="17"/>
    </row>
    <row r="65" spans="1:10" ht="15" x14ac:dyDescent="0.25">
      <c r="A65" s="57" t="s">
        <v>105</v>
      </c>
      <c r="B65" s="57"/>
      <c r="C65" s="81"/>
      <c r="D65" s="81"/>
      <c r="E65" s="82"/>
      <c r="F65" s="81"/>
      <c r="G65" s="83"/>
      <c r="H65" s="83"/>
      <c r="I65" s="81"/>
      <c r="J65" s="15"/>
    </row>
  </sheetData>
  <mergeCells count="3">
    <mergeCell ref="A1:I1"/>
    <mergeCell ref="A2:I2"/>
    <mergeCell ref="A3:I3"/>
  </mergeCells>
  <phoneticPr fontId="2" type="noConversion"/>
  <pageMargins left="0.55000000000000004" right="0.25" top="1.02" bottom="0.79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health etc.</vt:lpstr>
      <vt:lpstr>Pension</vt:lpstr>
      <vt:lpstr>tax wkcp plpd</vt:lpstr>
      <vt:lpstr>'health etc.'!Print_Area</vt:lpstr>
      <vt:lpstr>Pension!Print_Area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2015-10-21T18:50:50Z</cp:lastPrinted>
  <dcterms:created xsi:type="dcterms:W3CDTF">2008-02-22T20:36:56Z</dcterms:created>
  <dcterms:modified xsi:type="dcterms:W3CDTF">2015-12-29T20:41:32Z</dcterms:modified>
</cp:coreProperties>
</file>