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80" windowHeight="8772"/>
  </bookViews>
  <sheets>
    <sheet name="123105" sheetId="1" r:id="rId1"/>
    <sheet name="123103" sheetId="2" r:id="rId2"/>
    <sheet name="Sheet3" sheetId="3" r:id="rId3"/>
  </sheets>
  <definedNames>
    <definedName name="_xlnm.Print_Area" localSheetId="0">'123105'!$A$1:$J$85</definedName>
    <definedName name="_xlnm.Print_Titles" localSheetId="1">'123103'!$1:$13</definedName>
    <definedName name="_xlnm.Print_Titles" localSheetId="0">'123105'!$1:$11</definedName>
  </definedNames>
  <calcPr calcId="145621"/>
</workbook>
</file>

<file path=xl/calcChain.xml><?xml version="1.0" encoding="utf-8"?>
<calcChain xmlns="http://schemas.openxmlformats.org/spreadsheetml/2006/main">
  <c r="G61" i="1" l="1"/>
  <c r="A71" i="1" l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70" i="1"/>
  <c r="J71" i="1"/>
  <c r="J70" i="1"/>
  <c r="F71" i="1"/>
  <c r="F69" i="1"/>
  <c r="J68" i="1"/>
  <c r="J67" i="1"/>
  <c r="J48" i="1"/>
  <c r="J47" i="1"/>
  <c r="J46" i="1"/>
  <c r="J45" i="1"/>
  <c r="J44" i="1"/>
  <c r="J43" i="1"/>
  <c r="J42" i="1"/>
  <c r="F49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F51" i="1"/>
  <c r="F74" i="1" s="1"/>
  <c r="F28" i="1"/>
  <c r="J62" i="1"/>
  <c r="J61" i="1"/>
  <c r="J60" i="1"/>
  <c r="J54" i="1"/>
  <c r="J53" i="1"/>
  <c r="J52" i="1"/>
  <c r="J50" i="1"/>
  <c r="J41" i="1"/>
  <c r="J40" i="1"/>
  <c r="J39" i="1"/>
  <c r="J34" i="1"/>
  <c r="F35" i="1"/>
  <c r="J33" i="1"/>
  <c r="J32" i="1"/>
  <c r="J31" i="1"/>
  <c r="J30" i="1"/>
  <c r="J29" i="1"/>
  <c r="J66" i="1"/>
  <c r="J64" i="1"/>
  <c r="J65" i="1"/>
  <c r="J38" i="1"/>
  <c r="J37" i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J36" i="1"/>
  <c r="F64" i="2"/>
  <c r="J64" i="2" s="1"/>
  <c r="F62" i="2"/>
  <c r="J62" i="2" s="1"/>
  <c r="F63" i="2"/>
  <c r="J63" i="2" s="1"/>
  <c r="F65" i="2"/>
  <c r="J74" i="2"/>
  <c r="J61" i="2"/>
  <c r="J13" i="1"/>
  <c r="J14" i="1"/>
  <c r="J22" i="1"/>
  <c r="J23" i="1"/>
  <c r="J24" i="1"/>
  <c r="J25" i="1"/>
  <c r="J55" i="1"/>
  <c r="J56" i="1"/>
  <c r="J57" i="1"/>
  <c r="J58" i="1"/>
  <c r="J59" i="1"/>
  <c r="J12" i="1"/>
  <c r="J15" i="1"/>
  <c r="J16" i="1"/>
  <c r="J17" i="1"/>
  <c r="J18" i="1"/>
  <c r="J19" i="1"/>
  <c r="J20" i="1"/>
  <c r="J21" i="1"/>
  <c r="J26" i="1"/>
  <c r="J27" i="1"/>
  <c r="J63" i="1"/>
  <c r="F80" i="2"/>
  <c r="F79" i="2"/>
  <c r="F78" i="2"/>
  <c r="J78" i="2" s="1"/>
  <c r="F77" i="2"/>
  <c r="J77" i="2" s="1"/>
  <c r="F76" i="2"/>
  <c r="J76" i="2" s="1"/>
  <c r="F60" i="2"/>
  <c r="F59" i="2"/>
  <c r="F58" i="2"/>
  <c r="F56" i="2"/>
  <c r="J56" i="2" s="1"/>
  <c r="F55" i="2"/>
  <c r="J55" i="2" s="1"/>
  <c r="F54" i="2"/>
  <c r="J54" i="2" s="1"/>
  <c r="F53" i="2"/>
  <c r="J53" i="2" s="1"/>
  <c r="F52" i="2"/>
  <c r="J52" i="2" s="1"/>
  <c r="F51" i="2"/>
  <c r="F50" i="2"/>
  <c r="F49" i="2"/>
  <c r="J49" i="2" s="1"/>
  <c r="F48" i="2"/>
  <c r="J48" i="2" s="1"/>
  <c r="F47" i="2"/>
  <c r="J47" i="2" s="1"/>
  <c r="F46" i="2"/>
  <c r="J46" i="2" s="1"/>
  <c r="F45" i="2"/>
  <c r="F44" i="2"/>
  <c r="J44" i="2" s="1"/>
  <c r="F36" i="2"/>
  <c r="F35" i="2"/>
  <c r="F33" i="2"/>
  <c r="J33" i="2" s="1"/>
  <c r="F32" i="2"/>
  <c r="J32" i="2" s="1"/>
  <c r="F31" i="2"/>
  <c r="J31" i="2" s="1"/>
  <c r="F30" i="2"/>
  <c r="J30" i="2" s="1"/>
  <c r="F29" i="2"/>
  <c r="J29" i="2" s="1"/>
  <c r="F28" i="2"/>
  <c r="J28" i="2" s="1"/>
  <c r="F27" i="2"/>
  <c r="F26" i="2"/>
  <c r="F25" i="2"/>
  <c r="J25" i="2" s="1"/>
  <c r="F24" i="2"/>
  <c r="J24" i="2" s="1"/>
  <c r="F23" i="2"/>
  <c r="J23" i="2" s="1"/>
  <c r="F22" i="2"/>
  <c r="J22" i="2" s="1"/>
  <c r="F21" i="2"/>
  <c r="F82" i="2"/>
  <c r="B93" i="2" s="1"/>
  <c r="B96" i="2" s="1"/>
  <c r="J14" i="2"/>
  <c r="J15" i="2"/>
  <c r="J16" i="2"/>
  <c r="J17" i="2"/>
  <c r="J18" i="2"/>
  <c r="J19" i="2"/>
  <c r="J20" i="2"/>
  <c r="J21" i="2"/>
  <c r="J26" i="2"/>
  <c r="J27" i="2"/>
  <c r="J34" i="2"/>
  <c r="J35" i="2"/>
  <c r="J36" i="2"/>
  <c r="J37" i="2"/>
  <c r="J38" i="2"/>
  <c r="J39" i="2"/>
  <c r="J40" i="2"/>
  <c r="J41" i="2"/>
  <c r="J42" i="2"/>
  <c r="J43" i="2"/>
  <c r="J45" i="2"/>
  <c r="J50" i="2"/>
  <c r="J51" i="2"/>
  <c r="J57" i="2"/>
  <c r="J58" i="2"/>
  <c r="J59" i="2"/>
  <c r="J60" i="2"/>
  <c r="J65" i="2"/>
  <c r="J66" i="2"/>
  <c r="J67" i="2"/>
  <c r="J68" i="2"/>
  <c r="J69" i="2"/>
  <c r="J70" i="2"/>
  <c r="J71" i="2"/>
  <c r="J72" i="2"/>
  <c r="J73" i="2"/>
  <c r="J75" i="2"/>
  <c r="J79" i="2"/>
  <c r="J80" i="2"/>
  <c r="J51" i="1" l="1"/>
  <c r="J49" i="1"/>
  <c r="B81" i="1"/>
  <c r="B84" i="1" s="1"/>
  <c r="J28" i="1"/>
  <c r="J35" i="1"/>
  <c r="J69" i="1"/>
  <c r="J82" i="2"/>
  <c r="J85" i="2" s="1"/>
  <c r="K88" i="2"/>
  <c r="J74" i="1" l="1"/>
  <c r="J77" i="1"/>
</calcChain>
</file>

<file path=xl/sharedStrings.xml><?xml version="1.0" encoding="utf-8"?>
<sst xmlns="http://schemas.openxmlformats.org/spreadsheetml/2006/main" count="641" uniqueCount="196">
  <si>
    <t>Schedule of Outstanding Long-Term Debt</t>
  </si>
  <si>
    <t>Col. (e) x Col. (f)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</si>
  <si>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</si>
  <si>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</si>
  <si>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</si>
  <si>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</si>
  <si>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</si>
  <si>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</si>
  <si>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</si>
  <si>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</si>
  <si>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</si>
  <si>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</si>
  <si>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B060</t>
  </si>
  <si>
    <t>B062</t>
  </si>
  <si>
    <t>B070</t>
  </si>
  <si>
    <t>B072</t>
  </si>
  <si>
    <t>1B150</t>
  </si>
  <si>
    <t>1B152</t>
  </si>
  <si>
    <t>1B160</t>
  </si>
  <si>
    <t>1B162</t>
  </si>
  <si>
    <t>1B170</t>
  </si>
  <si>
    <t>1B172</t>
  </si>
  <si>
    <t>1B180</t>
  </si>
  <si>
    <t>1B182</t>
  </si>
  <si>
    <t>1B190</t>
  </si>
  <si>
    <t>1B192</t>
  </si>
  <si>
    <t>1B205</t>
  </si>
  <si>
    <t>1B210</t>
  </si>
  <si>
    <t>1B211</t>
  </si>
  <si>
    <t>1B215</t>
  </si>
  <si>
    <t>1B220</t>
  </si>
  <si>
    <t>1B225</t>
  </si>
  <si>
    <t>B250</t>
  </si>
  <si>
    <t>B252</t>
  </si>
  <si>
    <t>1B322</t>
  </si>
  <si>
    <t>1B330</t>
  </si>
  <si>
    <t>1B333</t>
  </si>
  <si>
    <t>1B340</t>
  </si>
  <si>
    <t>1B342</t>
  </si>
  <si>
    <t>1B350</t>
  </si>
  <si>
    <t>1B353</t>
  </si>
  <si>
    <t>1B360</t>
  </si>
  <si>
    <t>1B366</t>
  </si>
  <si>
    <t>1B370</t>
  </si>
  <si>
    <t>1B375</t>
  </si>
  <si>
    <t>1B376</t>
  </si>
  <si>
    <t>1B377</t>
  </si>
  <si>
    <t>1B378</t>
  </si>
  <si>
    <t>1B570</t>
  </si>
  <si>
    <t>Economic Dev Loan</t>
  </si>
  <si>
    <t>ML0501T1</t>
  </si>
  <si>
    <t>ML0501T2</t>
  </si>
  <si>
    <t>1B320</t>
  </si>
  <si>
    <t>ML0501T4</t>
  </si>
  <si>
    <t>ML0501T5</t>
  </si>
  <si>
    <t>ML0501T6</t>
  </si>
  <si>
    <t>ML0501T7</t>
  </si>
  <si>
    <t>ML0501T8</t>
  </si>
  <si>
    <t>ML0501T10</t>
  </si>
  <si>
    <t>35 yr Note</t>
  </si>
  <si>
    <t>10 yr Note</t>
  </si>
  <si>
    <t>Fixed to Maturity</t>
  </si>
  <si>
    <t>Fixed until 12/31/05</t>
  </si>
  <si>
    <t>Fixed until 03/31/07</t>
  </si>
  <si>
    <t>Fixed until 01/01/04</t>
  </si>
  <si>
    <t>RUS Mortgage</t>
  </si>
  <si>
    <t>CoBank Mortgage</t>
  </si>
  <si>
    <t>CFC Mortgage</t>
  </si>
  <si>
    <t>Line</t>
  </si>
  <si>
    <t>No.</t>
  </si>
  <si>
    <t>Note</t>
  </si>
  <si>
    <t>Type</t>
  </si>
  <si>
    <t>of</t>
  </si>
  <si>
    <t>Debt</t>
  </si>
  <si>
    <t>Issue</t>
  </si>
  <si>
    <t>Date</t>
  </si>
  <si>
    <t xml:space="preserve"> </t>
  </si>
  <si>
    <t>Maturity</t>
  </si>
  <si>
    <t>Amount</t>
  </si>
  <si>
    <t>Outstanding</t>
  </si>
  <si>
    <t>Interest</t>
  </si>
  <si>
    <t>Rate</t>
  </si>
  <si>
    <t>Term</t>
  </si>
  <si>
    <t>Obligation</t>
  </si>
  <si>
    <t>Annualized</t>
  </si>
  <si>
    <t>Cost</t>
  </si>
  <si>
    <t>Actual</t>
  </si>
  <si>
    <t>Test Year</t>
  </si>
  <si>
    <t>1B200</t>
  </si>
  <si>
    <t>1B201</t>
  </si>
  <si>
    <t>1B380</t>
  </si>
  <si>
    <t>1B381</t>
  </si>
  <si>
    <t>1B382</t>
  </si>
  <si>
    <t>1B383</t>
  </si>
  <si>
    <t>1B384</t>
  </si>
  <si>
    <t>ML0501T12</t>
  </si>
  <si>
    <t>ML0501T13</t>
  </si>
  <si>
    <t>ML0501T14</t>
  </si>
  <si>
    <t>ML0501T15</t>
  </si>
  <si>
    <t>Total Long-Term Debt, Annualized Cost and</t>
  </si>
  <si>
    <t xml:space="preserve">    Test Year Cost</t>
  </si>
  <si>
    <t>Annualized Cost Rate [Total</t>
  </si>
  <si>
    <t>Col.(j) / Total Col. (e)]</t>
  </si>
  <si>
    <t>Actual Test Year Cost Rate</t>
  </si>
  <si>
    <t>[Total Col. (j) / Total Reported in</t>
  </si>
  <si>
    <t>Col. (e)]</t>
  </si>
  <si>
    <t>Note:</t>
  </si>
  <si>
    <t>RUS cushion of credit balance at 12/31/03</t>
  </si>
  <si>
    <t>Principal due in 1 year (RUS Form 7, Line 45)</t>
  </si>
  <si>
    <t>RUS Form 7, Line 41</t>
  </si>
  <si>
    <t>For The Calendar Year Ended December 31, 2003</t>
  </si>
  <si>
    <t>on 12/31/03</t>
  </si>
  <si>
    <t>ML0501T11</t>
  </si>
  <si>
    <t>Line No. 94, column (e) above</t>
  </si>
  <si>
    <t>F0010</t>
  </si>
  <si>
    <t>Fixed until 03/31/05</t>
  </si>
  <si>
    <t>Fixed until 04/30/05</t>
  </si>
  <si>
    <t>Fixed until 01/31/05</t>
  </si>
  <si>
    <t>Fixed until 07/31/05</t>
  </si>
  <si>
    <t>Case No. 2004-00446</t>
  </si>
  <si>
    <t>07/01/03</t>
  </si>
  <si>
    <t>Fixed until 05/31/05</t>
  </si>
  <si>
    <t>Fixed until 03/31/04</t>
  </si>
  <si>
    <t>9/19/03</t>
  </si>
  <si>
    <t>11 yr Note</t>
  </si>
  <si>
    <t>12 yr Note</t>
  </si>
  <si>
    <t>13 yr Note</t>
  </si>
  <si>
    <t>14 yr Note</t>
  </si>
  <si>
    <t>04/05/04</t>
  </si>
  <si>
    <t>Variable-7 Day</t>
  </si>
  <si>
    <t>Fixed until 02/05/04</t>
  </si>
  <si>
    <t>Fixed until 01/29/04</t>
  </si>
  <si>
    <t>KENERGY CORP.</t>
  </si>
  <si>
    <t>ML0501T19</t>
  </si>
  <si>
    <t>ML0501T20</t>
  </si>
  <si>
    <t>ML0501T21</t>
  </si>
  <si>
    <t>08/18/04</t>
  </si>
  <si>
    <t>17 yr Note</t>
  </si>
  <si>
    <t>25 yr Note</t>
  </si>
  <si>
    <t>29 yr Note</t>
  </si>
  <si>
    <t>1B390</t>
  </si>
  <si>
    <t>1B391</t>
  </si>
  <si>
    <t>1B392</t>
  </si>
  <si>
    <t>1B393</t>
  </si>
  <si>
    <t>1B394</t>
  </si>
  <si>
    <t>Line No. 68, column (f) above</t>
  </si>
  <si>
    <t>Subtotal - Economic Dev Loan</t>
  </si>
  <si>
    <t>Subtotal - Cobank</t>
  </si>
  <si>
    <t>Subtotal - Federal Financing Bank(RUS guaranteed)</t>
  </si>
  <si>
    <t>Subtotal - Treasury- ( RUS guaranteed)</t>
  </si>
  <si>
    <t>Subtotal - Rural Utilites Service (RUS)</t>
  </si>
  <si>
    <t xml:space="preserve">      capital credit refunds.</t>
  </si>
  <si>
    <t>1B395</t>
  </si>
  <si>
    <t>Fixed until 03/18/15</t>
  </si>
  <si>
    <t>(1)</t>
  </si>
  <si>
    <t>SCHEDULE OF OUTSTANDING LONG-TERM DEBT</t>
  </si>
  <si>
    <t>on 12/31/14</t>
  </si>
  <si>
    <t xml:space="preserve">(1) All Cobank interest rates include a .75% reduction for </t>
  </si>
  <si>
    <t>RUS cushion of credit balance at 12/31/15</t>
  </si>
  <si>
    <t>F0070</t>
  </si>
  <si>
    <t>ML0501T22</t>
  </si>
  <si>
    <t>ML0501T23</t>
  </si>
  <si>
    <t>CFC</t>
  </si>
  <si>
    <t>Subtotal - CFC</t>
  </si>
  <si>
    <t>FOR THE TEST YEAR ENDED DECEMBER 31, 2014</t>
  </si>
  <si>
    <t>6 yr Note</t>
  </si>
  <si>
    <t>06/30/10</t>
  </si>
  <si>
    <t>08/12/09</t>
  </si>
  <si>
    <t>H0010</t>
  </si>
  <si>
    <t>H0015</t>
  </si>
  <si>
    <t>H0020</t>
  </si>
  <si>
    <t>H0025</t>
  </si>
  <si>
    <t>H0030</t>
  </si>
  <si>
    <t>H0035</t>
  </si>
  <si>
    <t>H0040</t>
  </si>
  <si>
    <t>H0045</t>
  </si>
  <si>
    <t>H0050</t>
  </si>
  <si>
    <t>H0055</t>
  </si>
  <si>
    <t>H0060</t>
  </si>
  <si>
    <t>H0065</t>
  </si>
  <si>
    <t>11/03/08</t>
  </si>
  <si>
    <t>03/01/11</t>
  </si>
  <si>
    <t>11/01/13</t>
  </si>
  <si>
    <t>Fixed until 03/31/15</t>
  </si>
  <si>
    <t>Fixed until 04/30/17</t>
  </si>
  <si>
    <t>Fixed until 10/20/17</t>
  </si>
  <si>
    <t>Fixed until 02/28/15</t>
  </si>
  <si>
    <t>Fixed until 02/16/16</t>
  </si>
  <si>
    <t>Fixed until 02/16/18</t>
  </si>
  <si>
    <t>Fixed until 8/31/22</t>
  </si>
  <si>
    <t>Fixed until 05/31/20</t>
  </si>
  <si>
    <t>Fixed until 12/31/21</t>
  </si>
  <si>
    <t>Fixed until 01/31/18</t>
  </si>
  <si>
    <t>Fixed until 07/31/19</t>
  </si>
  <si>
    <t>Fixed until 03/31/17</t>
  </si>
  <si>
    <t>2015-00312 RATE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</si>
</sst>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0.000%"/>
    <numFmt numFmtId="166" formatCode="0.0000%"/>
    <numFmt numFmtId="167" formatCode="_(&quot;$&quot;* #,##0_);_(&quot;$&quot;* \(#,##0\);_(&quot;$&quot;* &quot;-&quot;??_);_(@_)"/>
    <numFmt numFmtId="168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164" fontId="2" fillId="0" borderId="2" xfId="0" applyNumberFormat="1" applyFont="1" applyBorder="1" applyAlignment="1">
      <alignment horizontal="centerContinuous"/>
    </xf>
    <xf numFmtId="43" fontId="2" fillId="0" borderId="2" xfId="1" applyFont="1" applyBorder="1" applyAlignment="1">
      <alignment horizontal="centerContinuous"/>
    </xf>
    <xf numFmtId="10" fontId="2" fillId="0" borderId="2" xfId="0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0" xfId="0" applyFont="1"/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43" fontId="2" fillId="0" borderId="0" xfId="1" applyFont="1" applyBorder="1" applyAlignment="1">
      <alignment horizontal="centerContinuous"/>
    </xf>
    <xf numFmtId="10" fontId="2" fillId="0" borderId="0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164" fontId="2" fillId="0" borderId="6" xfId="0" applyNumberFormat="1" applyFont="1" applyBorder="1" applyAlignment="1">
      <alignment horizontal="centerContinuous"/>
    </xf>
    <xf numFmtId="43" fontId="2" fillId="0" borderId="6" xfId="1" applyFont="1" applyBorder="1" applyAlignment="1">
      <alignment horizontal="centerContinuous"/>
    </xf>
    <xf numFmtId="10" fontId="2" fillId="0" borderId="6" xfId="0" applyNumberFormat="1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Continuous"/>
    </xf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9" xfId="1" applyFont="1" applyBorder="1" applyAlignment="1">
      <alignment horizontal="centerContinuous"/>
    </xf>
    <xf numFmtId="10" fontId="2" fillId="0" borderId="9" xfId="0" applyNumberFormat="1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43" fontId="2" fillId="0" borderId="15" xfId="1" applyFont="1" applyBorder="1" applyAlignment="1">
      <alignment horizontal="center"/>
    </xf>
    <xf numFmtId="10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0" xfId="2" applyFont="1" applyBorder="1" applyAlignment="1">
      <alignment horizontal="right"/>
    </xf>
    <xf numFmtId="10" fontId="2" fillId="0" borderId="0" xfId="0" applyNumberFormat="1" applyFont="1" applyBorder="1"/>
    <xf numFmtId="0" fontId="2" fillId="0" borderId="5" xfId="0" applyFont="1" applyBorder="1"/>
    <xf numFmtId="43" fontId="2" fillId="0" borderId="0" xfId="1" applyFont="1" applyBorder="1" applyAlignment="1">
      <alignment horizontal="right"/>
    </xf>
    <xf numFmtId="165" fontId="2" fillId="0" borderId="0" xfId="0" applyNumberFormat="1" applyFont="1" applyBorder="1"/>
    <xf numFmtId="43" fontId="2" fillId="0" borderId="0" xfId="1" applyFont="1" applyBorder="1"/>
    <xf numFmtId="44" fontId="2" fillId="0" borderId="5" xfId="2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6" fontId="2" fillId="0" borderId="5" xfId="1" applyNumberFormat="1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6" xfId="1" applyFont="1" applyBorder="1" applyAlignment="1">
      <alignment horizontal="right"/>
    </xf>
    <xf numFmtId="10" fontId="2" fillId="0" borderId="6" xfId="0" applyNumberFormat="1" applyFont="1" applyBorder="1"/>
    <xf numFmtId="0" fontId="2" fillId="0" borderId="7" xfId="0" applyFont="1" applyBorder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right"/>
    </xf>
    <xf numFmtId="10" fontId="2" fillId="0" borderId="0" xfId="0" applyNumberFormat="1" applyFont="1"/>
    <xf numFmtId="44" fontId="2" fillId="0" borderId="0" xfId="2" applyFont="1" applyAlignment="1">
      <alignment horizontal="left"/>
    </xf>
    <xf numFmtId="44" fontId="2" fillId="0" borderId="18" xfId="2" applyFont="1" applyBorder="1" applyAlignment="1">
      <alignment horizontal="left"/>
    </xf>
    <xf numFmtId="44" fontId="2" fillId="0" borderId="19" xfId="2" applyFont="1" applyBorder="1" applyAlignment="1">
      <alignment horizontal="left"/>
    </xf>
    <xf numFmtId="43" fontId="2" fillId="0" borderId="0" xfId="1" applyFont="1"/>
    <xf numFmtId="44" fontId="2" fillId="0" borderId="0" xfId="2" applyFont="1" applyBorder="1" applyAlignment="1">
      <alignment horizontal="left"/>
    </xf>
    <xf numFmtId="43" fontId="2" fillId="0" borderId="0" xfId="1" applyFont="1" applyBorder="1" applyAlignment="1">
      <alignment horizontal="center"/>
    </xf>
    <xf numFmtId="164" fontId="2" fillId="0" borderId="0" xfId="0" quotePrefix="1" applyNumberFormat="1" applyFont="1" applyBorder="1" applyAlignment="1">
      <alignment horizontal="center"/>
    </xf>
    <xf numFmtId="165" fontId="4" fillId="0" borderId="0" xfId="0" applyNumberFormat="1" applyFont="1" applyBorder="1"/>
    <xf numFmtId="0" fontId="4" fillId="0" borderId="0" xfId="0" applyFont="1" applyBorder="1"/>
    <xf numFmtId="0" fontId="2" fillId="0" borderId="0" xfId="0" quotePrefix="1" applyFont="1" applyBorder="1"/>
    <xf numFmtId="167" fontId="2" fillId="0" borderId="0" xfId="2" applyNumberFormat="1" applyFont="1" applyBorder="1" applyAlignment="1">
      <alignment horizontal="right"/>
    </xf>
    <xf numFmtId="167" fontId="2" fillId="0" borderId="18" xfId="2" applyNumberFormat="1" applyFont="1" applyBorder="1" applyAlignment="1">
      <alignment horizontal="right"/>
    </xf>
    <xf numFmtId="167" fontId="2" fillId="0" borderId="20" xfId="2" applyNumberFormat="1" applyFont="1" applyBorder="1" applyAlignment="1">
      <alignment horizontal="right"/>
    </xf>
    <xf numFmtId="167" fontId="2" fillId="0" borderId="0" xfId="2" applyNumberFormat="1" applyFont="1" applyBorder="1"/>
    <xf numFmtId="167" fontId="2" fillId="0" borderId="6" xfId="2" applyNumberFormat="1" applyFont="1" applyBorder="1" applyAlignment="1">
      <alignment horizontal="right"/>
    </xf>
    <xf numFmtId="167" fontId="2" fillId="0" borderId="0" xfId="2" applyNumberFormat="1" applyFont="1" applyBorder="1" applyAlignment="1">
      <alignment horizontal="left"/>
    </xf>
    <xf numFmtId="167" fontId="2" fillId="0" borderId="18" xfId="2" applyNumberFormat="1" applyFont="1" applyBorder="1" applyAlignment="1">
      <alignment horizontal="left"/>
    </xf>
    <xf numFmtId="167" fontId="2" fillId="0" borderId="19" xfId="2" applyNumberFormat="1" applyFont="1" applyBorder="1" applyAlignment="1">
      <alignment horizontal="left"/>
    </xf>
    <xf numFmtId="10" fontId="2" fillId="0" borderId="0" xfId="0" quotePrefix="1" applyNumberFormat="1" applyFont="1" applyBorder="1" applyAlignment="1">
      <alignment horizontal="center"/>
    </xf>
    <xf numFmtId="165" fontId="2" fillId="0" borderId="0" xfId="3" applyNumberFormat="1" applyFont="1" applyBorder="1"/>
    <xf numFmtId="0" fontId="5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164" fontId="5" fillId="0" borderId="2" xfId="0" applyNumberFormat="1" applyFont="1" applyBorder="1" applyAlignment="1">
      <alignment horizontal="centerContinuous"/>
    </xf>
    <xf numFmtId="43" fontId="5" fillId="0" borderId="2" xfId="1" applyFont="1" applyBorder="1" applyAlignment="1">
      <alignment horizontal="centerContinuous"/>
    </xf>
    <xf numFmtId="10" fontId="5" fillId="0" borderId="2" xfId="0" applyNumberFormat="1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164" fontId="5" fillId="0" borderId="0" xfId="0" applyNumberFormat="1" applyFont="1" applyBorder="1" applyAlignment="1">
      <alignment horizontal="centerContinuous"/>
    </xf>
    <xf numFmtId="43" fontId="5" fillId="0" borderId="0" xfId="1" applyFont="1" applyBorder="1" applyAlignment="1">
      <alignment horizontal="centerContinuous"/>
    </xf>
    <xf numFmtId="10" fontId="5" fillId="0" borderId="0" xfId="0" applyNumberFormat="1" applyFont="1" applyBorder="1" applyAlignment="1">
      <alignment horizontal="centerContinuous"/>
    </xf>
    <xf numFmtId="43" fontId="5" fillId="0" borderId="3" xfId="1" applyFont="1" applyBorder="1" applyAlignment="1">
      <alignment horizontal="centerContinuous"/>
    </xf>
    <xf numFmtId="43" fontId="5" fillId="0" borderId="5" xfId="1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43" fontId="2" fillId="0" borderId="7" xfId="1" applyFont="1" applyBorder="1" applyAlignment="1">
      <alignment horizontal="centerContinuous"/>
    </xf>
    <xf numFmtId="43" fontId="2" fillId="0" borderId="10" xfId="1" applyFont="1" applyBorder="1" applyAlignment="1">
      <alignment horizontal="centerContinuous"/>
    </xf>
    <xf numFmtId="43" fontId="2" fillId="0" borderId="13" xfId="1" applyFont="1" applyBorder="1" applyAlignment="1">
      <alignment horizontal="center"/>
    </xf>
    <xf numFmtId="43" fontId="2" fillId="0" borderId="16" xfId="1" applyFont="1" applyBorder="1" applyAlignment="1">
      <alignment horizontal="center"/>
    </xf>
    <xf numFmtId="167" fontId="2" fillId="0" borderId="5" xfId="2" applyNumberFormat="1" applyFont="1" applyBorder="1" applyAlignment="1">
      <alignment horizontal="right"/>
    </xf>
    <xf numFmtId="167" fontId="2" fillId="0" borderId="21" xfId="2" applyNumberFormat="1" applyFont="1" applyBorder="1" applyAlignment="1">
      <alignment horizontal="right"/>
    </xf>
    <xf numFmtId="167" fontId="2" fillId="0" borderId="22" xfId="2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43" fontId="2" fillId="0" borderId="5" xfId="1" applyFont="1" applyBorder="1" applyAlignment="1">
      <alignment horizontal="right"/>
    </xf>
    <xf numFmtId="43" fontId="2" fillId="0" borderId="5" xfId="1" applyFont="1" applyBorder="1"/>
    <xf numFmtId="43" fontId="2" fillId="0" borderId="7" xfId="1" applyFont="1" applyBorder="1" applyAlignment="1">
      <alignment horizontal="right"/>
    </xf>
    <xf numFmtId="168" fontId="2" fillId="0" borderId="5" xfId="1" applyNumberFormat="1" applyFont="1" applyBorder="1" applyAlignment="1">
      <alignment horizontal="right"/>
    </xf>
    <xf numFmtId="168" fontId="2" fillId="0" borderId="7" xfId="1" applyNumberFormat="1" applyFont="1" applyBorder="1" applyAlignment="1">
      <alignment horizontal="right"/>
    </xf>
    <xf numFmtId="164" fontId="2" fillId="0" borderId="0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/>
    <xf numFmtId="167" fontId="2" fillId="0" borderId="0" xfId="0" applyNumberFormat="1" applyFont="1" applyBorder="1"/>
    <xf numFmtId="165" fontId="4" fillId="0" borderId="0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4"/>
  <sheetViews>
    <sheetView tabSelected="1" workbookViewId="0">
      <selection sqref="A1:J85"/>
    </sheetView>
  </sheetViews>
  <sheetFormatPr defaultColWidth="9.109375" defaultRowHeight="13.2" x14ac:dyDescent="0.25"/>
  <cols>
    <col min="1" max="1" width="7" style="44" customWidth="1"/>
    <col min="2" max="2" width="22.33203125" style="41" customWidth="1"/>
    <col min="3" max="3" width="9.5546875" style="42" bestFit="1" customWidth="1"/>
    <col min="4" max="4" width="10" style="43" customWidth="1"/>
    <col min="5" max="5" width="7.6640625" style="42" customWidth="1"/>
    <col min="6" max="6" width="16.109375" style="50" bestFit="1" customWidth="1"/>
    <col min="7" max="7" width="10.6640625" style="46" bestFit="1" customWidth="1"/>
    <col min="8" max="8" width="19.33203125" style="42" bestFit="1" customWidth="1"/>
    <col min="9" max="9" width="15.88671875" style="42" bestFit="1" customWidth="1"/>
    <col min="10" max="10" width="15.109375" style="50" customWidth="1"/>
    <col min="11" max="16384" width="9.109375" style="42"/>
  </cols>
  <sheetData>
    <row r="1" spans="1:10" ht="13.8" thickTop="1" x14ac:dyDescent="0.25">
      <c r="A1" s="86" t="s">
        <v>132</v>
      </c>
      <c r="B1" s="87"/>
      <c r="C1" s="87"/>
      <c r="D1" s="88"/>
      <c r="E1" s="87"/>
      <c r="F1" s="89"/>
      <c r="G1" s="90"/>
      <c r="H1" s="87"/>
      <c r="I1" s="87"/>
      <c r="J1" s="96"/>
    </row>
    <row r="2" spans="1:10" x14ac:dyDescent="0.25">
      <c r="A2" s="91" t="s">
        <v>195</v>
      </c>
      <c r="B2" s="92"/>
      <c r="C2" s="92"/>
      <c r="D2" s="93"/>
      <c r="E2" s="92"/>
      <c r="F2" s="94"/>
      <c r="G2" s="95"/>
      <c r="H2" s="92"/>
      <c r="I2" s="92"/>
      <c r="J2" s="97"/>
    </row>
    <row r="3" spans="1:10" x14ac:dyDescent="0.25">
      <c r="A3" s="91" t="s">
        <v>155</v>
      </c>
      <c r="B3" s="92"/>
      <c r="C3" s="92"/>
      <c r="D3" s="93"/>
      <c r="E3" s="92"/>
      <c r="F3" s="94"/>
      <c r="G3" s="95"/>
      <c r="H3" s="92"/>
      <c r="I3" s="92"/>
      <c r="J3" s="97"/>
    </row>
    <row r="4" spans="1:10" x14ac:dyDescent="0.25">
      <c r="A4" s="91" t="s">
        <v>164</v>
      </c>
      <c r="B4" s="92"/>
      <c r="C4" s="92"/>
      <c r="D4" s="93"/>
      <c r="E4" s="92"/>
      <c r="F4" s="94"/>
      <c r="G4" s="95"/>
      <c r="H4" s="92"/>
      <c r="I4" s="92"/>
      <c r="J4" s="97"/>
    </row>
    <row r="5" spans="1:10" ht="13.8" thickBot="1" x14ac:dyDescent="0.3">
      <c r="A5" s="98"/>
      <c r="B5" s="14"/>
      <c r="C5" s="14"/>
      <c r="D5" s="15"/>
      <c r="E5" s="14"/>
      <c r="F5" s="16"/>
      <c r="G5" s="17"/>
      <c r="H5" s="14"/>
      <c r="I5" s="14"/>
      <c r="J5" s="99"/>
    </row>
    <row r="6" spans="1:10" ht="13.8" thickTop="1" x14ac:dyDescent="0.25">
      <c r="A6" s="19"/>
      <c r="B6" s="20"/>
      <c r="C6" s="21"/>
      <c r="D6" s="22"/>
      <c r="E6" s="23"/>
      <c r="F6" s="24"/>
      <c r="G6" s="25"/>
      <c r="H6" s="21"/>
      <c r="I6" s="21"/>
      <c r="J6" s="100"/>
    </row>
    <row r="7" spans="1:10" x14ac:dyDescent="0.25">
      <c r="A7" s="27" t="s">
        <v>68</v>
      </c>
      <c r="B7" s="28" t="s">
        <v>70</v>
      </c>
      <c r="C7" s="28" t="s">
        <v>71</v>
      </c>
      <c r="D7" s="29" t="s">
        <v>75</v>
      </c>
      <c r="E7" s="28" t="s">
        <v>75</v>
      </c>
      <c r="F7" s="30" t="s">
        <v>78</v>
      </c>
      <c r="G7" s="31" t="s">
        <v>80</v>
      </c>
      <c r="H7" s="28" t="s">
        <v>80</v>
      </c>
      <c r="I7" s="28" t="s">
        <v>71</v>
      </c>
      <c r="J7" s="101" t="s">
        <v>84</v>
      </c>
    </row>
    <row r="8" spans="1:10" x14ac:dyDescent="0.25">
      <c r="A8" s="27" t="s">
        <v>69</v>
      </c>
      <c r="B8" s="28" t="s">
        <v>69</v>
      </c>
      <c r="C8" s="28" t="s">
        <v>72</v>
      </c>
      <c r="D8" s="29" t="s">
        <v>72</v>
      </c>
      <c r="E8" s="28" t="s">
        <v>72</v>
      </c>
      <c r="F8" s="30" t="s">
        <v>79</v>
      </c>
      <c r="G8" s="31" t="s">
        <v>81</v>
      </c>
      <c r="H8" s="28" t="s">
        <v>81</v>
      </c>
      <c r="I8" s="28" t="s">
        <v>72</v>
      </c>
      <c r="J8" s="101" t="s">
        <v>85</v>
      </c>
    </row>
    <row r="9" spans="1:10" x14ac:dyDescent="0.25">
      <c r="A9" s="27"/>
      <c r="B9" s="28"/>
      <c r="C9" s="28" t="s">
        <v>73</v>
      </c>
      <c r="D9" s="29" t="s">
        <v>74</v>
      </c>
      <c r="E9" s="28" t="s">
        <v>77</v>
      </c>
      <c r="F9" s="30" t="s">
        <v>76</v>
      </c>
      <c r="G9" s="31" t="s">
        <v>156</v>
      </c>
      <c r="H9" s="28" t="s">
        <v>82</v>
      </c>
      <c r="I9" s="28" t="s">
        <v>83</v>
      </c>
      <c r="J9" s="101" t="s">
        <v>1</v>
      </c>
    </row>
    <row r="10" spans="1:10" x14ac:dyDescent="0.25">
      <c r="A10" s="27"/>
      <c r="B10" s="28"/>
      <c r="C10" s="28" t="s">
        <v>74</v>
      </c>
      <c r="D10" s="29" t="s">
        <v>76</v>
      </c>
      <c r="E10" s="28" t="s">
        <v>76</v>
      </c>
      <c r="F10" s="30" t="s">
        <v>76</v>
      </c>
      <c r="G10" s="31" t="s">
        <v>76</v>
      </c>
      <c r="H10" s="28" t="s">
        <v>76</v>
      </c>
      <c r="I10" s="28" t="s">
        <v>76</v>
      </c>
      <c r="J10" s="101" t="s">
        <v>76</v>
      </c>
    </row>
    <row r="11" spans="1:10" s="44" customFormat="1" ht="13.8" thickBot="1" x14ac:dyDescent="0.3">
      <c r="A11" s="33"/>
      <c r="B11" s="34" t="s">
        <v>2</v>
      </c>
      <c r="C11" s="34" t="s">
        <v>3</v>
      </c>
      <c r="D11" s="35" t="s">
        <v>4</v>
      </c>
      <c r="E11" s="34" t="s">
        <v>5</v>
      </c>
      <c r="F11" s="36" t="s">
        <v>6</v>
      </c>
      <c r="G11" s="37" t="s">
        <v>7</v>
      </c>
      <c r="H11" s="34" t="s">
        <v>8</v>
      </c>
      <c r="I11" s="34" t="s">
        <v>9</v>
      </c>
      <c r="J11" s="102" t="s">
        <v>10</v>
      </c>
    </row>
    <row r="12" spans="1:10" ht="13.8" thickTop="1" x14ac:dyDescent="0.25">
      <c r="A12" s="40">
        <v>1</v>
      </c>
      <c r="B12" s="41" t="s">
        <v>27</v>
      </c>
      <c r="C12" s="42" t="s">
        <v>59</v>
      </c>
      <c r="D12" s="43">
        <v>34682</v>
      </c>
      <c r="E12" s="44">
        <v>2029</v>
      </c>
      <c r="F12" s="76">
        <v>1052757.6599999999</v>
      </c>
      <c r="G12" s="49">
        <v>0.02</v>
      </c>
      <c r="H12" s="115" t="s">
        <v>189</v>
      </c>
      <c r="I12" s="42" t="s">
        <v>65</v>
      </c>
      <c r="J12" s="103">
        <f t="shared" ref="J12:J19" si="0">ROUND(+F12*G12,2)</f>
        <v>21055.15</v>
      </c>
    </row>
    <row r="13" spans="1:10" x14ac:dyDescent="0.25">
      <c r="A13" s="40">
        <f t="shared" ref="A13:A79" si="1">A12+1</f>
        <v>2</v>
      </c>
      <c r="B13" s="41" t="s">
        <v>28</v>
      </c>
      <c r="C13" s="42" t="s">
        <v>59</v>
      </c>
      <c r="D13" s="43">
        <v>34682</v>
      </c>
      <c r="E13" s="44">
        <v>2029</v>
      </c>
      <c r="F13" s="76">
        <v>287.69</v>
      </c>
      <c r="G13" s="73">
        <v>3.125E-2</v>
      </c>
      <c r="H13" s="114" t="s">
        <v>190</v>
      </c>
      <c r="I13" s="42" t="s">
        <v>65</v>
      </c>
      <c r="J13" s="103">
        <f t="shared" si="0"/>
        <v>8.99</v>
      </c>
    </row>
    <row r="14" spans="1:10" x14ac:dyDescent="0.25">
      <c r="A14" s="40">
        <f t="shared" si="1"/>
        <v>3</v>
      </c>
      <c r="B14" s="41" t="s">
        <v>29</v>
      </c>
      <c r="C14" s="42" t="s">
        <v>59</v>
      </c>
      <c r="D14" s="43">
        <v>34682</v>
      </c>
      <c r="E14" s="44">
        <v>2029</v>
      </c>
      <c r="F14" s="76">
        <v>980914.82</v>
      </c>
      <c r="G14" s="73">
        <v>3.125E-2</v>
      </c>
      <c r="H14" s="114" t="s">
        <v>190</v>
      </c>
      <c r="I14" s="42" t="s">
        <v>65</v>
      </c>
      <c r="J14" s="103">
        <f t="shared" si="0"/>
        <v>30653.59</v>
      </c>
    </row>
    <row r="15" spans="1:10" x14ac:dyDescent="0.25">
      <c r="A15" s="40">
        <f t="shared" si="1"/>
        <v>4</v>
      </c>
      <c r="B15" s="41" t="s">
        <v>30</v>
      </c>
      <c r="C15" s="42" t="s">
        <v>59</v>
      </c>
      <c r="D15" s="43">
        <v>35612</v>
      </c>
      <c r="E15" s="44">
        <v>2032</v>
      </c>
      <c r="F15" s="76">
        <v>1349350.52</v>
      </c>
      <c r="G15" s="73">
        <v>2.63E-2</v>
      </c>
      <c r="H15" s="114" t="s">
        <v>191</v>
      </c>
      <c r="I15" s="42" t="s">
        <v>65</v>
      </c>
      <c r="J15" s="103">
        <f t="shared" si="0"/>
        <v>35487.919999999998</v>
      </c>
    </row>
    <row r="16" spans="1:10" x14ac:dyDescent="0.25">
      <c r="A16" s="40">
        <f t="shared" si="1"/>
        <v>5</v>
      </c>
      <c r="B16" s="41" t="s">
        <v>31</v>
      </c>
      <c r="C16" s="42" t="s">
        <v>59</v>
      </c>
      <c r="D16" s="43">
        <v>35612</v>
      </c>
      <c r="E16" s="44">
        <v>2032</v>
      </c>
      <c r="F16" s="76">
        <v>1379626.18</v>
      </c>
      <c r="G16" s="73">
        <v>4.1250000000000002E-2</v>
      </c>
      <c r="H16" s="115" t="s">
        <v>61</v>
      </c>
      <c r="I16" s="42" t="s">
        <v>65</v>
      </c>
      <c r="J16" s="103">
        <f t="shared" si="0"/>
        <v>56909.58</v>
      </c>
    </row>
    <row r="17" spans="1:13" x14ac:dyDescent="0.25">
      <c r="A17" s="40">
        <f t="shared" si="1"/>
        <v>6</v>
      </c>
      <c r="B17" s="41" t="s">
        <v>43</v>
      </c>
      <c r="C17" s="42" t="s">
        <v>59</v>
      </c>
      <c r="D17" s="43">
        <v>36019</v>
      </c>
      <c r="E17" s="44">
        <v>2033</v>
      </c>
      <c r="F17" s="76">
        <v>1945202.23</v>
      </c>
      <c r="G17" s="49">
        <v>5.1249999999999997E-2</v>
      </c>
      <c r="H17" s="115" t="s">
        <v>61</v>
      </c>
      <c r="I17" s="42" t="s">
        <v>65</v>
      </c>
      <c r="J17" s="103">
        <f t="shared" si="0"/>
        <v>99691.61</v>
      </c>
    </row>
    <row r="18" spans="1:13" x14ac:dyDescent="0.25">
      <c r="A18" s="40">
        <f t="shared" si="1"/>
        <v>7</v>
      </c>
      <c r="B18" s="41" t="s">
        <v>44</v>
      </c>
      <c r="C18" s="42" t="s">
        <v>59</v>
      </c>
      <c r="D18" s="43">
        <v>36179</v>
      </c>
      <c r="E18" s="44">
        <v>2033</v>
      </c>
      <c r="F18" s="76">
        <v>313702.43</v>
      </c>
      <c r="G18" s="49">
        <v>0.05</v>
      </c>
      <c r="H18" s="115" t="s">
        <v>61</v>
      </c>
      <c r="I18" s="42" t="s">
        <v>65</v>
      </c>
      <c r="J18" s="103">
        <f t="shared" si="0"/>
        <v>15685.12</v>
      </c>
    </row>
    <row r="19" spans="1:13" x14ac:dyDescent="0.25">
      <c r="A19" s="40">
        <f t="shared" si="1"/>
        <v>8</v>
      </c>
      <c r="B19" s="41" t="s">
        <v>45</v>
      </c>
      <c r="C19" s="42" t="s">
        <v>59</v>
      </c>
      <c r="D19" s="43">
        <v>36201</v>
      </c>
      <c r="E19" s="44">
        <v>2033</v>
      </c>
      <c r="F19" s="76">
        <v>295249.42</v>
      </c>
      <c r="G19" s="49">
        <v>0.05</v>
      </c>
      <c r="H19" s="115" t="s">
        <v>61</v>
      </c>
      <c r="I19" s="42" t="s">
        <v>65</v>
      </c>
      <c r="J19" s="103">
        <f t="shared" si="0"/>
        <v>14762.47</v>
      </c>
    </row>
    <row r="20" spans="1:13" x14ac:dyDescent="0.25">
      <c r="A20" s="40">
        <f t="shared" si="1"/>
        <v>9</v>
      </c>
      <c r="B20" s="41" t="s">
        <v>46</v>
      </c>
      <c r="C20" s="42" t="s">
        <v>59</v>
      </c>
      <c r="D20" s="43">
        <v>36292</v>
      </c>
      <c r="E20" s="44">
        <v>2033</v>
      </c>
      <c r="F20" s="76">
        <v>664311.12</v>
      </c>
      <c r="G20" s="49">
        <v>0.05</v>
      </c>
      <c r="H20" s="115" t="s">
        <v>61</v>
      </c>
      <c r="I20" s="42" t="s">
        <v>65</v>
      </c>
      <c r="J20" s="103">
        <f t="shared" ref="J20:J27" si="2">ROUND(+F20*G20,2)</f>
        <v>33215.56</v>
      </c>
    </row>
    <row r="21" spans="1:13" x14ac:dyDescent="0.25">
      <c r="A21" s="40">
        <f t="shared" si="1"/>
        <v>10</v>
      </c>
      <c r="B21" s="41" t="s">
        <v>47</v>
      </c>
      <c r="C21" s="42" t="s">
        <v>59</v>
      </c>
      <c r="D21" s="43">
        <v>36306</v>
      </c>
      <c r="E21" s="44">
        <v>2033</v>
      </c>
      <c r="F21" s="76">
        <v>420730.42</v>
      </c>
      <c r="G21" s="49">
        <v>0.05</v>
      </c>
      <c r="H21" s="115" t="s">
        <v>61</v>
      </c>
      <c r="I21" s="42" t="s">
        <v>65</v>
      </c>
      <c r="J21" s="103">
        <f t="shared" si="2"/>
        <v>21036.52</v>
      </c>
    </row>
    <row r="22" spans="1:13" x14ac:dyDescent="0.25">
      <c r="A22" s="40">
        <f t="shared" si="1"/>
        <v>11</v>
      </c>
      <c r="B22" s="41" t="s">
        <v>90</v>
      </c>
      <c r="C22" s="42" t="s">
        <v>59</v>
      </c>
      <c r="D22" s="43">
        <v>36923</v>
      </c>
      <c r="E22" s="44">
        <v>2036</v>
      </c>
      <c r="F22" s="76">
        <v>13398284.35</v>
      </c>
      <c r="G22" s="73">
        <v>2.5000000000000001E-3</v>
      </c>
      <c r="H22" s="114" t="s">
        <v>183</v>
      </c>
      <c r="I22" s="42" t="s">
        <v>65</v>
      </c>
      <c r="J22" s="103">
        <f t="shared" si="2"/>
        <v>33495.71</v>
      </c>
    </row>
    <row r="23" spans="1:13" x14ac:dyDescent="0.25">
      <c r="A23" s="40">
        <f t="shared" si="1"/>
        <v>12</v>
      </c>
      <c r="B23" s="41" t="s">
        <v>91</v>
      </c>
      <c r="C23" s="42" t="s">
        <v>59</v>
      </c>
      <c r="D23" s="43">
        <v>36923</v>
      </c>
      <c r="E23" s="44">
        <v>2036</v>
      </c>
      <c r="F23" s="76">
        <v>8832488.1400000006</v>
      </c>
      <c r="G23" s="73">
        <v>2.1250000000000002E-2</v>
      </c>
      <c r="H23" s="114" t="s">
        <v>184</v>
      </c>
      <c r="I23" s="42" t="s">
        <v>65</v>
      </c>
      <c r="J23" s="103">
        <f t="shared" si="2"/>
        <v>187690.37</v>
      </c>
    </row>
    <row r="24" spans="1:13" x14ac:dyDescent="0.25">
      <c r="A24" s="40">
        <f t="shared" si="1"/>
        <v>13</v>
      </c>
      <c r="B24" s="41" t="s">
        <v>92</v>
      </c>
      <c r="C24" s="42" t="s">
        <v>59</v>
      </c>
      <c r="D24" s="43">
        <v>36923</v>
      </c>
      <c r="E24" s="44">
        <v>2036</v>
      </c>
      <c r="F24" s="76">
        <v>4754409.2300000004</v>
      </c>
      <c r="G24" s="73">
        <v>1.6250000000000001E-2</v>
      </c>
      <c r="H24" s="114" t="s">
        <v>192</v>
      </c>
      <c r="I24" s="42" t="s">
        <v>65</v>
      </c>
      <c r="J24" s="103">
        <f t="shared" si="2"/>
        <v>77259.149999999994</v>
      </c>
    </row>
    <row r="25" spans="1:13" x14ac:dyDescent="0.25">
      <c r="A25" s="40">
        <f t="shared" si="1"/>
        <v>14</v>
      </c>
      <c r="B25" s="41" t="s">
        <v>93</v>
      </c>
      <c r="C25" s="42" t="s">
        <v>59</v>
      </c>
      <c r="D25" s="43">
        <v>36923</v>
      </c>
      <c r="E25" s="44">
        <v>2036</v>
      </c>
      <c r="F25" s="76">
        <v>6177150.6399999997</v>
      </c>
      <c r="G25" s="73">
        <v>1.375E-2</v>
      </c>
      <c r="H25" s="114" t="s">
        <v>193</v>
      </c>
      <c r="I25" s="42" t="s">
        <v>65</v>
      </c>
      <c r="J25" s="103">
        <f t="shared" si="2"/>
        <v>84935.82</v>
      </c>
    </row>
    <row r="26" spans="1:13" x14ac:dyDescent="0.25">
      <c r="A26" s="40">
        <f t="shared" si="1"/>
        <v>15</v>
      </c>
      <c r="B26" s="41" t="s">
        <v>94</v>
      </c>
      <c r="C26" s="42" t="s">
        <v>59</v>
      </c>
      <c r="D26" s="43">
        <v>36923</v>
      </c>
      <c r="E26" s="44">
        <v>2036</v>
      </c>
      <c r="F26" s="76">
        <v>7212984.1399999997</v>
      </c>
      <c r="G26" s="73">
        <v>6.2500000000000003E-3</v>
      </c>
      <c r="H26" s="114" t="s">
        <v>194</v>
      </c>
      <c r="I26" s="42" t="s">
        <v>65</v>
      </c>
      <c r="J26" s="103">
        <f t="shared" si="2"/>
        <v>45081.15</v>
      </c>
    </row>
    <row r="27" spans="1:13" x14ac:dyDescent="0.25">
      <c r="A27" s="40">
        <f t="shared" si="1"/>
        <v>16</v>
      </c>
      <c r="B27" s="41" t="s">
        <v>48</v>
      </c>
      <c r="C27" s="42" t="s">
        <v>59</v>
      </c>
      <c r="D27" s="43">
        <v>36330</v>
      </c>
      <c r="E27" s="44">
        <v>2033</v>
      </c>
      <c r="F27" s="77">
        <v>234723.32</v>
      </c>
      <c r="G27" s="49">
        <v>0.05</v>
      </c>
      <c r="H27" s="42" t="s">
        <v>61</v>
      </c>
      <c r="I27" s="42" t="s">
        <v>65</v>
      </c>
      <c r="J27" s="104">
        <f t="shared" si="2"/>
        <v>11736.17</v>
      </c>
    </row>
    <row r="28" spans="1:13" x14ac:dyDescent="0.25">
      <c r="A28" s="40">
        <f t="shared" si="1"/>
        <v>17</v>
      </c>
      <c r="B28" s="41" t="s">
        <v>150</v>
      </c>
      <c r="E28" s="44"/>
      <c r="F28" s="78">
        <f>SUM(F12:F27)</f>
        <v>49012172.310000002</v>
      </c>
      <c r="G28" s="73"/>
      <c r="H28" s="74"/>
      <c r="J28" s="105">
        <f>SUM(J12:J27)</f>
        <v>768704.88000000012</v>
      </c>
      <c r="L28" s="42" t="s">
        <v>76</v>
      </c>
      <c r="M28" s="116" t="s">
        <v>76</v>
      </c>
    </row>
    <row r="29" spans="1:13" x14ac:dyDescent="0.25">
      <c r="A29" s="40">
        <f t="shared" si="1"/>
        <v>18</v>
      </c>
      <c r="B29" s="41" t="s">
        <v>140</v>
      </c>
      <c r="C29" s="42" t="s">
        <v>59</v>
      </c>
      <c r="D29" s="72">
        <v>38748</v>
      </c>
      <c r="E29" s="44">
        <v>2040</v>
      </c>
      <c r="F29" s="76">
        <v>3555049.36</v>
      </c>
      <c r="G29" s="73">
        <v>4.6899999999999997E-2</v>
      </c>
      <c r="H29" s="42" t="s">
        <v>61</v>
      </c>
      <c r="I29" s="42" t="s">
        <v>65</v>
      </c>
      <c r="J29" s="103">
        <f t="shared" ref="J29:J34" si="3">ROUND(+F29*G29,2)</f>
        <v>166731.81</v>
      </c>
    </row>
    <row r="30" spans="1:13" x14ac:dyDescent="0.25">
      <c r="A30" s="40">
        <f t="shared" si="1"/>
        <v>19</v>
      </c>
      <c r="B30" s="41" t="s">
        <v>141</v>
      </c>
      <c r="C30" s="42" t="s">
        <v>59</v>
      </c>
      <c r="D30" s="72">
        <v>38748</v>
      </c>
      <c r="E30" s="44">
        <v>2040</v>
      </c>
      <c r="F30" s="76">
        <v>3585301.88</v>
      </c>
      <c r="G30" s="73">
        <v>5.1200000000000002E-2</v>
      </c>
      <c r="H30" s="42" t="s">
        <v>61</v>
      </c>
      <c r="I30" s="42" t="s">
        <v>65</v>
      </c>
      <c r="J30" s="103">
        <f t="shared" si="3"/>
        <v>183567.46</v>
      </c>
    </row>
    <row r="31" spans="1:13" x14ac:dyDescent="0.25">
      <c r="A31" s="40">
        <f t="shared" si="1"/>
        <v>20</v>
      </c>
      <c r="B31" s="41" t="s">
        <v>142</v>
      </c>
      <c r="C31" s="42" t="s">
        <v>59</v>
      </c>
      <c r="D31" s="72">
        <v>38748</v>
      </c>
      <c r="E31" s="44">
        <v>2040</v>
      </c>
      <c r="F31" s="76">
        <v>4016784.59</v>
      </c>
      <c r="G31" s="73">
        <v>4.9000000000000002E-2</v>
      </c>
      <c r="H31" s="42" t="s">
        <v>61</v>
      </c>
      <c r="I31" s="42" t="s">
        <v>65</v>
      </c>
      <c r="J31" s="103">
        <f t="shared" si="3"/>
        <v>196822.44</v>
      </c>
    </row>
    <row r="32" spans="1:13" x14ac:dyDescent="0.25">
      <c r="A32" s="40">
        <f t="shared" si="1"/>
        <v>21</v>
      </c>
      <c r="B32" s="41" t="s">
        <v>143</v>
      </c>
      <c r="C32" s="42" t="s">
        <v>59</v>
      </c>
      <c r="D32" s="72">
        <v>38748</v>
      </c>
      <c r="E32" s="44">
        <v>2040</v>
      </c>
      <c r="F32" s="76">
        <v>4028776.89</v>
      </c>
      <c r="G32" s="73">
        <v>5.0700000000000002E-2</v>
      </c>
      <c r="H32" s="42" t="s">
        <v>61</v>
      </c>
      <c r="I32" s="42" t="s">
        <v>65</v>
      </c>
      <c r="J32" s="103">
        <f t="shared" si="3"/>
        <v>204258.99</v>
      </c>
    </row>
    <row r="33" spans="1:10" x14ac:dyDescent="0.25">
      <c r="A33" s="40">
        <f t="shared" si="1"/>
        <v>22</v>
      </c>
      <c r="B33" s="41" t="s">
        <v>144</v>
      </c>
      <c r="C33" s="42" t="s">
        <v>59</v>
      </c>
      <c r="D33" s="72">
        <v>38748</v>
      </c>
      <c r="E33" s="44">
        <v>2040</v>
      </c>
      <c r="F33" s="76">
        <v>4583267.4800000004</v>
      </c>
      <c r="G33" s="73">
        <v>4.4699999999999997E-2</v>
      </c>
      <c r="H33" s="42" t="s">
        <v>61</v>
      </c>
      <c r="I33" s="42" t="s">
        <v>65</v>
      </c>
      <c r="J33" s="103">
        <f t="shared" si="3"/>
        <v>204872.06</v>
      </c>
    </row>
    <row r="34" spans="1:10" x14ac:dyDescent="0.25">
      <c r="A34" s="40">
        <f t="shared" si="1"/>
        <v>23</v>
      </c>
      <c r="B34" s="42" t="s">
        <v>152</v>
      </c>
      <c r="C34" s="42" t="s">
        <v>59</v>
      </c>
      <c r="D34" s="72">
        <v>38748</v>
      </c>
      <c r="E34" s="44">
        <v>2040</v>
      </c>
      <c r="F34" s="79">
        <v>4643647.0199999996</v>
      </c>
      <c r="G34" s="85">
        <v>4.6899999999999997E-2</v>
      </c>
      <c r="H34" s="42" t="s">
        <v>61</v>
      </c>
      <c r="I34" s="42" t="s">
        <v>65</v>
      </c>
      <c r="J34" s="104">
        <f t="shared" si="3"/>
        <v>217787.05</v>
      </c>
    </row>
    <row r="35" spans="1:10" x14ac:dyDescent="0.25">
      <c r="A35" s="40">
        <f t="shared" si="1"/>
        <v>24</v>
      </c>
      <c r="B35" s="41" t="s">
        <v>149</v>
      </c>
      <c r="E35" s="44"/>
      <c r="F35" s="78">
        <f>SUM(F29:F34)</f>
        <v>24412827.220000003</v>
      </c>
      <c r="G35" s="73"/>
      <c r="H35" s="74"/>
      <c r="J35" s="104">
        <f>SUM(J29:J34)</f>
        <v>1174039.81</v>
      </c>
    </row>
    <row r="36" spans="1:10" x14ac:dyDescent="0.25">
      <c r="A36" s="40">
        <f t="shared" si="1"/>
        <v>25</v>
      </c>
      <c r="B36" s="41" t="s">
        <v>168</v>
      </c>
      <c r="C36" s="42" t="s">
        <v>59</v>
      </c>
      <c r="D36" s="72" t="s">
        <v>120</v>
      </c>
      <c r="E36" s="44">
        <v>2037</v>
      </c>
      <c r="F36" s="76">
        <v>5063473.1500000004</v>
      </c>
      <c r="G36" s="73">
        <v>4.9399999999999999E-2</v>
      </c>
      <c r="H36" s="42" t="s">
        <v>61</v>
      </c>
      <c r="I36" s="42" t="s">
        <v>65</v>
      </c>
      <c r="J36" s="103">
        <f t="shared" ref="J36:J48" si="4">ROUND(+F36*G36,2)</f>
        <v>250135.57</v>
      </c>
    </row>
    <row r="37" spans="1:10" x14ac:dyDescent="0.25">
      <c r="A37" s="40">
        <f t="shared" si="1"/>
        <v>26</v>
      </c>
      <c r="B37" s="41" t="s">
        <v>169</v>
      </c>
      <c r="C37" s="42" t="s">
        <v>59</v>
      </c>
      <c r="D37" s="72" t="s">
        <v>120</v>
      </c>
      <c r="E37" s="44">
        <v>2037</v>
      </c>
      <c r="F37" s="76">
        <v>4219561.1399999997</v>
      </c>
      <c r="G37" s="73">
        <v>4.9399999999999999E-2</v>
      </c>
      <c r="H37" s="42" t="s">
        <v>61</v>
      </c>
      <c r="I37" s="42" t="s">
        <v>65</v>
      </c>
      <c r="J37" s="103">
        <f t="shared" si="4"/>
        <v>208446.32</v>
      </c>
    </row>
    <row r="38" spans="1:10" x14ac:dyDescent="0.25">
      <c r="A38" s="40">
        <f t="shared" si="1"/>
        <v>27</v>
      </c>
      <c r="B38" s="41" t="s">
        <v>170</v>
      </c>
      <c r="C38" s="42" t="s">
        <v>59</v>
      </c>
      <c r="D38" s="72" t="s">
        <v>120</v>
      </c>
      <c r="E38" s="44">
        <v>2037</v>
      </c>
      <c r="F38" s="76">
        <v>5063473.1500000004</v>
      </c>
      <c r="G38" s="73">
        <v>4.9399999999999999E-2</v>
      </c>
      <c r="H38" s="42" t="s">
        <v>61</v>
      </c>
      <c r="I38" s="42" t="s">
        <v>65</v>
      </c>
      <c r="J38" s="103">
        <f t="shared" si="4"/>
        <v>250135.57</v>
      </c>
    </row>
    <row r="39" spans="1:10" x14ac:dyDescent="0.25">
      <c r="A39" s="40">
        <f t="shared" si="1"/>
        <v>28</v>
      </c>
      <c r="B39" s="41" t="s">
        <v>171</v>
      </c>
      <c r="C39" s="42" t="s">
        <v>59</v>
      </c>
      <c r="D39" s="72" t="s">
        <v>120</v>
      </c>
      <c r="E39" s="44">
        <v>2037</v>
      </c>
      <c r="F39" s="76">
        <v>3675058</v>
      </c>
      <c r="G39" s="73">
        <v>4.9399999999999999E-2</v>
      </c>
      <c r="H39" s="42" t="s">
        <v>61</v>
      </c>
      <c r="I39" s="42" t="s">
        <v>65</v>
      </c>
      <c r="J39" s="103">
        <f t="shared" si="4"/>
        <v>181547.87</v>
      </c>
    </row>
    <row r="40" spans="1:10" x14ac:dyDescent="0.25">
      <c r="A40" s="40">
        <f t="shared" si="1"/>
        <v>29</v>
      </c>
      <c r="B40" s="41" t="s">
        <v>172</v>
      </c>
      <c r="C40" s="42" t="s">
        <v>59</v>
      </c>
      <c r="D40" s="112" t="s">
        <v>180</v>
      </c>
      <c r="E40" s="113">
        <v>2042</v>
      </c>
      <c r="F40" s="76">
        <v>8299342.1799999997</v>
      </c>
      <c r="G40" s="73">
        <v>3.5439999999999999E-2</v>
      </c>
      <c r="H40" s="42" t="s">
        <v>61</v>
      </c>
      <c r="I40" s="42" t="s">
        <v>65</v>
      </c>
      <c r="J40" s="103">
        <f t="shared" si="4"/>
        <v>294128.69</v>
      </c>
    </row>
    <row r="41" spans="1:10" x14ac:dyDescent="0.25">
      <c r="A41" s="40">
        <f t="shared" si="1"/>
        <v>30</v>
      </c>
      <c r="B41" s="42" t="s">
        <v>173</v>
      </c>
      <c r="C41" s="42" t="s">
        <v>59</v>
      </c>
      <c r="D41" s="113" t="s">
        <v>180</v>
      </c>
      <c r="E41" s="113">
        <v>2042</v>
      </c>
      <c r="F41" s="76">
        <v>8408842.4900000002</v>
      </c>
      <c r="G41" s="85">
        <v>4.5370000000000001E-2</v>
      </c>
      <c r="H41" s="42" t="s">
        <v>61</v>
      </c>
      <c r="I41" s="42" t="s">
        <v>65</v>
      </c>
      <c r="J41" s="103">
        <f t="shared" si="4"/>
        <v>381509.18</v>
      </c>
    </row>
    <row r="42" spans="1:10" x14ac:dyDescent="0.25">
      <c r="A42" s="40">
        <f t="shared" si="1"/>
        <v>31</v>
      </c>
      <c r="B42" s="42" t="s">
        <v>174</v>
      </c>
      <c r="C42" s="42" t="s">
        <v>59</v>
      </c>
      <c r="D42" s="113" t="s">
        <v>180</v>
      </c>
      <c r="E42" s="113">
        <v>2042</v>
      </c>
      <c r="F42" s="76">
        <v>7167204.1900000004</v>
      </c>
      <c r="G42" s="85">
        <v>2.4219999999999998E-2</v>
      </c>
      <c r="H42" s="42" t="s">
        <v>61</v>
      </c>
      <c r="I42" s="42" t="s">
        <v>65</v>
      </c>
      <c r="J42" s="103">
        <f t="shared" si="4"/>
        <v>173589.69</v>
      </c>
    </row>
    <row r="43" spans="1:10" x14ac:dyDescent="0.25">
      <c r="A43" s="40">
        <f t="shared" si="1"/>
        <v>32</v>
      </c>
      <c r="B43" s="42" t="s">
        <v>175</v>
      </c>
      <c r="C43" s="42" t="s">
        <v>59</v>
      </c>
      <c r="D43" s="113" t="s">
        <v>180</v>
      </c>
      <c r="E43" s="113">
        <v>2042</v>
      </c>
      <c r="F43" s="76">
        <v>5284568.42</v>
      </c>
      <c r="G43" s="85">
        <v>2.6069999999999999E-2</v>
      </c>
      <c r="H43" s="42" t="s">
        <v>61</v>
      </c>
      <c r="I43" s="42" t="s">
        <v>65</v>
      </c>
      <c r="J43" s="103">
        <f t="shared" si="4"/>
        <v>137768.70000000001</v>
      </c>
    </row>
    <row r="44" spans="1:10" x14ac:dyDescent="0.25">
      <c r="A44" s="40">
        <f t="shared" si="1"/>
        <v>33</v>
      </c>
      <c r="B44" s="42" t="s">
        <v>176</v>
      </c>
      <c r="C44" s="42" t="s">
        <v>59</v>
      </c>
      <c r="D44" s="113" t="s">
        <v>180</v>
      </c>
      <c r="E44" s="113">
        <v>2042</v>
      </c>
      <c r="F44" s="76">
        <v>433890.03</v>
      </c>
      <c r="G44" s="85">
        <v>2.5649999999999999E-2</v>
      </c>
      <c r="H44" s="42" t="s">
        <v>61</v>
      </c>
      <c r="I44" s="42" t="s">
        <v>65</v>
      </c>
      <c r="J44" s="103">
        <f t="shared" si="4"/>
        <v>11129.28</v>
      </c>
    </row>
    <row r="45" spans="1:10" x14ac:dyDescent="0.25">
      <c r="A45" s="40">
        <f t="shared" si="1"/>
        <v>34</v>
      </c>
      <c r="B45" s="42" t="s">
        <v>177</v>
      </c>
      <c r="C45" s="42" t="s">
        <v>59</v>
      </c>
      <c r="D45" s="113" t="s">
        <v>181</v>
      </c>
      <c r="E45" s="113">
        <v>2045</v>
      </c>
      <c r="F45" s="76">
        <v>7048389.5999999996</v>
      </c>
      <c r="G45" s="85">
        <v>1.5499999999999999E-3</v>
      </c>
      <c r="H45" s="114" t="s">
        <v>183</v>
      </c>
      <c r="I45" s="42" t="s">
        <v>65</v>
      </c>
      <c r="J45" s="103">
        <f t="shared" si="4"/>
        <v>10925</v>
      </c>
    </row>
    <row r="46" spans="1:10" x14ac:dyDescent="0.25">
      <c r="A46" s="40">
        <f t="shared" si="1"/>
        <v>35</v>
      </c>
      <c r="B46" s="42" t="s">
        <v>178</v>
      </c>
      <c r="C46" s="42" t="s">
        <v>59</v>
      </c>
      <c r="D46" s="113" t="s">
        <v>181</v>
      </c>
      <c r="E46" s="113">
        <v>2045</v>
      </c>
      <c r="F46" s="76">
        <v>12311178.57</v>
      </c>
      <c r="G46" s="85">
        <v>1.5499999999999999E-3</v>
      </c>
      <c r="H46" s="114" t="s">
        <v>183</v>
      </c>
      <c r="I46" s="42" t="s">
        <v>65</v>
      </c>
      <c r="J46" s="103">
        <f t="shared" si="4"/>
        <v>19082.330000000002</v>
      </c>
    </row>
    <row r="47" spans="1:10" x14ac:dyDescent="0.25">
      <c r="A47" s="40">
        <f t="shared" si="1"/>
        <v>36</v>
      </c>
      <c r="B47" s="42" t="s">
        <v>179</v>
      </c>
      <c r="C47" s="42" t="s">
        <v>59</v>
      </c>
      <c r="D47" s="113" t="s">
        <v>181</v>
      </c>
      <c r="E47" s="113">
        <v>2045</v>
      </c>
      <c r="F47" s="76">
        <v>2403789.2200000002</v>
      </c>
      <c r="G47" s="85">
        <v>1.5499999999999999E-3</v>
      </c>
      <c r="H47" s="114" t="s">
        <v>183</v>
      </c>
      <c r="I47" s="42" t="s">
        <v>65</v>
      </c>
      <c r="J47" s="103">
        <f t="shared" si="4"/>
        <v>3725.87</v>
      </c>
    </row>
    <row r="48" spans="1:10" x14ac:dyDescent="0.25">
      <c r="A48" s="40">
        <f t="shared" si="1"/>
        <v>37</v>
      </c>
      <c r="B48" s="42" t="s">
        <v>159</v>
      </c>
      <c r="C48" s="42" t="s">
        <v>59</v>
      </c>
      <c r="D48" s="113" t="s">
        <v>182</v>
      </c>
      <c r="E48" s="113">
        <v>2047</v>
      </c>
      <c r="F48" s="77">
        <v>8000000</v>
      </c>
      <c r="G48" s="85">
        <v>3.1029999999999999E-2</v>
      </c>
      <c r="H48" s="42" t="s">
        <v>61</v>
      </c>
      <c r="I48" s="42" t="s">
        <v>65</v>
      </c>
      <c r="J48" s="103">
        <f t="shared" si="4"/>
        <v>248240</v>
      </c>
    </row>
    <row r="49" spans="1:10" x14ac:dyDescent="0.25">
      <c r="A49" s="40">
        <f t="shared" si="1"/>
        <v>38</v>
      </c>
      <c r="B49" s="41" t="s">
        <v>148</v>
      </c>
      <c r="D49" s="72"/>
      <c r="E49" s="44"/>
      <c r="F49" s="78">
        <f>SUM(F36:F48)</f>
        <v>77378770.140000001</v>
      </c>
      <c r="G49" s="73"/>
      <c r="H49" s="74"/>
      <c r="J49" s="105">
        <f>SUM(J36:J41)</f>
        <v>1565903.2</v>
      </c>
    </row>
    <row r="50" spans="1:10" x14ac:dyDescent="0.25">
      <c r="A50" s="40">
        <f t="shared" si="1"/>
        <v>39</v>
      </c>
      <c r="B50" s="41" t="s">
        <v>49</v>
      </c>
      <c r="C50" s="42" t="s">
        <v>60</v>
      </c>
      <c r="D50" s="112">
        <v>38890</v>
      </c>
      <c r="E50" s="113">
        <v>2016</v>
      </c>
      <c r="F50" s="77">
        <v>86574</v>
      </c>
      <c r="H50" s="42" t="s">
        <v>61</v>
      </c>
      <c r="I50" s="42" t="s">
        <v>65</v>
      </c>
      <c r="J50" s="104">
        <f t="shared" ref="J50" si="5">ROUND(+F50*G50,2)</f>
        <v>0</v>
      </c>
    </row>
    <row r="51" spans="1:10" x14ac:dyDescent="0.25">
      <c r="A51" s="40">
        <f t="shared" si="1"/>
        <v>40</v>
      </c>
      <c r="B51" s="41" t="s">
        <v>146</v>
      </c>
      <c r="D51" s="72"/>
      <c r="E51" s="44"/>
      <c r="F51" s="78">
        <f>SUM(F50:F50)</f>
        <v>86574</v>
      </c>
      <c r="G51" s="84" t="s">
        <v>154</v>
      </c>
      <c r="J51" s="105">
        <f>SUM(J50:J50)</f>
        <v>0</v>
      </c>
    </row>
    <row r="52" spans="1:10" x14ac:dyDescent="0.25">
      <c r="A52" s="40">
        <f t="shared" si="1"/>
        <v>41</v>
      </c>
      <c r="B52" s="41" t="s">
        <v>50</v>
      </c>
      <c r="C52" s="42" t="s">
        <v>59</v>
      </c>
      <c r="D52" s="43">
        <v>35612</v>
      </c>
      <c r="E52" s="44">
        <v>2032</v>
      </c>
      <c r="F52" s="76">
        <v>1393458.88</v>
      </c>
      <c r="G52" s="73">
        <v>2.4799999999999999E-2</v>
      </c>
      <c r="H52" s="114" t="s">
        <v>185</v>
      </c>
      <c r="I52" s="42" t="s">
        <v>66</v>
      </c>
      <c r="J52" s="103">
        <f t="shared" ref="J52:J66" si="6">ROUND(+F52*G52,2)</f>
        <v>34557.78</v>
      </c>
    </row>
    <row r="53" spans="1:10" x14ac:dyDescent="0.25">
      <c r="A53" s="40">
        <f t="shared" si="1"/>
        <v>42</v>
      </c>
      <c r="B53" s="41" t="s">
        <v>51</v>
      </c>
      <c r="C53" s="42" t="s">
        <v>59</v>
      </c>
      <c r="D53" s="43">
        <v>31751</v>
      </c>
      <c r="E53" s="44">
        <v>2020</v>
      </c>
      <c r="F53" s="76">
        <v>645611</v>
      </c>
      <c r="G53" s="73">
        <v>2.86E-2</v>
      </c>
      <c r="H53" s="114" t="s">
        <v>186</v>
      </c>
      <c r="I53" s="42" t="s">
        <v>66</v>
      </c>
      <c r="J53" s="103">
        <f t="shared" si="6"/>
        <v>18464.47</v>
      </c>
    </row>
    <row r="54" spans="1:10" x14ac:dyDescent="0.25">
      <c r="A54" s="40">
        <f t="shared" si="1"/>
        <v>43</v>
      </c>
      <c r="B54" s="41" t="s">
        <v>53</v>
      </c>
      <c r="C54" s="42" t="s">
        <v>59</v>
      </c>
      <c r="D54" s="43">
        <v>32421</v>
      </c>
      <c r="E54" s="44">
        <v>2022</v>
      </c>
      <c r="F54" s="76">
        <v>774112</v>
      </c>
      <c r="G54" s="73">
        <v>2.86E-2</v>
      </c>
      <c r="H54" s="114" t="s">
        <v>186</v>
      </c>
      <c r="I54" s="42" t="s">
        <v>66</v>
      </c>
      <c r="J54" s="103">
        <f t="shared" si="6"/>
        <v>22139.599999999999</v>
      </c>
    </row>
    <row r="55" spans="1:10" x14ac:dyDescent="0.25">
      <c r="A55" s="40">
        <f t="shared" si="1"/>
        <v>44</v>
      </c>
      <c r="B55" s="41" t="s">
        <v>54</v>
      </c>
      <c r="C55" s="42" t="s">
        <v>59</v>
      </c>
      <c r="D55" s="43">
        <v>30715</v>
      </c>
      <c r="E55" s="44">
        <v>2017</v>
      </c>
      <c r="F55" s="76">
        <v>380091</v>
      </c>
      <c r="G55" s="73">
        <v>4.3900000000000002E-2</v>
      </c>
      <c r="H55" s="114" t="s">
        <v>153</v>
      </c>
      <c r="I55" s="42" t="s">
        <v>66</v>
      </c>
      <c r="J55" s="103">
        <f t="shared" si="6"/>
        <v>16685.990000000002</v>
      </c>
    </row>
    <row r="56" spans="1:10" x14ac:dyDescent="0.25">
      <c r="A56" s="40">
        <f t="shared" si="1"/>
        <v>45</v>
      </c>
      <c r="B56" s="41" t="s">
        <v>55</v>
      </c>
      <c r="C56" s="42" t="s">
        <v>59</v>
      </c>
      <c r="D56" s="43">
        <v>34247</v>
      </c>
      <c r="E56" s="44">
        <v>2028</v>
      </c>
      <c r="F56" s="76">
        <v>1023440.89</v>
      </c>
      <c r="G56" s="73">
        <v>4.3900000000000002E-2</v>
      </c>
      <c r="H56" s="114" t="s">
        <v>153</v>
      </c>
      <c r="I56" s="42" t="s">
        <v>66</v>
      </c>
      <c r="J56" s="103">
        <f t="shared" si="6"/>
        <v>44929.06</v>
      </c>
    </row>
    <row r="57" spans="1:10" x14ac:dyDescent="0.25">
      <c r="A57" s="40">
        <f t="shared" si="1"/>
        <v>46</v>
      </c>
      <c r="B57" s="41" t="s">
        <v>56</v>
      </c>
      <c r="C57" s="42" t="s">
        <v>59</v>
      </c>
      <c r="D57" s="43">
        <v>34339</v>
      </c>
      <c r="E57" s="44">
        <v>2029</v>
      </c>
      <c r="F57" s="76">
        <v>1039552.34</v>
      </c>
      <c r="G57" s="73">
        <v>4.1700000000000001E-2</v>
      </c>
      <c r="H57" s="114" t="s">
        <v>187</v>
      </c>
      <c r="I57" s="42" t="s">
        <v>66</v>
      </c>
      <c r="J57" s="103">
        <f t="shared" si="6"/>
        <v>43349.33</v>
      </c>
    </row>
    <row r="58" spans="1:10" x14ac:dyDescent="0.25">
      <c r="A58" s="40">
        <f t="shared" si="1"/>
        <v>47</v>
      </c>
      <c r="B58" s="41" t="s">
        <v>57</v>
      </c>
      <c r="C58" s="42" t="s">
        <v>59</v>
      </c>
      <c r="D58" s="43">
        <v>33770</v>
      </c>
      <c r="E58" s="44">
        <v>2025</v>
      </c>
      <c r="F58" s="76">
        <v>1054982</v>
      </c>
      <c r="G58" s="73">
        <v>5.3600000000000002E-2</v>
      </c>
      <c r="H58" s="114" t="s">
        <v>61</v>
      </c>
      <c r="I58" s="42" t="s">
        <v>66</v>
      </c>
      <c r="J58" s="103">
        <f t="shared" si="6"/>
        <v>56547.040000000001</v>
      </c>
    </row>
    <row r="59" spans="1:10" x14ac:dyDescent="0.25">
      <c r="A59" s="40">
        <f t="shared" si="1"/>
        <v>48</v>
      </c>
      <c r="B59" s="41" t="s">
        <v>58</v>
      </c>
      <c r="C59" s="42" t="s">
        <v>59</v>
      </c>
      <c r="D59" s="43">
        <v>37166</v>
      </c>
      <c r="E59" s="44">
        <v>2026</v>
      </c>
      <c r="F59" s="76">
        <v>2506369.4300000002</v>
      </c>
      <c r="G59" s="73">
        <v>2.46E-2</v>
      </c>
      <c r="H59" s="114" t="s">
        <v>185</v>
      </c>
      <c r="I59" s="42" t="s">
        <v>66</v>
      </c>
      <c r="J59" s="103">
        <f t="shared" si="6"/>
        <v>61656.69</v>
      </c>
    </row>
    <row r="60" spans="1:10" x14ac:dyDescent="0.25">
      <c r="A60" s="40">
        <f t="shared" si="1"/>
        <v>49</v>
      </c>
      <c r="B60" s="41" t="s">
        <v>95</v>
      </c>
      <c r="C60" s="42" t="s">
        <v>124</v>
      </c>
      <c r="D60" s="72" t="s">
        <v>128</v>
      </c>
      <c r="E60" s="44">
        <v>2015</v>
      </c>
      <c r="F60" s="76">
        <v>57234.23</v>
      </c>
      <c r="G60" s="73">
        <v>4.6399999999999997E-2</v>
      </c>
      <c r="H60" s="114" t="s">
        <v>61</v>
      </c>
      <c r="I60" s="42" t="s">
        <v>66</v>
      </c>
      <c r="J60" s="103">
        <f t="shared" si="6"/>
        <v>2655.67</v>
      </c>
    </row>
    <row r="61" spans="1:10" x14ac:dyDescent="0.25">
      <c r="A61" s="40">
        <f t="shared" si="1"/>
        <v>50</v>
      </c>
      <c r="B61" s="41" t="s">
        <v>96</v>
      </c>
      <c r="C61" s="42" t="s">
        <v>125</v>
      </c>
      <c r="D61" s="72" t="s">
        <v>128</v>
      </c>
      <c r="E61" s="44">
        <v>2016</v>
      </c>
      <c r="F61" s="76">
        <v>242618.35</v>
      </c>
      <c r="G61" s="117">
        <f>0.0477</f>
        <v>4.7699999999999999E-2</v>
      </c>
      <c r="H61" s="114" t="s">
        <v>61</v>
      </c>
      <c r="I61" s="42" t="s">
        <v>66</v>
      </c>
      <c r="J61" s="103">
        <f t="shared" si="6"/>
        <v>11572.9</v>
      </c>
    </row>
    <row r="62" spans="1:10" x14ac:dyDescent="0.25">
      <c r="A62" s="40">
        <f t="shared" si="1"/>
        <v>51</v>
      </c>
      <c r="B62" s="41" t="s">
        <v>97</v>
      </c>
      <c r="C62" s="42" t="s">
        <v>126</v>
      </c>
      <c r="D62" s="72" t="s">
        <v>128</v>
      </c>
      <c r="E62" s="44">
        <v>2017</v>
      </c>
      <c r="F62" s="76">
        <v>256315.83</v>
      </c>
      <c r="G62" s="73">
        <v>4.8899999999999999E-2</v>
      </c>
      <c r="H62" s="114" t="s">
        <v>61</v>
      </c>
      <c r="I62" s="42" t="s">
        <v>66</v>
      </c>
      <c r="J62" s="103">
        <f t="shared" si="6"/>
        <v>12533.84</v>
      </c>
    </row>
    <row r="63" spans="1:10" x14ac:dyDescent="0.25">
      <c r="A63" s="40">
        <f t="shared" si="1"/>
        <v>52</v>
      </c>
      <c r="B63" s="41" t="s">
        <v>98</v>
      </c>
      <c r="C63" s="42" t="s">
        <v>127</v>
      </c>
      <c r="D63" s="72" t="s">
        <v>128</v>
      </c>
      <c r="E63" s="44">
        <v>2018</v>
      </c>
      <c r="F63" s="76">
        <v>595052.02</v>
      </c>
      <c r="G63" s="73">
        <v>4.9700000000000001E-2</v>
      </c>
      <c r="H63" s="114" t="s">
        <v>61</v>
      </c>
      <c r="I63" s="42" t="s">
        <v>66</v>
      </c>
      <c r="J63" s="103">
        <f t="shared" si="6"/>
        <v>29574.09</v>
      </c>
    </row>
    <row r="64" spans="1:10" x14ac:dyDescent="0.25">
      <c r="A64" s="40">
        <f t="shared" si="1"/>
        <v>53</v>
      </c>
      <c r="B64" s="41" t="s">
        <v>133</v>
      </c>
      <c r="C64" s="42" t="s">
        <v>137</v>
      </c>
      <c r="D64" s="72" t="s">
        <v>136</v>
      </c>
      <c r="E64" s="44">
        <v>2021</v>
      </c>
      <c r="F64" s="76">
        <v>304545.96000000002</v>
      </c>
      <c r="G64" s="117">
        <v>3.32E-2</v>
      </c>
      <c r="H64" s="114" t="s">
        <v>188</v>
      </c>
      <c r="I64" s="42" t="s">
        <v>66</v>
      </c>
      <c r="J64" s="103">
        <f t="shared" si="6"/>
        <v>10110.93</v>
      </c>
    </row>
    <row r="65" spans="1:10" x14ac:dyDescent="0.25">
      <c r="A65" s="40">
        <f t="shared" si="1"/>
        <v>54</v>
      </c>
      <c r="B65" s="41" t="s">
        <v>134</v>
      </c>
      <c r="C65" s="42" t="s">
        <v>138</v>
      </c>
      <c r="D65" s="72" t="s">
        <v>136</v>
      </c>
      <c r="E65" s="44">
        <v>2029</v>
      </c>
      <c r="F65" s="76">
        <v>643473.63</v>
      </c>
      <c r="G65" s="73">
        <v>3.32E-2</v>
      </c>
      <c r="H65" s="114" t="s">
        <v>188</v>
      </c>
      <c r="I65" s="42" t="s">
        <v>66</v>
      </c>
      <c r="J65" s="103">
        <f t="shared" si="6"/>
        <v>21363.32</v>
      </c>
    </row>
    <row r="66" spans="1:10" x14ac:dyDescent="0.25">
      <c r="A66" s="40">
        <f t="shared" si="1"/>
        <v>55</v>
      </c>
      <c r="B66" s="41" t="s">
        <v>135</v>
      </c>
      <c r="C66" s="42" t="s">
        <v>139</v>
      </c>
      <c r="D66" s="72" t="s">
        <v>136</v>
      </c>
      <c r="E66" s="44">
        <v>2033</v>
      </c>
      <c r="F66" s="76">
        <v>1072642.07</v>
      </c>
      <c r="G66" s="73">
        <v>3.32E-2</v>
      </c>
      <c r="H66" s="114" t="s">
        <v>188</v>
      </c>
      <c r="I66" s="42" t="s">
        <v>66</v>
      </c>
      <c r="J66" s="103">
        <f t="shared" si="6"/>
        <v>35611.72</v>
      </c>
    </row>
    <row r="67" spans="1:10" x14ac:dyDescent="0.25">
      <c r="A67" s="40">
        <f t="shared" si="1"/>
        <v>56</v>
      </c>
      <c r="B67" s="41" t="s">
        <v>160</v>
      </c>
      <c r="C67" s="42" t="s">
        <v>60</v>
      </c>
      <c r="D67" s="72" t="s">
        <v>166</v>
      </c>
      <c r="E67" s="44">
        <v>2020</v>
      </c>
      <c r="F67" s="76">
        <v>5507782.29</v>
      </c>
      <c r="G67" s="73">
        <v>4.41E-2</v>
      </c>
      <c r="H67" s="114" t="s">
        <v>61</v>
      </c>
      <c r="I67" s="42" t="s">
        <v>66</v>
      </c>
      <c r="J67" s="103">
        <f t="shared" ref="J67:J70" si="7">ROUND(+F67*G67,2)</f>
        <v>242893.2</v>
      </c>
    </row>
    <row r="68" spans="1:10" x14ac:dyDescent="0.25">
      <c r="A68" s="40">
        <f t="shared" si="1"/>
        <v>57</v>
      </c>
      <c r="B68" s="41" t="s">
        <v>161</v>
      </c>
      <c r="C68" s="42" t="s">
        <v>125</v>
      </c>
      <c r="D68" s="72" t="s">
        <v>167</v>
      </c>
      <c r="E68" s="44">
        <v>2021</v>
      </c>
      <c r="F68" s="76">
        <v>3206499.24</v>
      </c>
      <c r="G68" s="73">
        <v>3.15E-2</v>
      </c>
      <c r="H68" s="114" t="s">
        <v>61</v>
      </c>
      <c r="I68" s="42" t="s">
        <v>66</v>
      </c>
      <c r="J68" s="103">
        <f t="shared" si="7"/>
        <v>101004.73</v>
      </c>
    </row>
    <row r="69" spans="1:10" ht="12" customHeight="1" x14ac:dyDescent="0.25">
      <c r="A69" s="40">
        <f t="shared" si="1"/>
        <v>58</v>
      </c>
      <c r="B69" s="41" t="s">
        <v>147</v>
      </c>
      <c r="D69" s="72"/>
      <c r="E69" s="44"/>
      <c r="F69" s="78">
        <f>SUM(F52:F68)</f>
        <v>20703781.160000004</v>
      </c>
      <c r="H69" s="74"/>
      <c r="J69" s="105">
        <f>SUM(J52:J66)</f>
        <v>421752.43000000017</v>
      </c>
    </row>
    <row r="70" spans="1:10" ht="12" customHeight="1" x14ac:dyDescent="0.25">
      <c r="A70" s="40">
        <f t="shared" si="1"/>
        <v>59</v>
      </c>
      <c r="B70" s="41" t="s">
        <v>162</v>
      </c>
      <c r="C70" s="42" t="s">
        <v>165</v>
      </c>
      <c r="D70" s="72">
        <v>41373</v>
      </c>
      <c r="E70" s="44">
        <v>2018</v>
      </c>
      <c r="F70" s="78">
        <v>1030489.76</v>
      </c>
      <c r="G70" s="49">
        <v>2.1999999999999999E-2</v>
      </c>
      <c r="H70" s="114" t="s">
        <v>61</v>
      </c>
      <c r="I70" s="42" t="s">
        <v>67</v>
      </c>
      <c r="J70" s="105">
        <f t="shared" si="7"/>
        <v>22670.77</v>
      </c>
    </row>
    <row r="71" spans="1:10" ht="12" customHeight="1" x14ac:dyDescent="0.25">
      <c r="A71" s="40">
        <f t="shared" si="1"/>
        <v>60</v>
      </c>
      <c r="B71" s="41" t="s">
        <v>163</v>
      </c>
      <c r="D71" s="72"/>
      <c r="E71" s="44"/>
      <c r="F71" s="78">
        <f>+F70</f>
        <v>1030489.76</v>
      </c>
      <c r="H71" s="74"/>
      <c r="J71" s="105">
        <f>+J70</f>
        <v>22670.77</v>
      </c>
    </row>
    <row r="72" spans="1:10" ht="12" customHeight="1" x14ac:dyDescent="0.25">
      <c r="A72" s="40">
        <f t="shared" si="1"/>
        <v>61</v>
      </c>
      <c r="D72" s="72"/>
      <c r="E72" s="44"/>
      <c r="F72" s="76"/>
      <c r="H72" s="74"/>
      <c r="J72" s="103"/>
    </row>
    <row r="73" spans="1:10" x14ac:dyDescent="0.25">
      <c r="A73" s="40">
        <f t="shared" si="1"/>
        <v>62</v>
      </c>
      <c r="E73" s="44"/>
      <c r="F73" s="76"/>
      <c r="G73" s="49"/>
      <c r="H73" s="74"/>
      <c r="J73" s="103"/>
    </row>
    <row r="74" spans="1:10" ht="13.8" thickBot="1" x14ac:dyDescent="0.3">
      <c r="A74" s="40">
        <f t="shared" si="1"/>
        <v>63</v>
      </c>
      <c r="B74" s="41" t="s">
        <v>99</v>
      </c>
      <c r="E74" s="44"/>
      <c r="F74" s="80">
        <f>F28+F35+F49+F51+F69+F71</f>
        <v>172624614.59</v>
      </c>
      <c r="J74" s="106">
        <f>J28+J35+J49+J51+J69+J71</f>
        <v>3953071.0900000003</v>
      </c>
    </row>
    <row r="75" spans="1:10" ht="13.8" thickTop="1" x14ac:dyDescent="0.25">
      <c r="A75" s="40">
        <f t="shared" si="1"/>
        <v>64</v>
      </c>
      <c r="B75" s="41" t="s">
        <v>100</v>
      </c>
      <c r="E75" s="44"/>
      <c r="F75" s="48"/>
      <c r="J75" s="107"/>
    </row>
    <row r="76" spans="1:10" x14ac:dyDescent="0.25">
      <c r="A76" s="40">
        <f t="shared" si="1"/>
        <v>65</v>
      </c>
      <c r="E76" s="44"/>
      <c r="F76" s="48"/>
      <c r="J76" s="107"/>
    </row>
    <row r="77" spans="1:10" x14ac:dyDescent="0.25">
      <c r="A77" s="40">
        <f t="shared" si="1"/>
        <v>66</v>
      </c>
      <c r="B77" s="41" t="s">
        <v>101</v>
      </c>
      <c r="E77" s="44"/>
      <c r="J77" s="53">
        <f>+J74/F74</f>
        <v>2.2899811242961629E-2</v>
      </c>
    </row>
    <row r="78" spans="1:10" x14ac:dyDescent="0.25">
      <c r="A78" s="40">
        <f t="shared" si="1"/>
        <v>67</v>
      </c>
      <c r="B78" s="41" t="s">
        <v>102</v>
      </c>
      <c r="E78" s="44"/>
      <c r="J78" s="108"/>
    </row>
    <row r="79" spans="1:10" ht="13.8" thickBot="1" x14ac:dyDescent="0.3">
      <c r="A79" s="40">
        <f t="shared" si="1"/>
        <v>68</v>
      </c>
      <c r="B79" s="55"/>
      <c r="C79" s="56"/>
      <c r="D79" s="57"/>
      <c r="E79" s="58"/>
      <c r="F79" s="59"/>
      <c r="G79" s="60"/>
      <c r="H79" s="56"/>
      <c r="I79" s="56"/>
      <c r="J79" s="109"/>
    </row>
    <row r="80" spans="1:10" ht="13.8" thickTop="1" x14ac:dyDescent="0.25">
      <c r="A80" s="40">
        <f t="shared" ref="A80:A84" si="8">A79+1</f>
        <v>69</v>
      </c>
      <c r="E80" s="44"/>
      <c r="F80" s="48"/>
      <c r="J80" s="107"/>
    </row>
    <row r="81" spans="1:10" x14ac:dyDescent="0.25">
      <c r="A81" s="40">
        <f t="shared" si="8"/>
        <v>70</v>
      </c>
      <c r="B81" s="81">
        <f>+F74</f>
        <v>172624614.59</v>
      </c>
      <c r="C81" s="42" t="s">
        <v>145</v>
      </c>
      <c r="E81" s="44"/>
      <c r="F81" s="48"/>
      <c r="H81" s="75" t="s">
        <v>157</v>
      </c>
      <c r="J81" s="107"/>
    </row>
    <row r="82" spans="1:10" x14ac:dyDescent="0.25">
      <c r="A82" s="40">
        <f t="shared" si="8"/>
        <v>71</v>
      </c>
      <c r="B82" s="81">
        <v>-37437608</v>
      </c>
      <c r="C82" s="42" t="s">
        <v>158</v>
      </c>
      <c r="E82" s="44"/>
      <c r="F82" s="48"/>
      <c r="H82" s="42" t="s">
        <v>151</v>
      </c>
      <c r="J82" s="107"/>
    </row>
    <row r="83" spans="1:10" x14ac:dyDescent="0.25">
      <c r="A83" s="40">
        <f t="shared" si="8"/>
        <v>72</v>
      </c>
      <c r="B83" s="82">
        <v>-7377553</v>
      </c>
      <c r="C83" s="42" t="s">
        <v>108</v>
      </c>
      <c r="E83" s="44"/>
      <c r="F83" s="48"/>
      <c r="J83" s="110"/>
    </row>
    <row r="84" spans="1:10" ht="13.8" thickBot="1" x14ac:dyDescent="0.3">
      <c r="A84" s="40">
        <f t="shared" si="8"/>
        <v>73</v>
      </c>
      <c r="B84" s="83">
        <f>SUM(B81:B83)</f>
        <v>127809453.59</v>
      </c>
      <c r="C84" s="42" t="s">
        <v>109</v>
      </c>
      <c r="E84" s="44"/>
      <c r="F84" s="48"/>
      <c r="J84" s="110"/>
    </row>
    <row r="85" spans="1:10" ht="14.4" thickTop="1" thickBot="1" x14ac:dyDescent="0.3">
      <c r="A85" s="54"/>
      <c r="B85" s="55"/>
      <c r="C85" s="56"/>
      <c r="D85" s="57"/>
      <c r="E85" s="58"/>
      <c r="F85" s="59"/>
      <c r="G85" s="60"/>
      <c r="H85" s="56"/>
      <c r="I85" s="56"/>
      <c r="J85" s="111"/>
    </row>
    <row r="86" spans="1:10" ht="13.8" thickTop="1" x14ac:dyDescent="0.25">
      <c r="B86" s="70" t="s">
        <v>76</v>
      </c>
      <c r="E86" s="44"/>
      <c r="F86" s="48"/>
      <c r="J86" s="48"/>
    </row>
    <row r="87" spans="1:10" x14ac:dyDescent="0.25">
      <c r="B87" s="41" t="s">
        <v>76</v>
      </c>
      <c r="E87" s="44"/>
      <c r="F87" s="48" t="s">
        <v>76</v>
      </c>
      <c r="J87" s="42"/>
    </row>
    <row r="88" spans="1:10" x14ac:dyDescent="0.25">
      <c r="B88" s="70" t="s">
        <v>76</v>
      </c>
      <c r="E88" s="44"/>
      <c r="F88" s="48"/>
      <c r="J88" s="42"/>
    </row>
    <row r="89" spans="1:10" x14ac:dyDescent="0.25">
      <c r="B89" s="41" t="s">
        <v>76</v>
      </c>
      <c r="E89" s="44"/>
      <c r="F89" s="48" t="s">
        <v>76</v>
      </c>
      <c r="J89" s="48"/>
    </row>
    <row r="90" spans="1:10" x14ac:dyDescent="0.25">
      <c r="E90" s="44"/>
      <c r="F90" s="48"/>
      <c r="J90" s="48"/>
    </row>
    <row r="91" spans="1:10" x14ac:dyDescent="0.25">
      <c r="E91" s="44"/>
      <c r="F91" s="48"/>
      <c r="J91" s="48"/>
    </row>
    <row r="92" spans="1:10" x14ac:dyDescent="0.25">
      <c r="E92" s="44"/>
      <c r="F92" s="48"/>
      <c r="J92" s="48"/>
    </row>
    <row r="93" spans="1:10" x14ac:dyDescent="0.25">
      <c r="E93" s="44"/>
      <c r="F93" s="48"/>
      <c r="J93" s="48"/>
    </row>
    <row r="94" spans="1:10" x14ac:dyDescent="0.25">
      <c r="E94" s="44"/>
      <c r="F94" s="48"/>
      <c r="J94" s="48"/>
    </row>
    <row r="95" spans="1:10" x14ac:dyDescent="0.25">
      <c r="E95" s="44"/>
      <c r="F95" s="48"/>
      <c r="J95" s="48"/>
    </row>
    <row r="96" spans="1:10" x14ac:dyDescent="0.25">
      <c r="E96" s="44"/>
      <c r="F96" s="48"/>
      <c r="J96" s="48"/>
    </row>
    <row r="97" spans="5:10" x14ac:dyDescent="0.25">
      <c r="E97" s="44"/>
      <c r="F97" s="48"/>
      <c r="J97" s="48"/>
    </row>
    <row r="98" spans="5:10" x14ac:dyDescent="0.25">
      <c r="E98" s="44"/>
      <c r="F98" s="48"/>
      <c r="J98" s="48"/>
    </row>
    <row r="99" spans="5:10" x14ac:dyDescent="0.25">
      <c r="E99" s="44"/>
      <c r="F99" s="48"/>
      <c r="J99" s="48"/>
    </row>
    <row r="100" spans="5:10" x14ac:dyDescent="0.25">
      <c r="E100" s="44"/>
      <c r="F100" s="48"/>
      <c r="J100" s="48"/>
    </row>
    <row r="101" spans="5:10" x14ac:dyDescent="0.25">
      <c r="E101" s="44"/>
      <c r="F101" s="48"/>
      <c r="J101" s="48"/>
    </row>
    <row r="102" spans="5:10" x14ac:dyDescent="0.25">
      <c r="E102" s="44"/>
      <c r="F102" s="48"/>
      <c r="J102" s="48"/>
    </row>
    <row r="103" spans="5:10" x14ac:dyDescent="0.25">
      <c r="E103" s="44"/>
      <c r="F103" s="48"/>
      <c r="J103" s="48"/>
    </row>
    <row r="104" spans="5:10" x14ac:dyDescent="0.25">
      <c r="E104" s="44"/>
      <c r="F104" s="48"/>
      <c r="J104" s="48"/>
    </row>
    <row r="105" spans="5:10" x14ac:dyDescent="0.25">
      <c r="E105" s="44"/>
      <c r="F105" s="48"/>
      <c r="J105" s="48"/>
    </row>
    <row r="106" spans="5:10" x14ac:dyDescent="0.25">
      <c r="E106" s="44"/>
      <c r="F106" s="48"/>
      <c r="J106" s="48"/>
    </row>
    <row r="107" spans="5:10" x14ac:dyDescent="0.25">
      <c r="E107" s="44"/>
      <c r="F107" s="48"/>
      <c r="J107" s="48"/>
    </row>
    <row r="108" spans="5:10" x14ac:dyDescent="0.25">
      <c r="E108" s="44"/>
      <c r="F108" s="48"/>
      <c r="J108" s="48"/>
    </row>
    <row r="109" spans="5:10" x14ac:dyDescent="0.25">
      <c r="E109" s="44"/>
      <c r="F109" s="48"/>
      <c r="J109" s="48"/>
    </row>
    <row r="110" spans="5:10" x14ac:dyDescent="0.25">
      <c r="E110" s="44"/>
      <c r="F110" s="48"/>
      <c r="J110" s="48"/>
    </row>
    <row r="111" spans="5:10" x14ac:dyDescent="0.25">
      <c r="E111" s="44"/>
      <c r="F111" s="48"/>
      <c r="J111" s="48"/>
    </row>
    <row r="112" spans="5:10" x14ac:dyDescent="0.25">
      <c r="E112" s="44"/>
      <c r="F112" s="48"/>
      <c r="J112" s="48"/>
    </row>
    <row r="113" spans="5:10" x14ac:dyDescent="0.25">
      <c r="E113" s="44"/>
      <c r="F113" s="48"/>
      <c r="J113" s="48"/>
    </row>
    <row r="114" spans="5:10" x14ac:dyDescent="0.25">
      <c r="E114" s="44"/>
      <c r="F114" s="48"/>
      <c r="J114" s="48"/>
    </row>
    <row r="115" spans="5:10" x14ac:dyDescent="0.25">
      <c r="E115" s="44"/>
      <c r="F115" s="48"/>
      <c r="J115" s="48"/>
    </row>
    <row r="116" spans="5:10" x14ac:dyDescent="0.25">
      <c r="E116" s="44"/>
      <c r="F116" s="48"/>
      <c r="J116" s="48"/>
    </row>
    <row r="117" spans="5:10" x14ac:dyDescent="0.25">
      <c r="E117" s="44"/>
      <c r="F117" s="48"/>
      <c r="J117" s="48"/>
    </row>
    <row r="118" spans="5:10" x14ac:dyDescent="0.25">
      <c r="E118" s="44"/>
      <c r="F118" s="48"/>
      <c r="J118" s="48"/>
    </row>
    <row r="119" spans="5:10" x14ac:dyDescent="0.25">
      <c r="E119" s="44"/>
      <c r="F119" s="48"/>
      <c r="J119" s="48"/>
    </row>
    <row r="120" spans="5:10" x14ac:dyDescent="0.25">
      <c r="E120" s="44"/>
      <c r="F120" s="48"/>
      <c r="J120" s="48"/>
    </row>
    <row r="121" spans="5:10" x14ac:dyDescent="0.25">
      <c r="E121" s="44"/>
      <c r="F121" s="48"/>
      <c r="J121" s="48"/>
    </row>
    <row r="122" spans="5:10" x14ac:dyDescent="0.25">
      <c r="E122" s="44"/>
      <c r="F122" s="48"/>
      <c r="J122" s="48"/>
    </row>
    <row r="123" spans="5:10" x14ac:dyDescent="0.25">
      <c r="E123" s="44"/>
      <c r="F123" s="48"/>
      <c r="J123" s="48"/>
    </row>
    <row r="124" spans="5:10" x14ac:dyDescent="0.25">
      <c r="E124" s="44"/>
      <c r="F124" s="48"/>
      <c r="J124" s="48"/>
    </row>
    <row r="125" spans="5:10" x14ac:dyDescent="0.25">
      <c r="E125" s="44"/>
      <c r="F125" s="48"/>
      <c r="J125" s="48"/>
    </row>
    <row r="126" spans="5:10" x14ac:dyDescent="0.25">
      <c r="E126" s="44"/>
      <c r="F126" s="48"/>
      <c r="J126" s="48"/>
    </row>
    <row r="127" spans="5:10" x14ac:dyDescent="0.25">
      <c r="E127" s="44"/>
      <c r="F127" s="48"/>
      <c r="J127" s="48"/>
    </row>
    <row r="128" spans="5:10" x14ac:dyDescent="0.25">
      <c r="E128" s="44"/>
      <c r="F128" s="48"/>
      <c r="J128" s="48"/>
    </row>
    <row r="129" spans="5:10" x14ac:dyDescent="0.25">
      <c r="E129" s="44"/>
      <c r="F129" s="48"/>
      <c r="J129" s="48"/>
    </row>
    <row r="130" spans="5:10" x14ac:dyDescent="0.25">
      <c r="E130" s="44"/>
      <c r="F130" s="48"/>
      <c r="J130" s="48"/>
    </row>
    <row r="131" spans="5:10" x14ac:dyDescent="0.25">
      <c r="E131" s="44"/>
      <c r="F131" s="48"/>
      <c r="J131" s="48"/>
    </row>
    <row r="132" spans="5:10" x14ac:dyDescent="0.25">
      <c r="E132" s="44"/>
      <c r="F132" s="48"/>
      <c r="J132" s="48"/>
    </row>
    <row r="133" spans="5:10" x14ac:dyDescent="0.25">
      <c r="E133" s="44"/>
      <c r="F133" s="48"/>
      <c r="J133" s="48"/>
    </row>
    <row r="134" spans="5:10" x14ac:dyDescent="0.25">
      <c r="E134" s="44"/>
      <c r="F134" s="48"/>
      <c r="J134" s="48"/>
    </row>
    <row r="135" spans="5:10" x14ac:dyDescent="0.25">
      <c r="E135" s="44"/>
      <c r="F135" s="48"/>
      <c r="J135" s="48"/>
    </row>
    <row r="136" spans="5:10" x14ac:dyDescent="0.25">
      <c r="E136" s="44"/>
      <c r="F136" s="48"/>
      <c r="J136" s="48"/>
    </row>
    <row r="137" spans="5:10" x14ac:dyDescent="0.25">
      <c r="E137" s="44"/>
      <c r="F137" s="48"/>
      <c r="J137" s="48"/>
    </row>
    <row r="138" spans="5:10" x14ac:dyDescent="0.25">
      <c r="E138" s="44"/>
      <c r="F138" s="48"/>
      <c r="J138" s="48"/>
    </row>
    <row r="139" spans="5:10" x14ac:dyDescent="0.25">
      <c r="E139" s="44"/>
      <c r="F139" s="48"/>
      <c r="J139" s="48"/>
    </row>
    <row r="140" spans="5:10" x14ac:dyDescent="0.25">
      <c r="E140" s="44"/>
      <c r="F140" s="48"/>
      <c r="J140" s="48"/>
    </row>
    <row r="141" spans="5:10" x14ac:dyDescent="0.25">
      <c r="E141" s="44"/>
      <c r="F141" s="48"/>
      <c r="J141" s="48"/>
    </row>
    <row r="142" spans="5:10" x14ac:dyDescent="0.25">
      <c r="E142" s="44"/>
      <c r="F142" s="48"/>
      <c r="J142" s="48"/>
    </row>
    <row r="143" spans="5:10" x14ac:dyDescent="0.25">
      <c r="E143" s="44"/>
      <c r="F143" s="48"/>
      <c r="J143" s="48"/>
    </row>
    <row r="144" spans="5:10" x14ac:dyDescent="0.25">
      <c r="E144" s="44"/>
      <c r="F144" s="48"/>
      <c r="J144" s="48"/>
    </row>
    <row r="145" spans="5:10" x14ac:dyDescent="0.25">
      <c r="E145" s="44"/>
      <c r="F145" s="48"/>
      <c r="J145" s="48"/>
    </row>
    <row r="146" spans="5:10" x14ac:dyDescent="0.25">
      <c r="E146" s="44"/>
      <c r="F146" s="48"/>
      <c r="J146" s="48"/>
    </row>
    <row r="147" spans="5:10" x14ac:dyDescent="0.25">
      <c r="E147" s="44"/>
      <c r="F147" s="48"/>
      <c r="J147" s="48"/>
    </row>
    <row r="148" spans="5:10" x14ac:dyDescent="0.25">
      <c r="E148" s="44"/>
      <c r="F148" s="48"/>
      <c r="J148" s="48"/>
    </row>
    <row r="149" spans="5:10" x14ac:dyDescent="0.25">
      <c r="E149" s="44"/>
      <c r="F149" s="48"/>
      <c r="J149" s="48"/>
    </row>
    <row r="150" spans="5:10" x14ac:dyDescent="0.25">
      <c r="E150" s="44"/>
      <c r="F150" s="48"/>
      <c r="J150" s="48"/>
    </row>
    <row r="151" spans="5:10" x14ac:dyDescent="0.25">
      <c r="E151" s="44"/>
      <c r="F151" s="48"/>
      <c r="J151" s="48"/>
    </row>
    <row r="152" spans="5:10" x14ac:dyDescent="0.25">
      <c r="E152" s="44"/>
      <c r="F152" s="48"/>
      <c r="J152" s="48"/>
    </row>
    <row r="153" spans="5:10" x14ac:dyDescent="0.25">
      <c r="E153" s="44"/>
      <c r="F153" s="48"/>
      <c r="J153" s="48"/>
    </row>
    <row r="154" spans="5:10" x14ac:dyDescent="0.25">
      <c r="E154" s="44"/>
      <c r="F154" s="48"/>
      <c r="J154" s="48"/>
    </row>
    <row r="155" spans="5:10" x14ac:dyDescent="0.25">
      <c r="E155" s="44"/>
      <c r="F155" s="48"/>
      <c r="J155" s="48"/>
    </row>
    <row r="156" spans="5:10" x14ac:dyDescent="0.25">
      <c r="E156" s="44"/>
      <c r="F156" s="48"/>
      <c r="J156" s="48"/>
    </row>
    <row r="157" spans="5:10" x14ac:dyDescent="0.25">
      <c r="E157" s="44"/>
      <c r="F157" s="48"/>
      <c r="J157" s="48"/>
    </row>
    <row r="158" spans="5:10" x14ac:dyDescent="0.25">
      <c r="E158" s="44"/>
      <c r="F158" s="48"/>
      <c r="J158" s="48"/>
    </row>
    <row r="159" spans="5:10" x14ac:dyDescent="0.25">
      <c r="E159" s="44"/>
      <c r="F159" s="48"/>
      <c r="J159" s="48"/>
    </row>
    <row r="160" spans="5:10" x14ac:dyDescent="0.25">
      <c r="E160" s="44"/>
      <c r="F160" s="48"/>
      <c r="J160" s="48"/>
    </row>
    <row r="161" spans="5:10" x14ac:dyDescent="0.25">
      <c r="E161" s="44"/>
      <c r="F161" s="48"/>
      <c r="J161" s="48"/>
    </row>
    <row r="162" spans="5:10" x14ac:dyDescent="0.25">
      <c r="E162" s="44"/>
      <c r="F162" s="48"/>
      <c r="J162" s="48"/>
    </row>
    <row r="163" spans="5:10" x14ac:dyDescent="0.25">
      <c r="E163" s="44"/>
      <c r="F163" s="48"/>
      <c r="J163" s="48"/>
    </row>
    <row r="164" spans="5:10" x14ac:dyDescent="0.25">
      <c r="F164" s="48"/>
      <c r="J164" s="48"/>
    </row>
    <row r="165" spans="5:10" x14ac:dyDescent="0.25">
      <c r="F165" s="48"/>
      <c r="J165" s="48"/>
    </row>
    <row r="166" spans="5:10" x14ac:dyDescent="0.25">
      <c r="F166" s="48"/>
      <c r="J166" s="48"/>
    </row>
    <row r="167" spans="5:10" x14ac:dyDescent="0.25">
      <c r="F167" s="48"/>
      <c r="J167" s="48"/>
    </row>
    <row r="168" spans="5:10" x14ac:dyDescent="0.25">
      <c r="F168" s="48"/>
      <c r="J168" s="48"/>
    </row>
    <row r="169" spans="5:10" x14ac:dyDescent="0.25">
      <c r="F169" s="48"/>
      <c r="J169" s="48"/>
    </row>
    <row r="170" spans="5:10" x14ac:dyDescent="0.25">
      <c r="F170" s="48"/>
      <c r="J170" s="48"/>
    </row>
    <row r="171" spans="5:10" x14ac:dyDescent="0.25">
      <c r="F171" s="48"/>
      <c r="J171" s="48"/>
    </row>
    <row r="172" spans="5:10" x14ac:dyDescent="0.25">
      <c r="F172" s="48"/>
      <c r="J172" s="48"/>
    </row>
    <row r="173" spans="5:10" x14ac:dyDescent="0.25">
      <c r="F173" s="48"/>
      <c r="J173" s="48"/>
    </row>
    <row r="174" spans="5:10" x14ac:dyDescent="0.25">
      <c r="F174" s="48"/>
      <c r="J174" s="48"/>
    </row>
    <row r="175" spans="5:10" x14ac:dyDescent="0.25">
      <c r="F175" s="48"/>
      <c r="J175" s="48"/>
    </row>
    <row r="176" spans="5:10" x14ac:dyDescent="0.25">
      <c r="F176" s="48"/>
      <c r="J176" s="48"/>
    </row>
    <row r="177" spans="6:10" x14ac:dyDescent="0.25">
      <c r="F177" s="48"/>
      <c r="J177" s="48"/>
    </row>
    <row r="178" spans="6:10" x14ac:dyDescent="0.25">
      <c r="F178" s="48"/>
      <c r="J178" s="48"/>
    </row>
    <row r="179" spans="6:10" x14ac:dyDescent="0.25">
      <c r="F179" s="48"/>
      <c r="J179" s="48"/>
    </row>
    <row r="180" spans="6:10" x14ac:dyDescent="0.25">
      <c r="F180" s="48"/>
      <c r="J180" s="48"/>
    </row>
    <row r="181" spans="6:10" x14ac:dyDescent="0.25">
      <c r="F181" s="48"/>
      <c r="J181" s="48"/>
    </row>
    <row r="182" spans="6:10" x14ac:dyDescent="0.25">
      <c r="F182" s="48"/>
      <c r="J182" s="48"/>
    </row>
    <row r="183" spans="6:10" x14ac:dyDescent="0.25">
      <c r="F183" s="48"/>
      <c r="J183" s="48"/>
    </row>
    <row r="184" spans="6:10" x14ac:dyDescent="0.25">
      <c r="F184" s="48"/>
      <c r="J184" s="48"/>
    </row>
    <row r="185" spans="6:10" x14ac:dyDescent="0.25">
      <c r="F185" s="48"/>
      <c r="J185" s="48"/>
    </row>
    <row r="186" spans="6:10" x14ac:dyDescent="0.25">
      <c r="F186" s="48"/>
      <c r="J186" s="48"/>
    </row>
    <row r="187" spans="6:10" x14ac:dyDescent="0.25">
      <c r="F187" s="48"/>
      <c r="J187" s="48"/>
    </row>
    <row r="188" spans="6:10" x14ac:dyDescent="0.25">
      <c r="F188" s="48"/>
      <c r="J188" s="48"/>
    </row>
    <row r="189" spans="6:10" x14ac:dyDescent="0.25">
      <c r="F189" s="48"/>
      <c r="J189" s="48"/>
    </row>
    <row r="190" spans="6:10" x14ac:dyDescent="0.25">
      <c r="F190" s="48"/>
      <c r="J190" s="48"/>
    </row>
    <row r="191" spans="6:10" x14ac:dyDescent="0.25">
      <c r="F191" s="48"/>
      <c r="J191" s="48"/>
    </row>
    <row r="192" spans="6:10" x14ac:dyDescent="0.25">
      <c r="F192" s="48"/>
      <c r="J192" s="48"/>
    </row>
    <row r="193" spans="6:10" x14ac:dyDescent="0.25">
      <c r="F193" s="48"/>
      <c r="J193" s="48"/>
    </row>
    <row r="194" spans="6:10" x14ac:dyDescent="0.25">
      <c r="F194" s="48"/>
      <c r="J194" s="48"/>
    </row>
    <row r="195" spans="6:10" x14ac:dyDescent="0.25">
      <c r="F195" s="48"/>
      <c r="J195" s="48"/>
    </row>
    <row r="196" spans="6:10" x14ac:dyDescent="0.25">
      <c r="F196" s="48"/>
      <c r="J196" s="48"/>
    </row>
    <row r="197" spans="6:10" x14ac:dyDescent="0.25">
      <c r="F197" s="48"/>
      <c r="J197" s="48"/>
    </row>
    <row r="198" spans="6:10" x14ac:dyDescent="0.25">
      <c r="F198" s="48"/>
      <c r="J198" s="48"/>
    </row>
    <row r="199" spans="6:10" x14ac:dyDescent="0.25">
      <c r="F199" s="48"/>
      <c r="J199" s="48"/>
    </row>
    <row r="200" spans="6:10" x14ac:dyDescent="0.25">
      <c r="F200" s="48"/>
      <c r="J200" s="48"/>
    </row>
    <row r="201" spans="6:10" x14ac:dyDescent="0.25">
      <c r="F201" s="48"/>
      <c r="J201" s="48"/>
    </row>
    <row r="202" spans="6:10" x14ac:dyDescent="0.25">
      <c r="F202" s="48"/>
      <c r="J202" s="48"/>
    </row>
    <row r="203" spans="6:10" x14ac:dyDescent="0.25">
      <c r="F203" s="48"/>
      <c r="J203" s="48"/>
    </row>
    <row r="204" spans="6:10" x14ac:dyDescent="0.25">
      <c r="F204" s="48"/>
      <c r="J204" s="48"/>
    </row>
    <row r="205" spans="6:10" x14ac:dyDescent="0.25">
      <c r="F205" s="48"/>
      <c r="J205" s="48"/>
    </row>
    <row r="206" spans="6:10" x14ac:dyDescent="0.25">
      <c r="F206" s="48"/>
      <c r="J206" s="48"/>
    </row>
    <row r="207" spans="6:10" x14ac:dyDescent="0.25">
      <c r="F207" s="48"/>
      <c r="J207" s="48"/>
    </row>
    <row r="208" spans="6:10" x14ac:dyDescent="0.25">
      <c r="F208" s="48"/>
      <c r="J208" s="48"/>
    </row>
    <row r="209" spans="6:10" x14ac:dyDescent="0.25">
      <c r="F209" s="48"/>
      <c r="J209" s="48"/>
    </row>
    <row r="210" spans="6:10" x14ac:dyDescent="0.25">
      <c r="F210" s="48"/>
      <c r="J210" s="48"/>
    </row>
    <row r="211" spans="6:10" x14ac:dyDescent="0.25">
      <c r="F211" s="48"/>
      <c r="J211" s="48"/>
    </row>
    <row r="212" spans="6:10" x14ac:dyDescent="0.25">
      <c r="F212" s="48"/>
      <c r="J212" s="48"/>
    </row>
    <row r="213" spans="6:10" x14ac:dyDescent="0.25">
      <c r="F213" s="48"/>
      <c r="J213" s="48"/>
    </row>
    <row r="214" spans="6:10" x14ac:dyDescent="0.25">
      <c r="F214" s="48"/>
      <c r="J214" s="48"/>
    </row>
    <row r="215" spans="6:10" x14ac:dyDescent="0.25">
      <c r="F215" s="48"/>
      <c r="J215" s="48"/>
    </row>
    <row r="216" spans="6:10" x14ac:dyDescent="0.25">
      <c r="F216" s="48"/>
      <c r="J216" s="48"/>
    </row>
    <row r="217" spans="6:10" x14ac:dyDescent="0.25">
      <c r="F217" s="48"/>
      <c r="J217" s="48"/>
    </row>
    <row r="218" spans="6:10" x14ac:dyDescent="0.25">
      <c r="F218" s="48"/>
    </row>
    <row r="219" spans="6:10" x14ac:dyDescent="0.25">
      <c r="F219" s="48"/>
    </row>
    <row r="220" spans="6:10" x14ac:dyDescent="0.25">
      <c r="F220" s="48"/>
    </row>
    <row r="221" spans="6:10" x14ac:dyDescent="0.25">
      <c r="F221" s="48"/>
    </row>
    <row r="222" spans="6:10" x14ac:dyDescent="0.25">
      <c r="F222" s="48"/>
    </row>
    <row r="223" spans="6:10" x14ac:dyDescent="0.25">
      <c r="F223" s="48"/>
    </row>
    <row r="224" spans="6:10" x14ac:dyDescent="0.25">
      <c r="F224" s="48"/>
    </row>
    <row r="225" spans="6:6" x14ac:dyDescent="0.25">
      <c r="F225" s="48"/>
    </row>
    <row r="226" spans="6:6" x14ac:dyDescent="0.25">
      <c r="F226" s="48"/>
    </row>
    <row r="227" spans="6:6" x14ac:dyDescent="0.25">
      <c r="F227" s="48"/>
    </row>
    <row r="228" spans="6:6" x14ac:dyDescent="0.25">
      <c r="F228" s="48"/>
    </row>
    <row r="229" spans="6:6" x14ac:dyDescent="0.25">
      <c r="F229" s="48"/>
    </row>
    <row r="230" spans="6:6" x14ac:dyDescent="0.25">
      <c r="F230" s="48"/>
    </row>
    <row r="231" spans="6:6" x14ac:dyDescent="0.25">
      <c r="F231" s="48"/>
    </row>
    <row r="232" spans="6:6" x14ac:dyDescent="0.25">
      <c r="F232" s="48"/>
    </row>
    <row r="233" spans="6:6" x14ac:dyDescent="0.25">
      <c r="F233" s="48"/>
    </row>
    <row r="234" spans="6:6" x14ac:dyDescent="0.25">
      <c r="F234" s="48"/>
    </row>
    <row r="235" spans="6:6" x14ac:dyDescent="0.25">
      <c r="F235" s="48"/>
    </row>
    <row r="236" spans="6:6" x14ac:dyDescent="0.25">
      <c r="F236" s="48"/>
    </row>
    <row r="237" spans="6:6" x14ac:dyDescent="0.25">
      <c r="F237" s="48"/>
    </row>
    <row r="238" spans="6:6" x14ac:dyDescent="0.25">
      <c r="F238" s="48"/>
    </row>
    <row r="239" spans="6:6" x14ac:dyDescent="0.25">
      <c r="F239" s="48"/>
    </row>
    <row r="240" spans="6:6" x14ac:dyDescent="0.25">
      <c r="F240" s="48"/>
    </row>
    <row r="241" spans="6:6" x14ac:dyDescent="0.25">
      <c r="F241" s="48"/>
    </row>
    <row r="242" spans="6:6" x14ac:dyDescent="0.25">
      <c r="F242" s="48"/>
    </row>
    <row r="243" spans="6:6" x14ac:dyDescent="0.25">
      <c r="F243" s="48"/>
    </row>
    <row r="244" spans="6:6" x14ac:dyDescent="0.25">
      <c r="F244" s="48"/>
    </row>
    <row r="245" spans="6:6" x14ac:dyDescent="0.25">
      <c r="F245" s="48"/>
    </row>
    <row r="246" spans="6:6" x14ac:dyDescent="0.25">
      <c r="F246" s="48"/>
    </row>
    <row r="247" spans="6:6" x14ac:dyDescent="0.25">
      <c r="F247" s="48"/>
    </row>
    <row r="248" spans="6:6" x14ac:dyDescent="0.25">
      <c r="F248" s="48"/>
    </row>
    <row r="249" spans="6:6" x14ac:dyDescent="0.25">
      <c r="F249" s="48"/>
    </row>
    <row r="250" spans="6:6" x14ac:dyDescent="0.25">
      <c r="F250" s="48"/>
    </row>
    <row r="251" spans="6:6" x14ac:dyDescent="0.25">
      <c r="F251" s="48"/>
    </row>
    <row r="252" spans="6:6" x14ac:dyDescent="0.25">
      <c r="F252" s="48"/>
    </row>
    <row r="253" spans="6:6" x14ac:dyDescent="0.25">
      <c r="F253" s="48"/>
    </row>
    <row r="254" spans="6:6" x14ac:dyDescent="0.25">
      <c r="F254" s="48"/>
    </row>
    <row r="255" spans="6:6" x14ac:dyDescent="0.25">
      <c r="F255" s="48"/>
    </row>
    <row r="256" spans="6:6" x14ac:dyDescent="0.25">
      <c r="F256" s="48"/>
    </row>
    <row r="257" spans="6:6" x14ac:dyDescent="0.25">
      <c r="F257" s="48"/>
    </row>
    <row r="258" spans="6:6" x14ac:dyDescent="0.25">
      <c r="F258" s="48"/>
    </row>
    <row r="259" spans="6:6" x14ac:dyDescent="0.25">
      <c r="F259" s="48"/>
    </row>
    <row r="260" spans="6:6" x14ac:dyDescent="0.25">
      <c r="F260" s="48"/>
    </row>
    <row r="261" spans="6:6" x14ac:dyDescent="0.25">
      <c r="F261" s="48"/>
    </row>
    <row r="262" spans="6:6" x14ac:dyDescent="0.25">
      <c r="F262" s="48"/>
    </row>
    <row r="263" spans="6:6" x14ac:dyDescent="0.25">
      <c r="F263" s="48"/>
    </row>
    <row r="264" spans="6:6" x14ac:dyDescent="0.25">
      <c r="F264" s="48"/>
    </row>
    <row r="265" spans="6:6" x14ac:dyDescent="0.25">
      <c r="F265" s="48"/>
    </row>
    <row r="266" spans="6:6" x14ac:dyDescent="0.25">
      <c r="F266" s="48"/>
    </row>
    <row r="267" spans="6:6" x14ac:dyDescent="0.25">
      <c r="F267" s="48"/>
    </row>
    <row r="268" spans="6:6" x14ac:dyDescent="0.25">
      <c r="F268" s="48"/>
    </row>
    <row r="269" spans="6:6" x14ac:dyDescent="0.25">
      <c r="F269" s="48"/>
    </row>
    <row r="270" spans="6:6" x14ac:dyDescent="0.25">
      <c r="F270" s="48"/>
    </row>
    <row r="271" spans="6:6" x14ac:dyDescent="0.25">
      <c r="F271" s="48"/>
    </row>
    <row r="272" spans="6:6" x14ac:dyDescent="0.25">
      <c r="F272" s="48"/>
    </row>
    <row r="273" spans="6:6" x14ac:dyDescent="0.25">
      <c r="F273" s="48"/>
    </row>
    <row r="274" spans="6:6" x14ac:dyDescent="0.25">
      <c r="F274" s="48"/>
    </row>
    <row r="275" spans="6:6" x14ac:dyDescent="0.25">
      <c r="F275" s="48"/>
    </row>
    <row r="276" spans="6:6" x14ac:dyDescent="0.25">
      <c r="F276" s="48"/>
    </row>
    <row r="277" spans="6:6" x14ac:dyDescent="0.25">
      <c r="F277" s="48"/>
    </row>
    <row r="278" spans="6:6" x14ac:dyDescent="0.25">
      <c r="F278" s="48"/>
    </row>
    <row r="279" spans="6:6" x14ac:dyDescent="0.25">
      <c r="F279" s="48"/>
    </row>
    <row r="280" spans="6:6" x14ac:dyDescent="0.25">
      <c r="F280" s="48"/>
    </row>
    <row r="281" spans="6:6" x14ac:dyDescent="0.25">
      <c r="F281" s="48"/>
    </row>
    <row r="282" spans="6:6" x14ac:dyDescent="0.25">
      <c r="F282" s="48"/>
    </row>
    <row r="283" spans="6:6" x14ac:dyDescent="0.25">
      <c r="F283" s="48"/>
    </row>
    <row r="284" spans="6:6" x14ac:dyDescent="0.25">
      <c r="F284" s="48"/>
    </row>
    <row r="285" spans="6:6" x14ac:dyDescent="0.25">
      <c r="F285" s="48"/>
    </row>
    <row r="286" spans="6:6" x14ac:dyDescent="0.25">
      <c r="F286" s="48"/>
    </row>
    <row r="287" spans="6:6" x14ac:dyDescent="0.25">
      <c r="F287" s="48"/>
    </row>
    <row r="288" spans="6:6" x14ac:dyDescent="0.25">
      <c r="F288" s="48"/>
    </row>
    <row r="289" spans="6:6" x14ac:dyDescent="0.25">
      <c r="F289" s="48"/>
    </row>
    <row r="290" spans="6:6" x14ac:dyDescent="0.25">
      <c r="F290" s="48"/>
    </row>
    <row r="291" spans="6:6" x14ac:dyDescent="0.25">
      <c r="F291" s="48"/>
    </row>
    <row r="292" spans="6:6" x14ac:dyDescent="0.25">
      <c r="F292" s="48"/>
    </row>
    <row r="293" spans="6:6" x14ac:dyDescent="0.25">
      <c r="F293" s="48"/>
    </row>
    <row r="294" spans="6:6" x14ac:dyDescent="0.25">
      <c r="F294" s="48"/>
    </row>
    <row r="295" spans="6:6" x14ac:dyDescent="0.25">
      <c r="F295" s="48"/>
    </row>
    <row r="296" spans="6:6" x14ac:dyDescent="0.25">
      <c r="F296" s="48"/>
    </row>
    <row r="297" spans="6:6" x14ac:dyDescent="0.25">
      <c r="F297" s="48"/>
    </row>
    <row r="298" spans="6:6" x14ac:dyDescent="0.25">
      <c r="F298" s="48"/>
    </row>
    <row r="299" spans="6:6" x14ac:dyDescent="0.25">
      <c r="F299" s="48"/>
    </row>
    <row r="300" spans="6:6" x14ac:dyDescent="0.25">
      <c r="F300" s="48"/>
    </row>
    <row r="301" spans="6:6" x14ac:dyDescent="0.25">
      <c r="F301" s="48"/>
    </row>
    <row r="302" spans="6:6" x14ac:dyDescent="0.25">
      <c r="F302" s="48"/>
    </row>
    <row r="303" spans="6:6" x14ac:dyDescent="0.25">
      <c r="F303" s="48"/>
    </row>
    <row r="304" spans="6:6" x14ac:dyDescent="0.25">
      <c r="F304" s="48"/>
    </row>
    <row r="305" spans="6:6" x14ac:dyDescent="0.25">
      <c r="F305" s="48"/>
    </row>
    <row r="306" spans="6:6" x14ac:dyDescent="0.25">
      <c r="F306" s="48"/>
    </row>
    <row r="307" spans="6:6" x14ac:dyDescent="0.25">
      <c r="F307" s="48"/>
    </row>
    <row r="308" spans="6:6" x14ac:dyDescent="0.25">
      <c r="F308" s="48"/>
    </row>
    <row r="309" spans="6:6" x14ac:dyDescent="0.25">
      <c r="F309" s="48"/>
    </row>
    <row r="310" spans="6:6" x14ac:dyDescent="0.25">
      <c r="F310" s="48"/>
    </row>
    <row r="311" spans="6:6" x14ac:dyDescent="0.25">
      <c r="F311" s="48"/>
    </row>
    <row r="312" spans="6:6" x14ac:dyDescent="0.25">
      <c r="F312" s="48"/>
    </row>
    <row r="313" spans="6:6" x14ac:dyDescent="0.25">
      <c r="F313" s="48"/>
    </row>
    <row r="314" spans="6:6" x14ac:dyDescent="0.25">
      <c r="F314" s="48"/>
    </row>
    <row r="315" spans="6:6" x14ac:dyDescent="0.25">
      <c r="F315" s="48"/>
    </row>
    <row r="316" spans="6:6" x14ac:dyDescent="0.25">
      <c r="F316" s="48"/>
    </row>
    <row r="317" spans="6:6" x14ac:dyDescent="0.25">
      <c r="F317" s="48"/>
    </row>
    <row r="318" spans="6:6" x14ac:dyDescent="0.25">
      <c r="F318" s="48"/>
    </row>
    <row r="319" spans="6:6" x14ac:dyDescent="0.25">
      <c r="F319" s="48"/>
    </row>
    <row r="320" spans="6:6" x14ac:dyDescent="0.25">
      <c r="F320" s="48"/>
    </row>
    <row r="321" spans="6:6" x14ac:dyDescent="0.25">
      <c r="F321" s="48"/>
    </row>
    <row r="322" spans="6:6" x14ac:dyDescent="0.25">
      <c r="F322" s="48"/>
    </row>
    <row r="323" spans="6:6" x14ac:dyDescent="0.25">
      <c r="F323" s="48"/>
    </row>
    <row r="324" spans="6:6" x14ac:dyDescent="0.25">
      <c r="F324" s="48"/>
    </row>
  </sheetData>
  <phoneticPr fontId="3" type="noConversion"/>
  <printOptions horizontalCentered="1"/>
  <pageMargins left="0.89" right="0.46" top="0.7" bottom="1.1599999999999999" header="0.52" footer="0.26"/>
  <pageSetup scale="75" fitToWidth="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6"/>
  <sheetViews>
    <sheetView workbookViewId="0"/>
  </sheetViews>
  <sheetFormatPr defaultColWidth="9.109375" defaultRowHeight="13.2" x14ac:dyDescent="0.25"/>
  <cols>
    <col min="1" max="1" width="7" style="39" customWidth="1"/>
    <col min="2" max="2" width="17.44140625" style="62" customWidth="1"/>
    <col min="3" max="3" width="9.5546875" style="7" customWidth="1"/>
    <col min="4" max="4" width="10" style="63" customWidth="1"/>
    <col min="5" max="5" width="7.6640625" style="7" customWidth="1"/>
    <col min="6" max="6" width="15.88671875" style="69" customWidth="1"/>
    <col min="7" max="7" width="10.6640625" style="65" customWidth="1"/>
    <col min="8" max="8" width="17.33203125" style="7" customWidth="1"/>
    <col min="9" max="9" width="15.88671875" style="7" customWidth="1"/>
    <col min="10" max="10" width="14.5546875" style="69" customWidth="1"/>
    <col min="11" max="11" width="14" style="7" bestFit="1" customWidth="1"/>
    <col min="12" max="16384" width="9.109375" style="7"/>
  </cols>
  <sheetData>
    <row r="1" spans="1:11" ht="13.8" thickTop="1" x14ac:dyDescent="0.25">
      <c r="A1" s="1" t="s">
        <v>132</v>
      </c>
      <c r="B1" s="2"/>
      <c r="C1" s="2"/>
      <c r="D1" s="3"/>
      <c r="E1" s="2"/>
      <c r="F1" s="4"/>
      <c r="G1" s="5"/>
      <c r="H1" s="2"/>
      <c r="I1" s="2"/>
      <c r="J1" s="4"/>
      <c r="K1" s="6"/>
    </row>
    <row r="2" spans="1:11" x14ac:dyDescent="0.25">
      <c r="A2" s="8"/>
      <c r="B2" s="9"/>
      <c r="C2" s="9"/>
      <c r="D2" s="10"/>
      <c r="E2" s="9"/>
      <c r="F2" s="11"/>
      <c r="G2" s="12"/>
      <c r="H2" s="9"/>
      <c r="I2" s="9"/>
      <c r="J2" s="11"/>
      <c r="K2" s="13"/>
    </row>
    <row r="3" spans="1:11" x14ac:dyDescent="0.25">
      <c r="A3" s="8" t="s">
        <v>119</v>
      </c>
      <c r="B3" s="9"/>
      <c r="C3" s="9"/>
      <c r="D3" s="10"/>
      <c r="E3" s="9"/>
      <c r="F3" s="11"/>
      <c r="G3" s="12"/>
      <c r="H3" s="9"/>
      <c r="I3" s="9"/>
      <c r="J3" s="11"/>
      <c r="K3" s="13"/>
    </row>
    <row r="4" spans="1:11" x14ac:dyDescent="0.25">
      <c r="A4" s="8"/>
      <c r="B4" s="9"/>
      <c r="C4" s="9"/>
      <c r="D4" s="10"/>
      <c r="E4" s="9"/>
      <c r="F4" s="11"/>
      <c r="G4" s="12"/>
      <c r="H4" s="9"/>
      <c r="I4" s="9"/>
      <c r="J4" s="11"/>
      <c r="K4" s="13"/>
    </row>
    <row r="5" spans="1:11" x14ac:dyDescent="0.25">
      <c r="A5" s="8" t="s">
        <v>0</v>
      </c>
      <c r="B5" s="9"/>
      <c r="C5" s="9"/>
      <c r="D5" s="10"/>
      <c r="E5" s="9"/>
      <c r="F5" s="11"/>
      <c r="G5" s="12"/>
      <c r="H5" s="9"/>
      <c r="I5" s="9"/>
      <c r="J5" s="11"/>
      <c r="K5" s="13"/>
    </row>
    <row r="6" spans="1:11" x14ac:dyDescent="0.25">
      <c r="A6" s="8"/>
      <c r="B6" s="9"/>
      <c r="C6" s="9"/>
      <c r="D6" s="10"/>
      <c r="E6" s="9"/>
      <c r="F6" s="11"/>
      <c r="G6" s="12"/>
      <c r="H6" s="9"/>
      <c r="I6" s="9"/>
      <c r="J6" s="11"/>
      <c r="K6" s="13"/>
    </row>
    <row r="7" spans="1:11" ht="13.8" thickBot="1" x14ac:dyDescent="0.3">
      <c r="A7" s="8" t="s">
        <v>110</v>
      </c>
      <c r="B7" s="14"/>
      <c r="C7" s="14"/>
      <c r="D7" s="15"/>
      <c r="E7" s="14"/>
      <c r="F7" s="16"/>
      <c r="G7" s="17"/>
      <c r="H7" s="14"/>
      <c r="I7" s="14"/>
      <c r="J7" s="16"/>
      <c r="K7" s="18"/>
    </row>
    <row r="8" spans="1:11" ht="13.8" thickTop="1" x14ac:dyDescent="0.25">
      <c r="A8" s="19"/>
      <c r="B8" s="20"/>
      <c r="C8" s="21"/>
      <c r="D8" s="22"/>
      <c r="E8" s="23"/>
      <c r="F8" s="24"/>
      <c r="G8" s="25"/>
      <c r="H8" s="21"/>
      <c r="I8" s="21"/>
      <c r="J8" s="24"/>
      <c r="K8" s="26"/>
    </row>
    <row r="9" spans="1:11" x14ac:dyDescent="0.25">
      <c r="A9" s="27" t="s">
        <v>68</v>
      </c>
      <c r="B9" s="28" t="s">
        <v>70</v>
      </c>
      <c r="C9" s="28" t="s">
        <v>71</v>
      </c>
      <c r="D9" s="29" t="s">
        <v>75</v>
      </c>
      <c r="E9" s="28" t="s">
        <v>75</v>
      </c>
      <c r="F9" s="30" t="s">
        <v>78</v>
      </c>
      <c r="G9" s="31" t="s">
        <v>80</v>
      </c>
      <c r="H9" s="28" t="s">
        <v>80</v>
      </c>
      <c r="I9" s="28" t="s">
        <v>71</v>
      </c>
      <c r="J9" s="30" t="s">
        <v>84</v>
      </c>
      <c r="K9" s="32" t="s">
        <v>86</v>
      </c>
    </row>
    <row r="10" spans="1:11" x14ac:dyDescent="0.25">
      <c r="A10" s="27" t="s">
        <v>69</v>
      </c>
      <c r="B10" s="28" t="s">
        <v>69</v>
      </c>
      <c r="C10" s="28" t="s">
        <v>72</v>
      </c>
      <c r="D10" s="29" t="s">
        <v>72</v>
      </c>
      <c r="E10" s="28" t="s">
        <v>72</v>
      </c>
      <c r="F10" s="30" t="s">
        <v>79</v>
      </c>
      <c r="G10" s="31" t="s">
        <v>81</v>
      </c>
      <c r="H10" s="28" t="s">
        <v>81</v>
      </c>
      <c r="I10" s="28" t="s">
        <v>72</v>
      </c>
      <c r="J10" s="30" t="s">
        <v>85</v>
      </c>
      <c r="K10" s="32" t="s">
        <v>87</v>
      </c>
    </row>
    <row r="11" spans="1:11" x14ac:dyDescent="0.25">
      <c r="A11" s="27"/>
      <c r="B11" s="28"/>
      <c r="C11" s="28" t="s">
        <v>73</v>
      </c>
      <c r="D11" s="29" t="s">
        <v>74</v>
      </c>
      <c r="E11" s="28" t="s">
        <v>77</v>
      </c>
      <c r="F11" s="30" t="s">
        <v>76</v>
      </c>
      <c r="G11" s="31" t="s">
        <v>111</v>
      </c>
      <c r="H11" s="28" t="s">
        <v>82</v>
      </c>
      <c r="I11" s="28" t="s">
        <v>83</v>
      </c>
      <c r="J11" s="30" t="s">
        <v>1</v>
      </c>
      <c r="K11" s="32" t="s">
        <v>80</v>
      </c>
    </row>
    <row r="12" spans="1:11" x14ac:dyDescent="0.25">
      <c r="A12" s="27"/>
      <c r="B12" s="28"/>
      <c r="C12" s="28" t="s">
        <v>74</v>
      </c>
      <c r="D12" s="29" t="s">
        <v>76</v>
      </c>
      <c r="E12" s="28" t="s">
        <v>76</v>
      </c>
      <c r="F12" s="30" t="s">
        <v>76</v>
      </c>
      <c r="G12" s="31" t="s">
        <v>76</v>
      </c>
      <c r="H12" s="28" t="s">
        <v>76</v>
      </c>
      <c r="I12" s="28" t="s">
        <v>76</v>
      </c>
      <c r="J12" s="30" t="s">
        <v>76</v>
      </c>
      <c r="K12" s="32" t="s">
        <v>85</v>
      </c>
    </row>
    <row r="13" spans="1:11" s="39" customFormat="1" ht="13.8" thickBot="1" x14ac:dyDescent="0.3">
      <c r="A13" s="33"/>
      <c r="B13" s="34" t="s">
        <v>2</v>
      </c>
      <c r="C13" s="34" t="s">
        <v>3</v>
      </c>
      <c r="D13" s="35" t="s">
        <v>4</v>
      </c>
      <c r="E13" s="34" t="s">
        <v>5</v>
      </c>
      <c r="F13" s="36" t="s">
        <v>6</v>
      </c>
      <c r="G13" s="37" t="s">
        <v>7</v>
      </c>
      <c r="H13" s="34" t="s">
        <v>8</v>
      </c>
      <c r="I13" s="34" t="s">
        <v>9</v>
      </c>
      <c r="J13" s="36" t="s">
        <v>10</v>
      </c>
      <c r="K13" s="38" t="s">
        <v>11</v>
      </c>
    </row>
    <row r="14" spans="1:11" ht="13.8" thickTop="1" x14ac:dyDescent="0.25">
      <c r="A14" s="40">
        <v>1</v>
      </c>
      <c r="B14" s="41">
        <v>4050</v>
      </c>
      <c r="C14" s="42" t="s">
        <v>59</v>
      </c>
      <c r="D14" s="43">
        <v>25770</v>
      </c>
      <c r="E14" s="44">
        <v>2005</v>
      </c>
      <c r="F14" s="45">
        <v>25172.04</v>
      </c>
      <c r="G14" s="46">
        <v>0.02</v>
      </c>
      <c r="H14" s="42" t="s">
        <v>61</v>
      </c>
      <c r="I14" s="42" t="s">
        <v>65</v>
      </c>
      <c r="J14" s="45">
        <f t="shared" ref="J14:J52" si="0">ROUND(+F14*G14,2)</f>
        <v>503.44</v>
      </c>
      <c r="K14" s="47"/>
    </row>
    <row r="15" spans="1:11" x14ac:dyDescent="0.25">
      <c r="A15" s="40">
        <f>+A14+1</f>
        <v>2</v>
      </c>
      <c r="B15" s="41" t="s">
        <v>12</v>
      </c>
      <c r="C15" s="42" t="s">
        <v>59</v>
      </c>
      <c r="D15" s="43">
        <v>26144</v>
      </c>
      <c r="E15" s="44">
        <v>2006</v>
      </c>
      <c r="F15" s="48">
        <v>23713.57</v>
      </c>
      <c r="G15" s="46">
        <v>0.02</v>
      </c>
      <c r="H15" s="42" t="s">
        <v>61</v>
      </c>
      <c r="I15" s="42" t="s">
        <v>65</v>
      </c>
      <c r="J15" s="48">
        <f t="shared" si="0"/>
        <v>474.27</v>
      </c>
      <c r="K15" s="47"/>
    </row>
    <row r="16" spans="1:11" x14ac:dyDescent="0.25">
      <c r="A16" s="40">
        <f t="shared" ref="A16:A79" si="1">+A15+1</f>
        <v>3</v>
      </c>
      <c r="B16" s="41" t="s">
        <v>13</v>
      </c>
      <c r="C16" s="42" t="s">
        <v>59</v>
      </c>
      <c r="D16" s="43">
        <v>26144</v>
      </c>
      <c r="E16" s="44">
        <v>2006</v>
      </c>
      <c r="F16" s="48">
        <v>24990.42</v>
      </c>
      <c r="G16" s="46">
        <v>0.02</v>
      </c>
      <c r="H16" s="42" t="s">
        <v>61</v>
      </c>
      <c r="I16" s="42" t="s">
        <v>65</v>
      </c>
      <c r="J16" s="48">
        <f t="shared" si="0"/>
        <v>499.81</v>
      </c>
      <c r="K16" s="47"/>
    </row>
    <row r="17" spans="1:11" x14ac:dyDescent="0.25">
      <c r="A17" s="40">
        <f t="shared" si="1"/>
        <v>4</v>
      </c>
      <c r="B17" s="41" t="s">
        <v>14</v>
      </c>
      <c r="C17" s="42" t="s">
        <v>59</v>
      </c>
      <c r="D17" s="43">
        <v>26466</v>
      </c>
      <c r="E17" s="44">
        <v>2007</v>
      </c>
      <c r="F17" s="48">
        <v>52198.59</v>
      </c>
      <c r="G17" s="46">
        <v>0.02</v>
      </c>
      <c r="H17" s="42" t="s">
        <v>61</v>
      </c>
      <c r="I17" s="42" t="s">
        <v>65</v>
      </c>
      <c r="J17" s="48">
        <f t="shared" si="0"/>
        <v>1043.97</v>
      </c>
      <c r="K17" s="47"/>
    </row>
    <row r="18" spans="1:11" x14ac:dyDescent="0.25">
      <c r="A18" s="40">
        <f t="shared" si="1"/>
        <v>5</v>
      </c>
      <c r="B18" s="41" t="s">
        <v>15</v>
      </c>
      <c r="C18" s="42" t="s">
        <v>59</v>
      </c>
      <c r="D18" s="43">
        <v>26466</v>
      </c>
      <c r="E18" s="44">
        <v>2007</v>
      </c>
      <c r="F18" s="48">
        <v>52862.92</v>
      </c>
      <c r="G18" s="46">
        <v>0.02</v>
      </c>
      <c r="H18" s="42" t="s">
        <v>61</v>
      </c>
      <c r="I18" s="42" t="s">
        <v>65</v>
      </c>
      <c r="J18" s="48">
        <f t="shared" si="0"/>
        <v>1057.26</v>
      </c>
      <c r="K18" s="47"/>
    </row>
    <row r="19" spans="1:11" x14ac:dyDescent="0.25">
      <c r="A19" s="40">
        <f t="shared" si="1"/>
        <v>6</v>
      </c>
      <c r="B19" s="41" t="s">
        <v>16</v>
      </c>
      <c r="C19" s="42" t="s">
        <v>59</v>
      </c>
      <c r="D19" s="43">
        <v>29712</v>
      </c>
      <c r="E19" s="44">
        <v>2016</v>
      </c>
      <c r="F19" s="48">
        <v>871481.31</v>
      </c>
      <c r="G19" s="46">
        <v>0.05</v>
      </c>
      <c r="H19" s="42" t="s">
        <v>61</v>
      </c>
      <c r="I19" s="42" t="s">
        <v>65</v>
      </c>
      <c r="J19" s="48">
        <f t="shared" si="0"/>
        <v>43574.07</v>
      </c>
      <c r="K19" s="47"/>
    </row>
    <row r="20" spans="1:11" x14ac:dyDescent="0.25">
      <c r="A20" s="40">
        <f t="shared" si="1"/>
        <v>7</v>
      </c>
      <c r="B20" s="41" t="s">
        <v>17</v>
      </c>
      <c r="C20" s="42" t="s">
        <v>59</v>
      </c>
      <c r="D20" s="43">
        <v>29712</v>
      </c>
      <c r="E20" s="44">
        <v>2016</v>
      </c>
      <c r="F20" s="48">
        <v>871481.31</v>
      </c>
      <c r="G20" s="46">
        <v>0.05</v>
      </c>
      <c r="H20" s="42" t="s">
        <v>61</v>
      </c>
      <c r="I20" s="42" t="s">
        <v>65</v>
      </c>
      <c r="J20" s="48">
        <f t="shared" si="0"/>
        <v>43574.07</v>
      </c>
      <c r="K20" s="47"/>
    </row>
    <row r="21" spans="1:11" x14ac:dyDescent="0.25">
      <c r="A21" s="40">
        <f t="shared" si="1"/>
        <v>8</v>
      </c>
      <c r="B21" s="41" t="s">
        <v>18</v>
      </c>
      <c r="C21" s="42" t="s">
        <v>59</v>
      </c>
      <c r="D21" s="43">
        <v>30715</v>
      </c>
      <c r="E21" s="44">
        <v>2019</v>
      </c>
      <c r="F21" s="48">
        <f>996517.68-3622.09</f>
        <v>992895.59000000008</v>
      </c>
      <c r="G21" s="46">
        <v>0.05</v>
      </c>
      <c r="H21" s="42" t="s">
        <v>61</v>
      </c>
      <c r="I21" s="42" t="s">
        <v>65</v>
      </c>
      <c r="J21" s="48">
        <f t="shared" si="0"/>
        <v>49644.78</v>
      </c>
      <c r="K21" s="47"/>
    </row>
    <row r="22" spans="1:11" x14ac:dyDescent="0.25">
      <c r="A22" s="40">
        <f t="shared" si="1"/>
        <v>9</v>
      </c>
      <c r="B22" s="41" t="s">
        <v>19</v>
      </c>
      <c r="C22" s="42" t="s">
        <v>59</v>
      </c>
      <c r="D22" s="43">
        <v>30897</v>
      </c>
      <c r="E22" s="44">
        <v>2019</v>
      </c>
      <c r="F22" s="48">
        <f>996517.68-3622.09</f>
        <v>992895.59000000008</v>
      </c>
      <c r="G22" s="46">
        <v>0.05</v>
      </c>
      <c r="H22" s="42" t="s">
        <v>61</v>
      </c>
      <c r="I22" s="42" t="s">
        <v>65</v>
      </c>
      <c r="J22" s="48">
        <f t="shared" si="0"/>
        <v>49644.78</v>
      </c>
      <c r="K22" s="47"/>
    </row>
    <row r="23" spans="1:11" x14ac:dyDescent="0.25">
      <c r="A23" s="40">
        <f t="shared" si="1"/>
        <v>10</v>
      </c>
      <c r="B23" s="41" t="s">
        <v>20</v>
      </c>
      <c r="C23" s="42" t="s">
        <v>59</v>
      </c>
      <c r="D23" s="43">
        <v>31751</v>
      </c>
      <c r="E23" s="44">
        <v>2021</v>
      </c>
      <c r="F23" s="48">
        <f>1244699.24-3509.46</f>
        <v>1241189.78</v>
      </c>
      <c r="G23" s="46">
        <v>0.05</v>
      </c>
      <c r="H23" s="42" t="s">
        <v>61</v>
      </c>
      <c r="I23" s="42" t="s">
        <v>65</v>
      </c>
      <c r="J23" s="48">
        <f t="shared" si="0"/>
        <v>62059.49</v>
      </c>
      <c r="K23" s="47"/>
    </row>
    <row r="24" spans="1:11" x14ac:dyDescent="0.25">
      <c r="A24" s="40">
        <f t="shared" si="1"/>
        <v>11</v>
      </c>
      <c r="B24" s="41" t="s">
        <v>21</v>
      </c>
      <c r="C24" s="42" t="s">
        <v>59</v>
      </c>
      <c r="D24" s="43">
        <v>31751</v>
      </c>
      <c r="E24" s="44">
        <v>2021</v>
      </c>
      <c r="F24" s="48">
        <f>1244699.24-3509.46</f>
        <v>1241189.78</v>
      </c>
      <c r="G24" s="46">
        <v>0.05</v>
      </c>
      <c r="H24" s="42" t="s">
        <v>61</v>
      </c>
      <c r="I24" s="42" t="s">
        <v>65</v>
      </c>
      <c r="J24" s="48">
        <f t="shared" si="0"/>
        <v>62059.49</v>
      </c>
      <c r="K24" s="47"/>
    </row>
    <row r="25" spans="1:11" x14ac:dyDescent="0.25">
      <c r="A25" s="40">
        <f t="shared" si="1"/>
        <v>12</v>
      </c>
      <c r="B25" s="41" t="s">
        <v>22</v>
      </c>
      <c r="C25" s="42" t="s">
        <v>59</v>
      </c>
      <c r="D25" s="43">
        <v>32317</v>
      </c>
      <c r="E25" s="44">
        <v>2023</v>
      </c>
      <c r="F25" s="48">
        <f>1307709.91-3156.49</f>
        <v>1304553.42</v>
      </c>
      <c r="G25" s="46">
        <v>0.05</v>
      </c>
      <c r="H25" s="42" t="s">
        <v>61</v>
      </c>
      <c r="I25" s="42" t="s">
        <v>65</v>
      </c>
      <c r="J25" s="48">
        <f t="shared" si="0"/>
        <v>65227.67</v>
      </c>
      <c r="K25" s="47"/>
    </row>
    <row r="26" spans="1:11" x14ac:dyDescent="0.25">
      <c r="A26" s="40">
        <f t="shared" si="1"/>
        <v>13</v>
      </c>
      <c r="B26" s="41" t="s">
        <v>23</v>
      </c>
      <c r="C26" s="42" t="s">
        <v>59</v>
      </c>
      <c r="D26" s="43">
        <v>32317</v>
      </c>
      <c r="E26" s="44">
        <v>2023</v>
      </c>
      <c r="F26" s="48">
        <f>1307709.91-3156.49</f>
        <v>1304553.42</v>
      </c>
      <c r="G26" s="46">
        <v>0.05</v>
      </c>
      <c r="H26" s="42" t="s">
        <v>61</v>
      </c>
      <c r="I26" s="42" t="s">
        <v>65</v>
      </c>
      <c r="J26" s="48">
        <f t="shared" si="0"/>
        <v>65227.67</v>
      </c>
      <c r="K26" s="47"/>
    </row>
    <row r="27" spans="1:11" x14ac:dyDescent="0.25">
      <c r="A27" s="40">
        <f t="shared" si="1"/>
        <v>14</v>
      </c>
      <c r="B27" s="41" t="s">
        <v>24</v>
      </c>
      <c r="C27" s="42" t="s">
        <v>59</v>
      </c>
      <c r="D27" s="43">
        <v>33175</v>
      </c>
      <c r="E27" s="44">
        <v>2025</v>
      </c>
      <c r="F27" s="48">
        <f>1502775.49-3111.38</f>
        <v>1499664.11</v>
      </c>
      <c r="G27" s="46">
        <v>0.05</v>
      </c>
      <c r="H27" s="42" t="s">
        <v>61</v>
      </c>
      <c r="I27" s="42" t="s">
        <v>65</v>
      </c>
      <c r="J27" s="48">
        <f t="shared" si="0"/>
        <v>74983.210000000006</v>
      </c>
      <c r="K27" s="47"/>
    </row>
    <row r="28" spans="1:11" x14ac:dyDescent="0.25">
      <c r="A28" s="40">
        <f t="shared" si="1"/>
        <v>15</v>
      </c>
      <c r="B28" s="41" t="s">
        <v>25</v>
      </c>
      <c r="C28" s="42" t="s">
        <v>59</v>
      </c>
      <c r="D28" s="43">
        <v>33784</v>
      </c>
      <c r="E28" s="44">
        <v>2027</v>
      </c>
      <c r="F28" s="48">
        <f>1502775.49-3111.38</f>
        <v>1499664.11</v>
      </c>
      <c r="G28" s="46">
        <v>0.05</v>
      </c>
      <c r="H28" s="42" t="s">
        <v>61</v>
      </c>
      <c r="I28" s="42" t="s">
        <v>65</v>
      </c>
      <c r="J28" s="48">
        <f t="shared" si="0"/>
        <v>74983.210000000006</v>
      </c>
      <c r="K28" s="47"/>
    </row>
    <row r="29" spans="1:11" x14ac:dyDescent="0.25">
      <c r="A29" s="40">
        <f t="shared" si="1"/>
        <v>16</v>
      </c>
      <c r="B29" s="41" t="s">
        <v>88</v>
      </c>
      <c r="C29" s="42" t="s">
        <v>59</v>
      </c>
      <c r="D29" s="43">
        <v>33997</v>
      </c>
      <c r="E29" s="44">
        <v>2028</v>
      </c>
      <c r="F29" s="48">
        <f>1617404.38-2800.3</f>
        <v>1614604.0799999998</v>
      </c>
      <c r="G29" s="46">
        <v>0.05</v>
      </c>
      <c r="H29" s="42" t="s">
        <v>61</v>
      </c>
      <c r="I29" s="42" t="s">
        <v>65</v>
      </c>
      <c r="J29" s="48">
        <f t="shared" si="0"/>
        <v>80730.2</v>
      </c>
      <c r="K29" s="47"/>
    </row>
    <row r="30" spans="1:11" x14ac:dyDescent="0.25">
      <c r="A30" s="40">
        <f t="shared" si="1"/>
        <v>17</v>
      </c>
      <c r="B30" s="41" t="s">
        <v>89</v>
      </c>
      <c r="C30" s="42" t="s">
        <v>59</v>
      </c>
      <c r="D30" s="43">
        <v>33997</v>
      </c>
      <c r="E30" s="44">
        <v>2028</v>
      </c>
      <c r="F30" s="48">
        <f>431.76-0.76</f>
        <v>431</v>
      </c>
      <c r="G30" s="46">
        <v>0.05</v>
      </c>
      <c r="H30" s="42" t="s">
        <v>61</v>
      </c>
      <c r="I30" s="42" t="s">
        <v>65</v>
      </c>
      <c r="J30" s="48">
        <f t="shared" si="0"/>
        <v>21.55</v>
      </c>
      <c r="K30" s="47"/>
    </row>
    <row r="31" spans="1:11" x14ac:dyDescent="0.25">
      <c r="A31" s="40">
        <f t="shared" si="1"/>
        <v>18</v>
      </c>
      <c r="B31" s="41" t="s">
        <v>26</v>
      </c>
      <c r="C31" s="42" t="s">
        <v>59</v>
      </c>
      <c r="D31" s="43">
        <v>33997</v>
      </c>
      <c r="E31" s="44">
        <v>2029</v>
      </c>
      <c r="F31" s="48">
        <f>1617836.18-2801.05</f>
        <v>1615035.13</v>
      </c>
      <c r="G31" s="46">
        <v>0.05</v>
      </c>
      <c r="H31" s="42" t="s">
        <v>61</v>
      </c>
      <c r="I31" s="42" t="s">
        <v>65</v>
      </c>
      <c r="J31" s="48">
        <f t="shared" si="0"/>
        <v>80751.759999999995</v>
      </c>
      <c r="K31" s="47"/>
    </row>
    <row r="32" spans="1:11" x14ac:dyDescent="0.25">
      <c r="A32" s="40">
        <f t="shared" si="1"/>
        <v>19</v>
      </c>
      <c r="B32" s="41" t="s">
        <v>27</v>
      </c>
      <c r="C32" s="42" t="s">
        <v>59</v>
      </c>
      <c r="D32" s="43">
        <v>34682</v>
      </c>
      <c r="E32" s="44">
        <v>2029</v>
      </c>
      <c r="F32" s="48">
        <f>1529711.12-2298.82</f>
        <v>1527412.3</v>
      </c>
      <c r="G32" s="46">
        <v>0.05</v>
      </c>
      <c r="H32" s="42" t="s">
        <v>61</v>
      </c>
      <c r="I32" s="42" t="s">
        <v>65</v>
      </c>
      <c r="J32" s="48">
        <f t="shared" si="0"/>
        <v>76370.62</v>
      </c>
      <c r="K32" s="47"/>
    </row>
    <row r="33" spans="1:11" x14ac:dyDescent="0.25">
      <c r="A33" s="40">
        <f t="shared" si="1"/>
        <v>20</v>
      </c>
      <c r="B33" s="41" t="s">
        <v>28</v>
      </c>
      <c r="C33" s="42" t="s">
        <v>59</v>
      </c>
      <c r="D33" s="43">
        <v>34682</v>
      </c>
      <c r="E33" s="44">
        <v>2029</v>
      </c>
      <c r="F33" s="48">
        <f>435.74-1.19</f>
        <v>434.55</v>
      </c>
      <c r="G33" s="49">
        <v>1.125E-2</v>
      </c>
      <c r="H33" s="42" t="s">
        <v>121</v>
      </c>
      <c r="I33" s="42" t="s">
        <v>65</v>
      </c>
      <c r="J33" s="48">
        <f t="shared" si="0"/>
        <v>4.8899999999999997</v>
      </c>
      <c r="K33" s="47"/>
    </row>
    <row r="34" spans="1:11" x14ac:dyDescent="0.25">
      <c r="A34" s="40">
        <f t="shared" si="1"/>
        <v>21</v>
      </c>
      <c r="B34" s="41" t="s">
        <v>29</v>
      </c>
      <c r="C34" s="42" t="s">
        <v>59</v>
      </c>
      <c r="D34" s="43">
        <v>34682</v>
      </c>
      <c r="E34" s="44">
        <v>2029</v>
      </c>
      <c r="F34" s="48">
        <v>1481165.23</v>
      </c>
      <c r="G34" s="49">
        <v>1.125E-2</v>
      </c>
      <c r="H34" s="42" t="s">
        <v>121</v>
      </c>
      <c r="I34" s="42" t="s">
        <v>65</v>
      </c>
      <c r="J34" s="48">
        <f t="shared" si="0"/>
        <v>16663.11</v>
      </c>
      <c r="K34" s="47"/>
    </row>
    <row r="35" spans="1:11" x14ac:dyDescent="0.25">
      <c r="A35" s="40">
        <f t="shared" si="1"/>
        <v>22</v>
      </c>
      <c r="B35" s="41" t="s">
        <v>30</v>
      </c>
      <c r="C35" s="42" t="s">
        <v>59</v>
      </c>
      <c r="D35" s="43">
        <v>35612</v>
      </c>
      <c r="E35" s="44">
        <v>2032</v>
      </c>
      <c r="F35" s="48">
        <f>1856213.6-2475.66</f>
        <v>1853737.9400000002</v>
      </c>
      <c r="G35" s="46">
        <v>4.6199999999999998E-2</v>
      </c>
      <c r="H35" s="42" t="s">
        <v>62</v>
      </c>
      <c r="I35" s="42" t="s">
        <v>65</v>
      </c>
      <c r="J35" s="48">
        <f t="shared" si="0"/>
        <v>85642.69</v>
      </c>
      <c r="K35" s="47"/>
    </row>
    <row r="36" spans="1:11" x14ac:dyDescent="0.25">
      <c r="A36" s="40">
        <f t="shared" si="1"/>
        <v>23</v>
      </c>
      <c r="B36" s="41" t="s">
        <v>31</v>
      </c>
      <c r="C36" s="42" t="s">
        <v>59</v>
      </c>
      <c r="D36" s="43">
        <v>35612</v>
      </c>
      <c r="E36" s="44">
        <v>2032</v>
      </c>
      <c r="F36" s="48">
        <f>1852592.9-2547.88</f>
        <v>1850045.02</v>
      </c>
      <c r="G36" s="46">
        <v>4.4999999999999998E-2</v>
      </c>
      <c r="H36" s="42" t="s">
        <v>63</v>
      </c>
      <c r="I36" s="42" t="s">
        <v>65</v>
      </c>
      <c r="J36" s="48">
        <f t="shared" si="0"/>
        <v>83252.03</v>
      </c>
      <c r="K36" s="47"/>
    </row>
    <row r="37" spans="1:11" x14ac:dyDescent="0.25">
      <c r="A37" s="40">
        <f t="shared" si="1"/>
        <v>24</v>
      </c>
      <c r="B37" s="41">
        <v>4240</v>
      </c>
      <c r="C37" s="42" t="s">
        <v>59</v>
      </c>
      <c r="D37" s="43">
        <v>25638</v>
      </c>
      <c r="E37" s="44">
        <v>2005</v>
      </c>
      <c r="F37" s="48">
        <v>37473.47</v>
      </c>
      <c r="G37" s="46">
        <v>0.02</v>
      </c>
      <c r="H37" s="42" t="s">
        <v>61</v>
      </c>
      <c r="I37" s="42" t="s">
        <v>65</v>
      </c>
      <c r="J37" s="48">
        <f t="shared" si="0"/>
        <v>749.47</v>
      </c>
      <c r="K37" s="47"/>
    </row>
    <row r="38" spans="1:11" x14ac:dyDescent="0.25">
      <c r="A38" s="40">
        <f t="shared" si="1"/>
        <v>25</v>
      </c>
      <c r="B38" s="41" t="s">
        <v>32</v>
      </c>
      <c r="C38" s="42" t="s">
        <v>59</v>
      </c>
      <c r="D38" s="43">
        <v>26460</v>
      </c>
      <c r="E38" s="44">
        <v>2007</v>
      </c>
      <c r="F38" s="48">
        <v>37279.160000000003</v>
      </c>
      <c r="G38" s="46">
        <v>0.02</v>
      </c>
      <c r="H38" s="42" t="s">
        <v>61</v>
      </c>
      <c r="I38" s="42" t="s">
        <v>65</v>
      </c>
      <c r="J38" s="48">
        <f t="shared" si="0"/>
        <v>745.58</v>
      </c>
      <c r="K38" s="47"/>
    </row>
    <row r="39" spans="1:11" x14ac:dyDescent="0.25">
      <c r="A39" s="40">
        <f t="shared" si="1"/>
        <v>26</v>
      </c>
      <c r="B39" s="41" t="s">
        <v>33</v>
      </c>
      <c r="C39" s="42" t="s">
        <v>59</v>
      </c>
      <c r="D39" s="43">
        <v>26460</v>
      </c>
      <c r="E39" s="44">
        <v>2007</v>
      </c>
      <c r="F39" s="48">
        <v>36942.42</v>
      </c>
      <c r="G39" s="46">
        <v>0.02</v>
      </c>
      <c r="H39" s="42" t="s">
        <v>61</v>
      </c>
      <c r="I39" s="42" t="s">
        <v>65</v>
      </c>
      <c r="J39" s="48">
        <f t="shared" si="0"/>
        <v>738.85</v>
      </c>
      <c r="K39" s="47"/>
    </row>
    <row r="40" spans="1:11" x14ac:dyDescent="0.25">
      <c r="A40" s="40">
        <f t="shared" si="1"/>
        <v>27</v>
      </c>
      <c r="B40" s="41" t="s">
        <v>52</v>
      </c>
      <c r="C40" s="42" t="s">
        <v>59</v>
      </c>
      <c r="D40" s="43">
        <v>29416</v>
      </c>
      <c r="E40" s="44">
        <v>2015</v>
      </c>
      <c r="F40" s="48">
        <v>757988.28</v>
      </c>
      <c r="G40" s="46">
        <v>0.05</v>
      </c>
      <c r="H40" s="42" t="s">
        <v>61</v>
      </c>
      <c r="I40" s="42" t="s">
        <v>65</v>
      </c>
      <c r="J40" s="48">
        <f t="shared" si="0"/>
        <v>37899.410000000003</v>
      </c>
      <c r="K40" s="47"/>
    </row>
    <row r="41" spans="1:11" x14ac:dyDescent="0.25">
      <c r="A41" s="40">
        <f t="shared" si="1"/>
        <v>28</v>
      </c>
      <c r="B41" s="41" t="s">
        <v>34</v>
      </c>
      <c r="C41" s="42" t="s">
        <v>59</v>
      </c>
      <c r="D41" s="43">
        <v>29416</v>
      </c>
      <c r="E41" s="44">
        <v>2015</v>
      </c>
      <c r="F41" s="48">
        <v>757988.28</v>
      </c>
      <c r="G41" s="46">
        <v>0.05</v>
      </c>
      <c r="H41" s="42" t="s">
        <v>61</v>
      </c>
      <c r="I41" s="42" t="s">
        <v>65</v>
      </c>
      <c r="J41" s="48">
        <f t="shared" si="0"/>
        <v>37899.410000000003</v>
      </c>
      <c r="K41" s="47"/>
    </row>
    <row r="42" spans="1:11" x14ac:dyDescent="0.25">
      <c r="A42" s="40">
        <f t="shared" si="1"/>
        <v>29</v>
      </c>
      <c r="B42" s="41" t="s">
        <v>35</v>
      </c>
      <c r="C42" s="42" t="s">
        <v>59</v>
      </c>
      <c r="D42" s="43">
        <v>30103</v>
      </c>
      <c r="E42" s="44">
        <v>2017</v>
      </c>
      <c r="F42" s="48">
        <v>554923.17000000004</v>
      </c>
      <c r="G42" s="46">
        <v>0.05</v>
      </c>
      <c r="H42" s="42" t="s">
        <v>61</v>
      </c>
      <c r="I42" s="42" t="s">
        <v>65</v>
      </c>
      <c r="J42" s="48">
        <f t="shared" si="0"/>
        <v>27746.16</v>
      </c>
      <c r="K42" s="47"/>
    </row>
    <row r="43" spans="1:11" x14ac:dyDescent="0.25">
      <c r="A43" s="40">
        <f t="shared" si="1"/>
        <v>30</v>
      </c>
      <c r="B43" s="41" t="s">
        <v>36</v>
      </c>
      <c r="C43" s="42" t="s">
        <v>59</v>
      </c>
      <c r="D43" s="43">
        <v>30103</v>
      </c>
      <c r="E43" s="44">
        <v>2017</v>
      </c>
      <c r="F43" s="48">
        <v>579115.21</v>
      </c>
      <c r="G43" s="46">
        <v>0.05</v>
      </c>
      <c r="H43" s="42" t="s">
        <v>61</v>
      </c>
      <c r="I43" s="42" t="s">
        <v>65</v>
      </c>
      <c r="J43" s="48">
        <f t="shared" si="0"/>
        <v>28955.759999999998</v>
      </c>
      <c r="K43" s="47"/>
    </row>
    <row r="44" spans="1:11" x14ac:dyDescent="0.25">
      <c r="A44" s="40">
        <f t="shared" si="1"/>
        <v>31</v>
      </c>
      <c r="B44" s="41" t="s">
        <v>37</v>
      </c>
      <c r="C44" s="42" t="s">
        <v>59</v>
      </c>
      <c r="D44" s="43">
        <v>31742</v>
      </c>
      <c r="E44" s="44">
        <v>2021</v>
      </c>
      <c r="F44" s="48">
        <f>772155.48-2194.06</f>
        <v>769961.41999999993</v>
      </c>
      <c r="G44" s="46">
        <v>0.05</v>
      </c>
      <c r="H44" s="42" t="s">
        <v>61</v>
      </c>
      <c r="I44" s="42" t="s">
        <v>65</v>
      </c>
      <c r="J44" s="48">
        <f t="shared" si="0"/>
        <v>38498.07</v>
      </c>
      <c r="K44" s="47"/>
    </row>
    <row r="45" spans="1:11" x14ac:dyDescent="0.25">
      <c r="A45" s="40">
        <f t="shared" si="1"/>
        <v>32</v>
      </c>
      <c r="B45" s="41" t="s">
        <v>38</v>
      </c>
      <c r="C45" s="42" t="s">
        <v>59</v>
      </c>
      <c r="D45" s="43">
        <v>31742</v>
      </c>
      <c r="E45" s="44">
        <v>2021</v>
      </c>
      <c r="F45" s="48">
        <f>772155.48-2194.06</f>
        <v>769961.41999999993</v>
      </c>
      <c r="G45" s="46">
        <v>0.05</v>
      </c>
      <c r="H45" s="42" t="s">
        <v>61</v>
      </c>
      <c r="I45" s="42" t="s">
        <v>65</v>
      </c>
      <c r="J45" s="48">
        <f t="shared" si="0"/>
        <v>38498.07</v>
      </c>
      <c r="K45" s="47"/>
    </row>
    <row r="46" spans="1:11" x14ac:dyDescent="0.25">
      <c r="A46" s="40">
        <f t="shared" si="1"/>
        <v>33</v>
      </c>
      <c r="B46" s="41" t="s">
        <v>39</v>
      </c>
      <c r="C46" s="42" t="s">
        <v>59</v>
      </c>
      <c r="D46" s="43">
        <v>32652</v>
      </c>
      <c r="E46" s="44">
        <v>2024</v>
      </c>
      <c r="F46" s="48">
        <f>1109407.02-2486.18</f>
        <v>1106920.8400000001</v>
      </c>
      <c r="G46" s="46">
        <v>0.05</v>
      </c>
      <c r="H46" s="42" t="s">
        <v>61</v>
      </c>
      <c r="I46" s="42" t="s">
        <v>65</v>
      </c>
      <c r="J46" s="48">
        <f t="shared" si="0"/>
        <v>55346.04</v>
      </c>
      <c r="K46" s="47"/>
    </row>
    <row r="47" spans="1:11" x14ac:dyDescent="0.25">
      <c r="A47" s="40">
        <f t="shared" si="1"/>
        <v>34</v>
      </c>
      <c r="B47" s="41" t="s">
        <v>40</v>
      </c>
      <c r="C47" s="42" t="s">
        <v>59</v>
      </c>
      <c r="D47" s="43">
        <v>32652</v>
      </c>
      <c r="E47" s="44">
        <v>2024</v>
      </c>
      <c r="F47" s="48">
        <f>1139081.8-2541.14</f>
        <v>1136540.6600000001</v>
      </c>
      <c r="G47" s="46">
        <v>0.05</v>
      </c>
      <c r="H47" s="42" t="s">
        <v>61</v>
      </c>
      <c r="I47" s="42" t="s">
        <v>65</v>
      </c>
      <c r="J47" s="48">
        <f t="shared" si="0"/>
        <v>56827.03</v>
      </c>
      <c r="K47" s="47"/>
    </row>
    <row r="48" spans="1:11" x14ac:dyDescent="0.25">
      <c r="A48" s="40">
        <f t="shared" si="1"/>
        <v>35</v>
      </c>
      <c r="B48" s="41" t="s">
        <v>41</v>
      </c>
      <c r="C48" s="42" t="s">
        <v>59</v>
      </c>
      <c r="D48" s="43">
        <v>34080</v>
      </c>
      <c r="E48" s="44">
        <v>2029</v>
      </c>
      <c r="F48" s="48">
        <f>1131208.95-1773</f>
        <v>1129435.95</v>
      </c>
      <c r="G48" s="46">
        <v>0.05</v>
      </c>
      <c r="H48" s="42" t="s">
        <v>61</v>
      </c>
      <c r="I48" s="42" t="s">
        <v>65</v>
      </c>
      <c r="J48" s="48">
        <f t="shared" si="0"/>
        <v>56471.8</v>
      </c>
      <c r="K48" s="47"/>
    </row>
    <row r="49" spans="1:11" x14ac:dyDescent="0.25">
      <c r="A49" s="40">
        <f t="shared" si="1"/>
        <v>36</v>
      </c>
      <c r="B49" s="41" t="s">
        <v>42</v>
      </c>
      <c r="C49" s="42" t="s">
        <v>59</v>
      </c>
      <c r="D49" s="43">
        <v>34080</v>
      </c>
      <c r="E49" s="44">
        <v>2029</v>
      </c>
      <c r="F49" s="48">
        <f>1161078.61-1811.52</f>
        <v>1159267.0900000001</v>
      </c>
      <c r="G49" s="46">
        <v>0.05</v>
      </c>
      <c r="H49" s="42" t="s">
        <v>61</v>
      </c>
      <c r="I49" s="42" t="s">
        <v>65</v>
      </c>
      <c r="J49" s="48">
        <f t="shared" si="0"/>
        <v>57963.35</v>
      </c>
      <c r="K49" s="47"/>
    </row>
    <row r="50" spans="1:11" x14ac:dyDescent="0.25">
      <c r="A50" s="40">
        <f t="shared" si="1"/>
        <v>37</v>
      </c>
      <c r="B50" s="41" t="s">
        <v>43</v>
      </c>
      <c r="C50" s="42" t="s">
        <v>59</v>
      </c>
      <c r="D50" s="43">
        <v>36019</v>
      </c>
      <c r="E50" s="44">
        <v>2033</v>
      </c>
      <c r="F50" s="48">
        <f>2490641.84-2851.9</f>
        <v>2487789.94</v>
      </c>
      <c r="G50" s="46">
        <v>5.1200000000000002E-2</v>
      </c>
      <c r="H50" s="42" t="s">
        <v>61</v>
      </c>
      <c r="I50" s="42" t="s">
        <v>65</v>
      </c>
      <c r="J50" s="48">
        <f t="shared" si="0"/>
        <v>127374.84</v>
      </c>
      <c r="K50" s="47"/>
    </row>
    <row r="51" spans="1:11" x14ac:dyDescent="0.25">
      <c r="A51" s="40">
        <f t="shared" si="1"/>
        <v>38</v>
      </c>
      <c r="B51" s="41" t="s">
        <v>44</v>
      </c>
      <c r="C51" s="42" t="s">
        <v>59</v>
      </c>
      <c r="D51" s="43">
        <v>36179</v>
      </c>
      <c r="E51" s="44">
        <v>2034</v>
      </c>
      <c r="F51" s="48">
        <f>404444.98-479.89</f>
        <v>403965.08999999997</v>
      </c>
      <c r="G51" s="46">
        <v>0.05</v>
      </c>
      <c r="H51" s="42" t="s">
        <v>61</v>
      </c>
      <c r="I51" s="42" t="s">
        <v>65</v>
      </c>
      <c r="J51" s="48">
        <f t="shared" si="0"/>
        <v>20198.25</v>
      </c>
      <c r="K51" s="47"/>
    </row>
    <row r="52" spans="1:11" x14ac:dyDescent="0.25">
      <c r="A52" s="40">
        <f t="shared" si="1"/>
        <v>39</v>
      </c>
      <c r="B52" s="41" t="s">
        <v>45</v>
      </c>
      <c r="C52" s="42" t="s">
        <v>59</v>
      </c>
      <c r="D52" s="43">
        <v>36201</v>
      </c>
      <c r="E52" s="44">
        <v>2034</v>
      </c>
      <c r="F52" s="48">
        <f>380654.14-451.66</f>
        <v>380202.48000000004</v>
      </c>
      <c r="G52" s="46">
        <v>0.05</v>
      </c>
      <c r="H52" s="42" t="s">
        <v>61</v>
      </c>
      <c r="I52" s="42" t="s">
        <v>65</v>
      </c>
      <c r="J52" s="48">
        <f t="shared" si="0"/>
        <v>19010.12</v>
      </c>
      <c r="K52" s="47"/>
    </row>
    <row r="53" spans="1:11" x14ac:dyDescent="0.25">
      <c r="A53" s="40">
        <f t="shared" si="1"/>
        <v>40</v>
      </c>
      <c r="B53" s="41" t="s">
        <v>46</v>
      </c>
      <c r="C53" s="42" t="s">
        <v>59</v>
      </c>
      <c r="D53" s="43">
        <v>36292</v>
      </c>
      <c r="E53" s="44">
        <v>2034</v>
      </c>
      <c r="F53" s="48">
        <f>856471.74-1016.24</f>
        <v>855455.5</v>
      </c>
      <c r="G53" s="46">
        <v>0.05</v>
      </c>
      <c r="H53" s="42" t="s">
        <v>61</v>
      </c>
      <c r="I53" s="42" t="s">
        <v>65</v>
      </c>
      <c r="J53" s="48">
        <f>ROUND(+F53*G53,2)</f>
        <v>42772.78</v>
      </c>
      <c r="K53" s="47"/>
    </row>
    <row r="54" spans="1:11" x14ac:dyDescent="0.25">
      <c r="A54" s="40">
        <f t="shared" si="1"/>
        <v>41</v>
      </c>
      <c r="B54" s="41" t="s">
        <v>47</v>
      </c>
      <c r="C54" s="42" t="s">
        <v>59</v>
      </c>
      <c r="D54" s="43">
        <v>36306</v>
      </c>
      <c r="E54" s="44">
        <v>2034</v>
      </c>
      <c r="F54" s="48">
        <f>542432.11-643.62</f>
        <v>541788.49</v>
      </c>
      <c r="G54" s="46">
        <v>0.05</v>
      </c>
      <c r="H54" s="42" t="s">
        <v>61</v>
      </c>
      <c r="I54" s="42" t="s">
        <v>65</v>
      </c>
      <c r="J54" s="48">
        <f t="shared" ref="J54:J80" si="2">ROUND(+F54*G54,2)</f>
        <v>27089.42</v>
      </c>
      <c r="K54" s="47"/>
    </row>
    <row r="55" spans="1:11" x14ac:dyDescent="0.25">
      <c r="A55" s="40">
        <f t="shared" si="1"/>
        <v>42</v>
      </c>
      <c r="B55" s="41" t="s">
        <v>90</v>
      </c>
      <c r="C55" s="42" t="s">
        <v>59</v>
      </c>
      <c r="D55" s="43">
        <v>36923</v>
      </c>
      <c r="E55" s="44">
        <v>2036</v>
      </c>
      <c r="F55" s="48">
        <f>18754888.29-38339.33</f>
        <v>18716548.960000001</v>
      </c>
      <c r="G55" s="49">
        <v>1.125E-2</v>
      </c>
      <c r="H55" s="42" t="s">
        <v>115</v>
      </c>
      <c r="I55" s="42" t="s">
        <v>65</v>
      </c>
      <c r="J55" s="48">
        <f t="shared" si="2"/>
        <v>210561.18</v>
      </c>
      <c r="K55" s="47"/>
    </row>
    <row r="56" spans="1:11" x14ac:dyDescent="0.25">
      <c r="A56" s="40">
        <f t="shared" si="1"/>
        <v>43</v>
      </c>
      <c r="B56" s="41" t="s">
        <v>91</v>
      </c>
      <c r="C56" s="42" t="s">
        <v>59</v>
      </c>
      <c r="D56" s="43">
        <v>36923</v>
      </c>
      <c r="E56" s="44">
        <v>2036</v>
      </c>
      <c r="F56" s="48">
        <f>11993798.46-25672.24</f>
        <v>11968126.220000001</v>
      </c>
      <c r="G56" s="49">
        <v>1.125E-2</v>
      </c>
      <c r="H56" s="42" t="s">
        <v>116</v>
      </c>
      <c r="I56" s="42" t="s">
        <v>65</v>
      </c>
      <c r="J56" s="48">
        <f t="shared" si="2"/>
        <v>134641.42000000001</v>
      </c>
      <c r="K56" s="47"/>
    </row>
    <row r="57" spans="1:11" x14ac:dyDescent="0.25">
      <c r="A57" s="40">
        <f t="shared" si="1"/>
        <v>44</v>
      </c>
      <c r="B57" s="41" t="s">
        <v>92</v>
      </c>
      <c r="C57" s="42" t="s">
        <v>59</v>
      </c>
      <c r="D57" s="43">
        <v>36923</v>
      </c>
      <c r="E57" s="44">
        <v>2036</v>
      </c>
      <c r="F57" s="48">
        <v>6356357.8300000001</v>
      </c>
      <c r="G57" s="49">
        <v>1.125E-2</v>
      </c>
      <c r="H57" s="42" t="s">
        <v>117</v>
      </c>
      <c r="I57" s="42" t="s">
        <v>65</v>
      </c>
      <c r="J57" s="48">
        <f t="shared" si="2"/>
        <v>71509.03</v>
      </c>
      <c r="K57" s="47"/>
    </row>
    <row r="58" spans="1:11" x14ac:dyDescent="0.25">
      <c r="A58" s="40">
        <f t="shared" si="1"/>
        <v>45</v>
      </c>
      <c r="B58" s="41" t="s">
        <v>93</v>
      </c>
      <c r="C58" s="42" t="s">
        <v>59</v>
      </c>
      <c r="D58" s="43">
        <v>36923</v>
      </c>
      <c r="E58" s="44">
        <v>2036</v>
      </c>
      <c r="F58" s="48">
        <f>8332060.55-18225.83</f>
        <v>8313834.7199999997</v>
      </c>
      <c r="G58" s="49">
        <v>1.6250000000000001E-2</v>
      </c>
      <c r="H58" s="42" t="s">
        <v>118</v>
      </c>
      <c r="I58" s="42" t="s">
        <v>65</v>
      </c>
      <c r="J58" s="48">
        <f t="shared" si="2"/>
        <v>135099.81</v>
      </c>
      <c r="K58" s="47"/>
    </row>
    <row r="59" spans="1:11" x14ac:dyDescent="0.25">
      <c r="A59" s="40">
        <f t="shared" si="1"/>
        <v>46</v>
      </c>
      <c r="B59" s="41" t="s">
        <v>94</v>
      </c>
      <c r="C59" s="42" t="s">
        <v>59</v>
      </c>
      <c r="D59" s="43">
        <v>36923</v>
      </c>
      <c r="E59" s="44">
        <v>2036</v>
      </c>
      <c r="F59" s="48">
        <f>9907335.56-20252.88</f>
        <v>9887082.6799999997</v>
      </c>
      <c r="G59" s="49">
        <v>1.125E-2</v>
      </c>
      <c r="H59" s="42" t="s">
        <v>115</v>
      </c>
      <c r="I59" s="42" t="s">
        <v>65</v>
      </c>
      <c r="J59" s="48">
        <f t="shared" si="2"/>
        <v>111229.68</v>
      </c>
      <c r="K59" s="47"/>
    </row>
    <row r="60" spans="1:11" x14ac:dyDescent="0.25">
      <c r="A60" s="40">
        <f t="shared" si="1"/>
        <v>47</v>
      </c>
      <c r="B60" s="41" t="s">
        <v>48</v>
      </c>
      <c r="C60" s="42" t="s">
        <v>59</v>
      </c>
      <c r="D60" s="43">
        <v>36330</v>
      </c>
      <c r="E60" s="44">
        <v>2034</v>
      </c>
      <c r="F60" s="48">
        <f>302620.01-359.07</f>
        <v>302260.94</v>
      </c>
      <c r="G60" s="46">
        <v>0.05</v>
      </c>
      <c r="H60" s="42" t="s">
        <v>61</v>
      </c>
      <c r="I60" s="42" t="s">
        <v>65</v>
      </c>
      <c r="J60" s="48">
        <f>ROUND(+F60*G60,2)</f>
        <v>15113.05</v>
      </c>
      <c r="K60" s="47"/>
    </row>
    <row r="61" spans="1:11" x14ac:dyDescent="0.25">
      <c r="A61" s="40">
        <f t="shared" si="1"/>
        <v>48</v>
      </c>
      <c r="B61" s="41" t="s">
        <v>114</v>
      </c>
      <c r="C61" s="42" t="s">
        <v>59</v>
      </c>
      <c r="D61" s="72" t="s">
        <v>120</v>
      </c>
      <c r="E61" s="44">
        <v>2037</v>
      </c>
      <c r="F61" s="48">
        <v>6000000</v>
      </c>
      <c r="G61" s="46">
        <v>9.5200000000000007E-3</v>
      </c>
      <c r="H61" s="42" t="s">
        <v>122</v>
      </c>
      <c r="I61" s="42" t="s">
        <v>65</v>
      </c>
      <c r="J61" s="48">
        <f>ROUND(+F61*G61,2)</f>
        <v>57120</v>
      </c>
      <c r="K61" s="47"/>
    </row>
    <row r="62" spans="1:11" x14ac:dyDescent="0.25">
      <c r="A62" s="40">
        <f t="shared" si="1"/>
        <v>49</v>
      </c>
      <c r="B62" s="41" t="s">
        <v>49</v>
      </c>
      <c r="C62" s="42" t="s">
        <v>60</v>
      </c>
      <c r="D62" s="43">
        <v>36543</v>
      </c>
      <c r="E62" s="44">
        <v>2009</v>
      </c>
      <c r="F62" s="50">
        <f>-49992+300000.08</f>
        <v>250008.08000000002</v>
      </c>
      <c r="G62" s="46">
        <v>0</v>
      </c>
      <c r="H62" s="42" t="s">
        <v>61</v>
      </c>
      <c r="I62" s="42" t="s">
        <v>65</v>
      </c>
      <c r="J62" s="48">
        <f t="shared" si="2"/>
        <v>0</v>
      </c>
      <c r="K62" s="47"/>
    </row>
    <row r="63" spans="1:11" x14ac:dyDescent="0.25">
      <c r="A63" s="40">
        <f t="shared" si="1"/>
        <v>50</v>
      </c>
      <c r="B63" s="41" t="s">
        <v>49</v>
      </c>
      <c r="C63" s="42" t="s">
        <v>60</v>
      </c>
      <c r="D63" s="43">
        <v>36593</v>
      </c>
      <c r="E63" s="44">
        <v>2009</v>
      </c>
      <c r="F63" s="50">
        <f>-50004+308294.55</f>
        <v>258290.55</v>
      </c>
      <c r="G63" s="46">
        <v>0</v>
      </c>
      <c r="H63" s="42" t="s">
        <v>61</v>
      </c>
      <c r="I63" s="42" t="s">
        <v>65</v>
      </c>
      <c r="J63" s="48">
        <f t="shared" si="2"/>
        <v>0</v>
      </c>
      <c r="K63" s="47"/>
    </row>
    <row r="64" spans="1:11" x14ac:dyDescent="0.25">
      <c r="A64" s="40">
        <f t="shared" si="1"/>
        <v>51</v>
      </c>
      <c r="B64" s="41" t="s">
        <v>49</v>
      </c>
      <c r="C64" s="42" t="s">
        <v>60</v>
      </c>
      <c r="D64" s="43">
        <v>36768</v>
      </c>
      <c r="E64" s="44">
        <v>2010</v>
      </c>
      <c r="F64" s="50">
        <f>-22222+144444.5</f>
        <v>122222.5</v>
      </c>
      <c r="G64" s="46">
        <v>0</v>
      </c>
      <c r="H64" s="42" t="s">
        <v>61</v>
      </c>
      <c r="I64" s="42" t="s">
        <v>65</v>
      </c>
      <c r="J64" s="48">
        <f t="shared" si="2"/>
        <v>0</v>
      </c>
      <c r="K64" s="47"/>
    </row>
    <row r="65" spans="1:11" x14ac:dyDescent="0.25">
      <c r="A65" s="40">
        <f t="shared" si="1"/>
        <v>52</v>
      </c>
      <c r="B65" s="41" t="s">
        <v>49</v>
      </c>
      <c r="C65" s="42" t="s">
        <v>60</v>
      </c>
      <c r="D65" s="43">
        <v>37062</v>
      </c>
      <c r="E65" s="44">
        <v>2011</v>
      </c>
      <c r="F65" s="48">
        <f>-50000+370833.27</f>
        <v>320833.27</v>
      </c>
      <c r="G65" s="46">
        <v>0</v>
      </c>
      <c r="H65" s="42" t="s">
        <v>61</v>
      </c>
      <c r="I65" s="42" t="s">
        <v>65</v>
      </c>
      <c r="J65" s="48">
        <f t="shared" si="2"/>
        <v>0</v>
      </c>
      <c r="K65" s="47"/>
    </row>
    <row r="66" spans="1:11" x14ac:dyDescent="0.25">
      <c r="A66" s="40">
        <f t="shared" si="1"/>
        <v>53</v>
      </c>
      <c r="B66" s="41" t="s">
        <v>50</v>
      </c>
      <c r="C66" s="42" t="s">
        <v>59</v>
      </c>
      <c r="D66" s="43">
        <v>35612</v>
      </c>
      <c r="E66" s="44">
        <v>2032</v>
      </c>
      <c r="F66" s="48">
        <v>1647239.12</v>
      </c>
      <c r="G66" s="46">
        <v>2.9000000000000001E-2</v>
      </c>
      <c r="H66" s="42" t="s">
        <v>130</v>
      </c>
      <c r="I66" s="42" t="s">
        <v>66</v>
      </c>
      <c r="J66" s="48">
        <f t="shared" si="2"/>
        <v>47769.93</v>
      </c>
      <c r="K66" s="47"/>
    </row>
    <row r="67" spans="1:11" x14ac:dyDescent="0.25">
      <c r="A67" s="40">
        <f t="shared" si="1"/>
        <v>54</v>
      </c>
      <c r="B67" s="41" t="s">
        <v>51</v>
      </c>
      <c r="C67" s="42" t="s">
        <v>59</v>
      </c>
      <c r="D67" s="43">
        <v>31751</v>
      </c>
      <c r="E67" s="44">
        <v>2019</v>
      </c>
      <c r="F67" s="48">
        <v>1238080</v>
      </c>
      <c r="G67" s="46">
        <v>2.9000000000000001E-2</v>
      </c>
      <c r="H67" s="42" t="s">
        <v>130</v>
      </c>
      <c r="I67" s="42" t="s">
        <v>66</v>
      </c>
      <c r="J67" s="48">
        <f t="shared" si="2"/>
        <v>35904.32</v>
      </c>
      <c r="K67" s="47"/>
    </row>
    <row r="68" spans="1:11" x14ac:dyDescent="0.25">
      <c r="A68" s="40">
        <f t="shared" si="1"/>
        <v>55</v>
      </c>
      <c r="B68" s="41" t="s">
        <v>53</v>
      </c>
      <c r="C68" s="42" t="s">
        <v>59</v>
      </c>
      <c r="D68" s="43">
        <v>32421</v>
      </c>
      <c r="E68" s="44">
        <v>2022</v>
      </c>
      <c r="F68" s="48">
        <v>1243701</v>
      </c>
      <c r="G68" s="46">
        <v>2.9000000000000001E-2</v>
      </c>
      <c r="H68" s="42" t="s">
        <v>130</v>
      </c>
      <c r="I68" s="42" t="s">
        <v>66</v>
      </c>
      <c r="J68" s="48">
        <f t="shared" si="2"/>
        <v>36067.33</v>
      </c>
      <c r="K68" s="47"/>
    </row>
    <row r="69" spans="1:11" x14ac:dyDescent="0.25">
      <c r="A69" s="40">
        <f t="shared" si="1"/>
        <v>56</v>
      </c>
      <c r="B69" s="41" t="s">
        <v>54</v>
      </c>
      <c r="C69" s="42" t="s">
        <v>59</v>
      </c>
      <c r="D69" s="43">
        <v>30715</v>
      </c>
      <c r="E69" s="44">
        <v>2017</v>
      </c>
      <c r="F69" s="48">
        <v>1048713</v>
      </c>
      <c r="G69" s="46">
        <v>2.9000000000000001E-2</v>
      </c>
      <c r="H69" s="42" t="s">
        <v>130</v>
      </c>
      <c r="I69" s="42" t="s">
        <v>66</v>
      </c>
      <c r="J69" s="48">
        <f t="shared" si="2"/>
        <v>30412.68</v>
      </c>
      <c r="K69" s="47"/>
    </row>
    <row r="70" spans="1:11" x14ac:dyDescent="0.25">
      <c r="A70" s="40">
        <f t="shared" si="1"/>
        <v>57</v>
      </c>
      <c r="B70" s="41" t="s">
        <v>55</v>
      </c>
      <c r="C70" s="42" t="s">
        <v>59</v>
      </c>
      <c r="D70" s="43">
        <v>34247</v>
      </c>
      <c r="E70" s="44">
        <v>2028</v>
      </c>
      <c r="F70" s="48">
        <v>1432646.13</v>
      </c>
      <c r="G70" s="46">
        <v>2.9499999999999998E-2</v>
      </c>
      <c r="H70" s="42" t="s">
        <v>129</v>
      </c>
      <c r="I70" s="42" t="s">
        <v>66</v>
      </c>
      <c r="J70" s="48">
        <f t="shared" si="2"/>
        <v>42263.06</v>
      </c>
      <c r="K70" s="47"/>
    </row>
    <row r="71" spans="1:11" x14ac:dyDescent="0.25">
      <c r="A71" s="40">
        <f t="shared" si="1"/>
        <v>58</v>
      </c>
      <c r="B71" s="41" t="s">
        <v>56</v>
      </c>
      <c r="C71" s="42" t="s">
        <v>59</v>
      </c>
      <c r="D71" s="43">
        <v>34339</v>
      </c>
      <c r="E71" s="44">
        <v>2029</v>
      </c>
      <c r="F71" s="48">
        <v>1351229.69</v>
      </c>
      <c r="G71" s="46">
        <v>2.9399999999999999E-2</v>
      </c>
      <c r="H71" s="42" t="s">
        <v>131</v>
      </c>
      <c r="I71" s="42" t="s">
        <v>66</v>
      </c>
      <c r="J71" s="48">
        <f t="shared" si="2"/>
        <v>39726.15</v>
      </c>
      <c r="K71" s="47"/>
    </row>
    <row r="72" spans="1:11" x14ac:dyDescent="0.25">
      <c r="A72" s="40">
        <f t="shared" si="1"/>
        <v>59</v>
      </c>
      <c r="B72" s="41" t="s">
        <v>57</v>
      </c>
      <c r="C72" s="42" t="s">
        <v>59</v>
      </c>
      <c r="D72" s="43">
        <v>33770</v>
      </c>
      <c r="E72" s="44">
        <v>2025</v>
      </c>
      <c r="F72" s="48">
        <v>1442048</v>
      </c>
      <c r="G72" s="46">
        <v>2.9000000000000001E-2</v>
      </c>
      <c r="H72" s="42" t="s">
        <v>130</v>
      </c>
      <c r="I72" s="42" t="s">
        <v>66</v>
      </c>
      <c r="J72" s="48">
        <f t="shared" si="2"/>
        <v>41819.39</v>
      </c>
      <c r="K72" s="47"/>
    </row>
    <row r="73" spans="1:11" x14ac:dyDescent="0.25">
      <c r="A73" s="40">
        <f t="shared" si="1"/>
        <v>60</v>
      </c>
      <c r="B73" s="41" t="s">
        <v>58</v>
      </c>
      <c r="C73" s="42" t="s">
        <v>59</v>
      </c>
      <c r="D73" s="43">
        <v>37166</v>
      </c>
      <c r="E73" s="44">
        <v>2026</v>
      </c>
      <c r="F73" s="48">
        <v>3674078.05</v>
      </c>
      <c r="G73" s="46">
        <v>2.9499999999999998E-2</v>
      </c>
      <c r="H73" s="42" t="s">
        <v>129</v>
      </c>
      <c r="I73" s="42" t="s">
        <v>66</v>
      </c>
      <c r="J73" s="48">
        <f t="shared" si="2"/>
        <v>108385.3</v>
      </c>
      <c r="K73" s="47"/>
    </row>
    <row r="74" spans="1:11" x14ac:dyDescent="0.25">
      <c r="A74" s="40">
        <f t="shared" si="1"/>
        <v>61</v>
      </c>
      <c r="B74" s="41" t="s">
        <v>112</v>
      </c>
      <c r="C74" s="42" t="s">
        <v>60</v>
      </c>
      <c r="D74" s="72" t="s">
        <v>123</v>
      </c>
      <c r="E74" s="44">
        <v>2014</v>
      </c>
      <c r="F74" s="48">
        <v>6278002.7800000003</v>
      </c>
      <c r="G74" s="46">
        <v>4.6399999999999997E-2</v>
      </c>
      <c r="H74" s="42" t="s">
        <v>61</v>
      </c>
      <c r="I74" s="42" t="s">
        <v>66</v>
      </c>
      <c r="J74" s="48">
        <f>ROUND(+F74*G74,2)</f>
        <v>291299.33</v>
      </c>
      <c r="K74" s="47"/>
    </row>
    <row r="75" spans="1:11" x14ac:dyDescent="0.25">
      <c r="A75" s="40">
        <f t="shared" si="1"/>
        <v>62</v>
      </c>
      <c r="B75" s="41">
        <v>9000001</v>
      </c>
      <c r="C75" s="42" t="s">
        <v>59</v>
      </c>
      <c r="D75" s="43">
        <v>26460</v>
      </c>
      <c r="E75" s="44">
        <v>2007</v>
      </c>
      <c r="F75" s="48">
        <v>30914.21</v>
      </c>
      <c r="G75" s="49">
        <v>4.2750000000000003E-2</v>
      </c>
      <c r="H75" s="42" t="s">
        <v>64</v>
      </c>
      <c r="I75" s="42" t="s">
        <v>67</v>
      </c>
      <c r="J75" s="48">
        <f t="shared" si="2"/>
        <v>1321.58</v>
      </c>
      <c r="K75" s="47"/>
    </row>
    <row r="76" spans="1:11" x14ac:dyDescent="0.25">
      <c r="A76" s="40">
        <f t="shared" si="1"/>
        <v>63</v>
      </c>
      <c r="B76" s="41">
        <v>9001001</v>
      </c>
      <c r="C76" s="42" t="s">
        <v>59</v>
      </c>
      <c r="D76" s="43">
        <v>26764</v>
      </c>
      <c r="E76" s="44">
        <v>2008</v>
      </c>
      <c r="F76" s="48">
        <f>61696.97-2774.82</f>
        <v>58922.15</v>
      </c>
      <c r="G76" s="49">
        <v>4.2750000000000003E-2</v>
      </c>
      <c r="H76" s="42" t="s">
        <v>64</v>
      </c>
      <c r="I76" s="42" t="s">
        <v>67</v>
      </c>
      <c r="J76" s="48">
        <f t="shared" si="2"/>
        <v>2518.92</v>
      </c>
      <c r="K76" s="47"/>
    </row>
    <row r="77" spans="1:11" x14ac:dyDescent="0.25">
      <c r="A77" s="40">
        <f t="shared" si="1"/>
        <v>64</v>
      </c>
      <c r="B77" s="41">
        <v>9002001</v>
      </c>
      <c r="C77" s="42" t="s">
        <v>59</v>
      </c>
      <c r="D77" s="43">
        <v>27076</v>
      </c>
      <c r="E77" s="44">
        <v>2009</v>
      </c>
      <c r="F77" s="48">
        <f>88890.45-3417.6</f>
        <v>85472.849999999991</v>
      </c>
      <c r="G77" s="49">
        <v>4.2750000000000003E-2</v>
      </c>
      <c r="H77" s="42" t="s">
        <v>64</v>
      </c>
      <c r="I77" s="42" t="s">
        <v>67</v>
      </c>
      <c r="J77" s="48">
        <f t="shared" si="2"/>
        <v>3653.96</v>
      </c>
      <c r="K77" s="47"/>
    </row>
    <row r="78" spans="1:11" x14ac:dyDescent="0.25">
      <c r="A78" s="40">
        <f t="shared" si="1"/>
        <v>65</v>
      </c>
      <c r="B78" s="41">
        <v>9009001</v>
      </c>
      <c r="C78" s="42" t="s">
        <v>59</v>
      </c>
      <c r="D78" s="43">
        <v>32030</v>
      </c>
      <c r="E78" s="44">
        <v>2021</v>
      </c>
      <c r="F78" s="48">
        <f>703246.75-6455.69</f>
        <v>696791.06</v>
      </c>
      <c r="G78" s="49">
        <v>4.2750000000000003E-2</v>
      </c>
      <c r="H78" s="42" t="s">
        <v>64</v>
      </c>
      <c r="I78" s="42" t="s">
        <v>67</v>
      </c>
      <c r="J78" s="48">
        <f t="shared" si="2"/>
        <v>29787.82</v>
      </c>
      <c r="K78" s="47"/>
    </row>
    <row r="79" spans="1:11" x14ac:dyDescent="0.25">
      <c r="A79" s="40">
        <f t="shared" si="1"/>
        <v>66</v>
      </c>
      <c r="B79" s="41">
        <v>9011001</v>
      </c>
      <c r="C79" s="42" t="s">
        <v>59</v>
      </c>
      <c r="D79" s="43">
        <v>35324</v>
      </c>
      <c r="E79" s="44">
        <v>2024</v>
      </c>
      <c r="F79" s="48">
        <f>1002323.19-5372.43</f>
        <v>996950.75999999989</v>
      </c>
      <c r="G79" s="49">
        <v>4.2750000000000003E-2</v>
      </c>
      <c r="H79" s="42" t="s">
        <v>64</v>
      </c>
      <c r="I79" s="42" t="s">
        <v>67</v>
      </c>
      <c r="J79" s="48">
        <f t="shared" si="2"/>
        <v>42619.64</v>
      </c>
      <c r="K79" s="47"/>
    </row>
    <row r="80" spans="1:11" x14ac:dyDescent="0.25">
      <c r="A80" s="40">
        <f>+A79+1</f>
        <v>67</v>
      </c>
      <c r="B80" s="41">
        <v>9012001</v>
      </c>
      <c r="C80" s="42" t="s">
        <v>59</v>
      </c>
      <c r="D80" s="43">
        <v>36063</v>
      </c>
      <c r="E80" s="44">
        <v>2029</v>
      </c>
      <c r="F80" s="48">
        <f>1513431.49-6315.25</f>
        <v>1507116.24</v>
      </c>
      <c r="G80" s="49">
        <v>4.2750000000000003E-2</v>
      </c>
      <c r="H80" s="42" t="s">
        <v>64</v>
      </c>
      <c r="I80" s="42" t="s">
        <v>67</v>
      </c>
      <c r="J80" s="48">
        <f t="shared" si="2"/>
        <v>64429.22</v>
      </c>
      <c r="K80" s="47"/>
    </row>
    <row r="81" spans="1:11" x14ac:dyDescent="0.25">
      <c r="A81" s="40"/>
      <c r="B81" s="41"/>
      <c r="C81" s="42"/>
      <c r="D81" s="43"/>
      <c r="E81" s="44"/>
      <c r="F81" s="48"/>
      <c r="G81" s="49"/>
      <c r="H81" s="42"/>
      <c r="I81" s="42"/>
      <c r="J81" s="48"/>
      <c r="K81" s="47"/>
    </row>
    <row r="82" spans="1:11" x14ac:dyDescent="0.25">
      <c r="A82" s="40">
        <v>68</v>
      </c>
      <c r="B82" s="41" t="s">
        <v>99</v>
      </c>
      <c r="C82" s="42"/>
      <c r="D82" s="43"/>
      <c r="E82" s="44"/>
      <c r="F82" s="45">
        <f>SUM(F14:F80)</f>
        <v>120671840.86999999</v>
      </c>
      <c r="G82" s="46"/>
      <c r="H82" s="42"/>
      <c r="I82" s="42"/>
      <c r="J82" s="45">
        <f>SUM(J14:J80)</f>
        <v>3246031.2500000005</v>
      </c>
      <c r="K82" s="51">
        <v>3364564.71</v>
      </c>
    </row>
    <row r="83" spans="1:11" x14ac:dyDescent="0.25">
      <c r="A83" s="40"/>
      <c r="B83" s="41" t="s">
        <v>100</v>
      </c>
      <c r="C83" s="42"/>
      <c r="D83" s="43"/>
      <c r="E83" s="44"/>
      <c r="F83" s="71"/>
      <c r="G83" s="46"/>
      <c r="H83" s="42"/>
      <c r="I83" s="42"/>
      <c r="J83" s="48"/>
      <c r="K83" s="47"/>
    </row>
    <row r="84" spans="1:11" x14ac:dyDescent="0.25">
      <c r="A84" s="40"/>
      <c r="B84" s="41"/>
      <c r="C84" s="42"/>
      <c r="D84" s="43"/>
      <c r="E84" s="44"/>
      <c r="F84" s="48"/>
      <c r="G84" s="46"/>
      <c r="H84" s="42"/>
      <c r="I84" s="42"/>
      <c r="J84" s="48"/>
      <c r="K84" s="47"/>
    </row>
    <row r="85" spans="1:11" x14ac:dyDescent="0.25">
      <c r="A85" s="40">
        <v>69</v>
      </c>
      <c r="B85" s="41" t="s">
        <v>101</v>
      </c>
      <c r="C85" s="42"/>
      <c r="D85" s="43"/>
      <c r="E85" s="44"/>
      <c r="F85" s="50"/>
      <c r="G85" s="46"/>
      <c r="H85" s="42"/>
      <c r="I85" s="42"/>
      <c r="J85" s="52">
        <f>+J82/F82</f>
        <v>2.6899658003037813E-2</v>
      </c>
      <c r="K85" s="47"/>
    </row>
    <row r="86" spans="1:11" x14ac:dyDescent="0.25">
      <c r="A86" s="40"/>
      <c r="B86" s="41" t="s">
        <v>102</v>
      </c>
      <c r="C86" s="42"/>
      <c r="D86" s="43"/>
      <c r="E86" s="44"/>
      <c r="F86" s="50"/>
      <c r="G86" s="46"/>
      <c r="H86" s="42"/>
      <c r="I86" s="42"/>
      <c r="J86" s="48"/>
      <c r="K86" s="47"/>
    </row>
    <row r="87" spans="1:11" x14ac:dyDescent="0.25">
      <c r="A87" s="40"/>
      <c r="B87" s="41"/>
      <c r="C87" s="42"/>
      <c r="D87" s="43"/>
      <c r="E87" s="44"/>
      <c r="F87" s="50"/>
      <c r="G87" s="46"/>
      <c r="H87" s="42"/>
      <c r="I87" s="42"/>
      <c r="J87" s="48"/>
      <c r="K87" s="47"/>
    </row>
    <row r="88" spans="1:11" x14ac:dyDescent="0.25">
      <c r="A88" s="40">
        <v>70</v>
      </c>
      <c r="B88" s="41" t="s">
        <v>103</v>
      </c>
      <c r="C88" s="42"/>
      <c r="D88" s="43"/>
      <c r="E88" s="44"/>
      <c r="F88" s="50"/>
      <c r="G88" s="46"/>
      <c r="H88" s="42"/>
      <c r="I88" s="42"/>
      <c r="J88" s="48"/>
      <c r="K88" s="53">
        <f>+K82/F82</f>
        <v>2.7881937374475394E-2</v>
      </c>
    </row>
    <row r="89" spans="1:11" x14ac:dyDescent="0.25">
      <c r="A89" s="40"/>
      <c r="B89" s="41" t="s">
        <v>104</v>
      </c>
      <c r="C89" s="42"/>
      <c r="D89" s="43"/>
      <c r="E89" s="44"/>
      <c r="F89" s="50"/>
      <c r="G89" s="46"/>
      <c r="H89" s="42"/>
      <c r="I89" s="42"/>
      <c r="J89" s="48"/>
      <c r="K89" s="47"/>
    </row>
    <row r="90" spans="1:11" x14ac:dyDescent="0.25">
      <c r="A90" s="40"/>
      <c r="B90" s="41" t="s">
        <v>105</v>
      </c>
      <c r="C90" s="42"/>
      <c r="D90" s="43"/>
      <c r="E90" s="44"/>
      <c r="F90" s="48"/>
      <c r="G90" s="46"/>
      <c r="H90" s="42"/>
      <c r="I90" s="42"/>
      <c r="J90" s="48"/>
      <c r="K90" s="47"/>
    </row>
    <row r="91" spans="1:11" ht="13.8" thickBot="1" x14ac:dyDescent="0.3">
      <c r="A91" s="54"/>
      <c r="B91" s="55"/>
      <c r="C91" s="56"/>
      <c r="D91" s="57"/>
      <c r="E91" s="58"/>
      <c r="F91" s="59"/>
      <c r="G91" s="60"/>
      <c r="H91" s="56"/>
      <c r="I91" s="56"/>
      <c r="J91" s="59"/>
      <c r="K91" s="61"/>
    </row>
    <row r="92" spans="1:11" ht="13.8" thickTop="1" x14ac:dyDescent="0.25">
      <c r="E92" s="39"/>
      <c r="F92" s="64"/>
      <c r="J92" s="64"/>
    </row>
    <row r="93" spans="1:11" x14ac:dyDescent="0.25">
      <c r="A93" s="39" t="s">
        <v>106</v>
      </c>
      <c r="B93" s="66">
        <f>+F82</f>
        <v>120671840.86999999</v>
      </c>
      <c r="C93" s="7" t="s">
        <v>113</v>
      </c>
      <c r="E93" s="39"/>
      <c r="F93" s="64"/>
      <c r="J93" s="64"/>
    </row>
    <row r="94" spans="1:11" x14ac:dyDescent="0.25">
      <c r="B94" s="66">
        <v>-10740136.1</v>
      </c>
      <c r="C94" s="7" t="s">
        <v>107</v>
      </c>
      <c r="E94" s="39"/>
      <c r="F94" s="64"/>
      <c r="J94" s="64"/>
    </row>
    <row r="95" spans="1:11" x14ac:dyDescent="0.25">
      <c r="B95" s="67">
        <v>-3753943</v>
      </c>
      <c r="C95" s="7" t="s">
        <v>108</v>
      </c>
      <c r="E95" s="39"/>
      <c r="F95" s="64"/>
      <c r="J95" s="64"/>
    </row>
    <row r="96" spans="1:11" ht="13.8" thickBot="1" x14ac:dyDescent="0.3">
      <c r="B96" s="68">
        <f>SUM(B93:B95)</f>
        <v>106177761.77</v>
      </c>
      <c r="C96" s="7" t="s">
        <v>109</v>
      </c>
      <c r="E96" s="39"/>
      <c r="F96" s="64"/>
      <c r="J96" s="64"/>
    </row>
    <row r="97" spans="5:10" ht="13.8" thickTop="1" x14ac:dyDescent="0.25">
      <c r="E97" s="39"/>
      <c r="F97" s="64"/>
      <c r="J97" s="64"/>
    </row>
    <row r="98" spans="5:10" x14ac:dyDescent="0.25">
      <c r="E98" s="39"/>
      <c r="F98" s="64"/>
      <c r="J98" s="64"/>
    </row>
    <row r="99" spans="5:10" x14ac:dyDescent="0.25">
      <c r="E99" s="39"/>
      <c r="F99" s="64" t="s">
        <v>76</v>
      </c>
      <c r="J99" s="64"/>
    </row>
    <row r="100" spans="5:10" x14ac:dyDescent="0.25">
      <c r="E100" s="39"/>
      <c r="F100" s="64"/>
      <c r="J100" s="64"/>
    </row>
    <row r="101" spans="5:10" x14ac:dyDescent="0.25">
      <c r="E101" s="39"/>
      <c r="F101" s="64"/>
      <c r="J101" s="64"/>
    </row>
    <row r="102" spans="5:10" x14ac:dyDescent="0.25">
      <c r="E102" s="39"/>
      <c r="F102" s="64"/>
      <c r="J102" s="64"/>
    </row>
    <row r="103" spans="5:10" x14ac:dyDescent="0.25">
      <c r="E103" s="39"/>
      <c r="F103" s="64"/>
      <c r="J103" s="64"/>
    </row>
    <row r="104" spans="5:10" x14ac:dyDescent="0.25">
      <c r="E104" s="39"/>
      <c r="F104" s="64"/>
      <c r="J104" s="64"/>
    </row>
    <row r="105" spans="5:10" x14ac:dyDescent="0.25">
      <c r="E105" s="39"/>
      <c r="F105" s="64"/>
      <c r="J105" s="64"/>
    </row>
    <row r="106" spans="5:10" x14ac:dyDescent="0.25">
      <c r="E106" s="39"/>
      <c r="F106" s="64"/>
      <c r="J106" s="64"/>
    </row>
    <row r="107" spans="5:10" x14ac:dyDescent="0.25">
      <c r="E107" s="39"/>
      <c r="F107" s="64"/>
      <c r="J107" s="64"/>
    </row>
    <row r="108" spans="5:10" x14ac:dyDescent="0.25">
      <c r="E108" s="39"/>
      <c r="F108" s="64"/>
      <c r="J108" s="64"/>
    </row>
    <row r="109" spans="5:10" x14ac:dyDescent="0.25">
      <c r="E109" s="39"/>
      <c r="F109" s="64"/>
      <c r="J109" s="64"/>
    </row>
    <row r="110" spans="5:10" x14ac:dyDescent="0.25">
      <c r="E110" s="39"/>
      <c r="F110" s="64"/>
      <c r="J110" s="64"/>
    </row>
    <row r="111" spans="5:10" x14ac:dyDescent="0.25">
      <c r="E111" s="39"/>
      <c r="F111" s="64"/>
      <c r="J111" s="64"/>
    </row>
    <row r="112" spans="5:10" x14ac:dyDescent="0.25">
      <c r="E112" s="39"/>
      <c r="F112" s="64"/>
      <c r="J112" s="64"/>
    </row>
    <row r="113" spans="5:10" x14ac:dyDescent="0.25">
      <c r="E113" s="39"/>
      <c r="F113" s="64"/>
      <c r="J113" s="64"/>
    </row>
    <row r="114" spans="5:10" x14ac:dyDescent="0.25">
      <c r="E114" s="39"/>
      <c r="F114" s="64"/>
      <c r="J114" s="64"/>
    </row>
    <row r="115" spans="5:10" x14ac:dyDescent="0.25">
      <c r="E115" s="39"/>
      <c r="F115" s="64"/>
      <c r="J115" s="64"/>
    </row>
    <row r="116" spans="5:10" x14ac:dyDescent="0.25">
      <c r="E116" s="39"/>
      <c r="F116" s="64"/>
      <c r="J116" s="64"/>
    </row>
    <row r="117" spans="5:10" x14ac:dyDescent="0.25">
      <c r="E117" s="39"/>
      <c r="F117" s="64"/>
      <c r="J117" s="64"/>
    </row>
    <row r="118" spans="5:10" x14ac:dyDescent="0.25">
      <c r="E118" s="39"/>
      <c r="F118" s="64"/>
      <c r="J118" s="64"/>
    </row>
    <row r="119" spans="5:10" x14ac:dyDescent="0.25">
      <c r="E119" s="39"/>
      <c r="F119" s="64"/>
      <c r="J119" s="64"/>
    </row>
    <row r="120" spans="5:10" x14ac:dyDescent="0.25">
      <c r="E120" s="39"/>
      <c r="F120" s="64"/>
      <c r="J120" s="64"/>
    </row>
    <row r="121" spans="5:10" x14ac:dyDescent="0.25">
      <c r="E121" s="39"/>
      <c r="F121" s="64"/>
      <c r="J121" s="64"/>
    </row>
    <row r="122" spans="5:10" x14ac:dyDescent="0.25">
      <c r="E122" s="39"/>
      <c r="F122" s="64"/>
      <c r="J122" s="64"/>
    </row>
    <row r="123" spans="5:10" x14ac:dyDescent="0.25">
      <c r="E123" s="39"/>
      <c r="F123" s="64"/>
      <c r="J123" s="64"/>
    </row>
    <row r="124" spans="5:10" x14ac:dyDescent="0.25">
      <c r="E124" s="39"/>
      <c r="F124" s="64"/>
      <c r="J124" s="64"/>
    </row>
    <row r="125" spans="5:10" x14ac:dyDescent="0.25">
      <c r="E125" s="39"/>
      <c r="F125" s="64"/>
      <c r="J125" s="64"/>
    </row>
    <row r="126" spans="5:10" x14ac:dyDescent="0.25">
      <c r="E126" s="39"/>
      <c r="F126" s="64"/>
      <c r="J126" s="64"/>
    </row>
    <row r="127" spans="5:10" x14ac:dyDescent="0.25">
      <c r="E127" s="39"/>
      <c r="F127" s="64"/>
      <c r="J127" s="64"/>
    </row>
    <row r="128" spans="5:10" x14ac:dyDescent="0.25">
      <c r="E128" s="39"/>
      <c r="F128" s="64"/>
      <c r="J128" s="64"/>
    </row>
    <row r="129" spans="5:10" x14ac:dyDescent="0.25">
      <c r="E129" s="39"/>
      <c r="F129" s="64"/>
      <c r="J129" s="64"/>
    </row>
    <row r="130" spans="5:10" x14ac:dyDescent="0.25">
      <c r="E130" s="39"/>
      <c r="F130" s="64"/>
      <c r="J130" s="64"/>
    </row>
    <row r="131" spans="5:10" x14ac:dyDescent="0.25">
      <c r="E131" s="39"/>
      <c r="F131" s="64"/>
      <c r="J131" s="64"/>
    </row>
    <row r="132" spans="5:10" x14ac:dyDescent="0.25">
      <c r="E132" s="39"/>
      <c r="F132" s="64"/>
      <c r="J132" s="64"/>
    </row>
    <row r="133" spans="5:10" x14ac:dyDescent="0.25">
      <c r="E133" s="39"/>
      <c r="F133" s="64"/>
      <c r="J133" s="64"/>
    </row>
    <row r="134" spans="5:10" x14ac:dyDescent="0.25">
      <c r="E134" s="39"/>
      <c r="F134" s="64"/>
      <c r="J134" s="64"/>
    </row>
    <row r="135" spans="5:10" x14ac:dyDescent="0.25">
      <c r="E135" s="39"/>
      <c r="F135" s="64"/>
      <c r="J135" s="64"/>
    </row>
    <row r="136" spans="5:10" x14ac:dyDescent="0.25">
      <c r="E136" s="39"/>
      <c r="F136" s="64"/>
      <c r="J136" s="64"/>
    </row>
    <row r="137" spans="5:10" x14ac:dyDescent="0.25">
      <c r="E137" s="39"/>
      <c r="F137" s="64"/>
      <c r="J137" s="64"/>
    </row>
    <row r="138" spans="5:10" x14ac:dyDescent="0.25">
      <c r="E138" s="39"/>
      <c r="F138" s="64"/>
      <c r="J138" s="64"/>
    </row>
    <row r="139" spans="5:10" x14ac:dyDescent="0.25">
      <c r="E139" s="39"/>
      <c r="F139" s="64"/>
      <c r="J139" s="64"/>
    </row>
    <row r="140" spans="5:10" x14ac:dyDescent="0.25">
      <c r="E140" s="39"/>
      <c r="F140" s="64"/>
      <c r="J140" s="64"/>
    </row>
    <row r="141" spans="5:10" x14ac:dyDescent="0.25">
      <c r="E141" s="39"/>
      <c r="F141" s="64"/>
      <c r="J141" s="64"/>
    </row>
    <row r="142" spans="5:10" x14ac:dyDescent="0.25">
      <c r="E142" s="39"/>
      <c r="F142" s="64"/>
      <c r="J142" s="64"/>
    </row>
    <row r="143" spans="5:10" x14ac:dyDescent="0.25">
      <c r="E143" s="39"/>
      <c r="F143" s="64"/>
      <c r="J143" s="64"/>
    </row>
    <row r="144" spans="5:10" x14ac:dyDescent="0.25">
      <c r="E144" s="39"/>
      <c r="F144" s="64"/>
      <c r="J144" s="64"/>
    </row>
    <row r="145" spans="5:10" x14ac:dyDescent="0.25">
      <c r="E145" s="39"/>
      <c r="F145" s="64"/>
      <c r="J145" s="64"/>
    </row>
    <row r="146" spans="5:10" x14ac:dyDescent="0.25">
      <c r="E146" s="39"/>
      <c r="F146" s="64"/>
      <c r="J146" s="64"/>
    </row>
    <row r="147" spans="5:10" x14ac:dyDescent="0.25">
      <c r="E147" s="39"/>
      <c r="F147" s="64"/>
      <c r="J147" s="64"/>
    </row>
    <row r="148" spans="5:10" x14ac:dyDescent="0.25">
      <c r="E148" s="39"/>
      <c r="F148" s="64"/>
      <c r="J148" s="64"/>
    </row>
    <row r="149" spans="5:10" x14ac:dyDescent="0.25">
      <c r="E149" s="39"/>
      <c r="F149" s="64"/>
      <c r="J149" s="64"/>
    </row>
    <row r="150" spans="5:10" x14ac:dyDescent="0.25">
      <c r="E150" s="39"/>
      <c r="F150" s="64"/>
      <c r="J150" s="64"/>
    </row>
    <row r="151" spans="5:10" x14ac:dyDescent="0.25">
      <c r="E151" s="39"/>
      <c r="F151" s="64"/>
      <c r="J151" s="64"/>
    </row>
    <row r="152" spans="5:10" x14ac:dyDescent="0.25">
      <c r="E152" s="39"/>
      <c r="F152" s="64"/>
      <c r="J152" s="64"/>
    </row>
    <row r="153" spans="5:10" x14ac:dyDescent="0.25">
      <c r="E153" s="39"/>
      <c r="F153" s="64"/>
      <c r="J153" s="64"/>
    </row>
    <row r="154" spans="5:10" x14ac:dyDescent="0.25">
      <c r="E154" s="39"/>
      <c r="F154" s="64"/>
      <c r="J154" s="64"/>
    </row>
    <row r="155" spans="5:10" x14ac:dyDescent="0.25">
      <c r="E155" s="39"/>
      <c r="F155" s="64"/>
      <c r="J155" s="64"/>
    </row>
    <row r="156" spans="5:10" x14ac:dyDescent="0.25">
      <c r="E156" s="39"/>
      <c r="F156" s="64"/>
      <c r="J156" s="64"/>
    </row>
    <row r="157" spans="5:10" x14ac:dyDescent="0.25">
      <c r="E157" s="39"/>
      <c r="F157" s="64"/>
      <c r="J157" s="64"/>
    </row>
    <row r="158" spans="5:10" x14ac:dyDescent="0.25">
      <c r="E158" s="39"/>
      <c r="F158" s="64"/>
      <c r="J158" s="64"/>
    </row>
    <row r="159" spans="5:10" x14ac:dyDescent="0.25">
      <c r="E159" s="39"/>
      <c r="F159" s="64"/>
      <c r="J159" s="64"/>
    </row>
    <row r="160" spans="5:10" x14ac:dyDescent="0.25">
      <c r="E160" s="39"/>
      <c r="F160" s="64"/>
      <c r="J160" s="64"/>
    </row>
    <row r="161" spans="5:10" x14ac:dyDescent="0.25">
      <c r="E161" s="39"/>
      <c r="F161" s="64"/>
      <c r="J161" s="64"/>
    </row>
    <row r="162" spans="5:10" x14ac:dyDescent="0.25">
      <c r="E162" s="39"/>
      <c r="F162" s="64"/>
      <c r="J162" s="64"/>
    </row>
    <row r="163" spans="5:10" x14ac:dyDescent="0.25">
      <c r="E163" s="39"/>
      <c r="F163" s="64"/>
      <c r="J163" s="64"/>
    </row>
    <row r="164" spans="5:10" x14ac:dyDescent="0.25">
      <c r="E164" s="39"/>
      <c r="F164" s="64"/>
      <c r="J164" s="64"/>
    </row>
    <row r="165" spans="5:10" x14ac:dyDescent="0.25">
      <c r="E165" s="39"/>
      <c r="F165" s="64"/>
      <c r="J165" s="64"/>
    </row>
    <row r="166" spans="5:10" x14ac:dyDescent="0.25">
      <c r="E166" s="39"/>
      <c r="F166" s="64"/>
      <c r="J166" s="64"/>
    </row>
    <row r="167" spans="5:10" x14ac:dyDescent="0.25">
      <c r="E167" s="39"/>
      <c r="F167" s="64"/>
      <c r="J167" s="64"/>
    </row>
    <row r="168" spans="5:10" x14ac:dyDescent="0.25">
      <c r="E168" s="39"/>
      <c r="F168" s="64"/>
      <c r="J168" s="64"/>
    </row>
    <row r="169" spans="5:10" x14ac:dyDescent="0.25">
      <c r="E169" s="39"/>
      <c r="F169" s="64"/>
      <c r="J169" s="64"/>
    </row>
    <row r="170" spans="5:10" x14ac:dyDescent="0.25">
      <c r="E170" s="39"/>
      <c r="F170" s="64"/>
      <c r="J170" s="64"/>
    </row>
    <row r="171" spans="5:10" x14ac:dyDescent="0.25">
      <c r="E171" s="39"/>
      <c r="F171" s="64"/>
      <c r="J171" s="64"/>
    </row>
    <row r="172" spans="5:10" x14ac:dyDescent="0.25">
      <c r="E172" s="39"/>
      <c r="F172" s="64"/>
      <c r="J172" s="64"/>
    </row>
    <row r="173" spans="5:10" x14ac:dyDescent="0.25">
      <c r="E173" s="39"/>
      <c r="F173" s="64"/>
      <c r="J173" s="64"/>
    </row>
    <row r="174" spans="5:10" x14ac:dyDescent="0.25">
      <c r="E174" s="39"/>
      <c r="F174" s="64"/>
      <c r="J174" s="64"/>
    </row>
    <row r="175" spans="5:10" x14ac:dyDescent="0.25">
      <c r="E175" s="39"/>
      <c r="F175" s="64"/>
      <c r="J175" s="64"/>
    </row>
    <row r="176" spans="5:10" x14ac:dyDescent="0.25">
      <c r="F176" s="64"/>
      <c r="J176" s="64"/>
    </row>
    <row r="177" spans="6:10" x14ac:dyDescent="0.25">
      <c r="F177" s="64"/>
      <c r="J177" s="64"/>
    </row>
    <row r="178" spans="6:10" x14ac:dyDescent="0.25">
      <c r="F178" s="64"/>
      <c r="J178" s="64"/>
    </row>
    <row r="179" spans="6:10" x14ac:dyDescent="0.25">
      <c r="F179" s="64"/>
      <c r="J179" s="64"/>
    </row>
    <row r="180" spans="6:10" x14ac:dyDescent="0.25">
      <c r="F180" s="64"/>
      <c r="J180" s="64"/>
    </row>
    <row r="181" spans="6:10" x14ac:dyDescent="0.25">
      <c r="F181" s="64"/>
      <c r="J181" s="64"/>
    </row>
    <row r="182" spans="6:10" x14ac:dyDescent="0.25">
      <c r="F182" s="64"/>
      <c r="J182" s="64"/>
    </row>
    <row r="183" spans="6:10" x14ac:dyDescent="0.25">
      <c r="F183" s="64"/>
      <c r="J183" s="64"/>
    </row>
    <row r="184" spans="6:10" x14ac:dyDescent="0.25">
      <c r="F184" s="64"/>
      <c r="J184" s="64"/>
    </row>
    <row r="185" spans="6:10" x14ac:dyDescent="0.25">
      <c r="F185" s="64"/>
      <c r="J185" s="64"/>
    </row>
    <row r="186" spans="6:10" x14ac:dyDescent="0.25">
      <c r="F186" s="64"/>
      <c r="J186" s="64"/>
    </row>
    <row r="187" spans="6:10" x14ac:dyDescent="0.25">
      <c r="F187" s="64"/>
      <c r="J187" s="64"/>
    </row>
    <row r="188" spans="6:10" x14ac:dyDescent="0.25">
      <c r="F188" s="64"/>
      <c r="J188" s="64"/>
    </row>
    <row r="189" spans="6:10" x14ac:dyDescent="0.25">
      <c r="F189" s="64"/>
      <c r="J189" s="64"/>
    </row>
    <row r="190" spans="6:10" x14ac:dyDescent="0.25">
      <c r="F190" s="64"/>
      <c r="J190" s="64"/>
    </row>
    <row r="191" spans="6:10" x14ac:dyDescent="0.25">
      <c r="F191" s="64"/>
      <c r="J191" s="64"/>
    </row>
    <row r="192" spans="6:10" x14ac:dyDescent="0.25">
      <c r="F192" s="64"/>
      <c r="J192" s="64"/>
    </row>
    <row r="193" spans="6:10" x14ac:dyDescent="0.25">
      <c r="F193" s="64"/>
      <c r="J193" s="64"/>
    </row>
    <row r="194" spans="6:10" x14ac:dyDescent="0.25">
      <c r="F194" s="64"/>
      <c r="J194" s="64"/>
    </row>
    <row r="195" spans="6:10" x14ac:dyDescent="0.25">
      <c r="F195" s="64"/>
      <c r="J195" s="64"/>
    </row>
    <row r="196" spans="6:10" x14ac:dyDescent="0.25">
      <c r="F196" s="64"/>
      <c r="J196" s="64"/>
    </row>
    <row r="197" spans="6:10" x14ac:dyDescent="0.25">
      <c r="F197" s="64"/>
      <c r="J197" s="64"/>
    </row>
    <row r="198" spans="6:10" x14ac:dyDescent="0.25">
      <c r="F198" s="64"/>
      <c r="J198" s="64"/>
    </row>
    <row r="199" spans="6:10" x14ac:dyDescent="0.25">
      <c r="F199" s="64"/>
      <c r="J199" s="64"/>
    </row>
    <row r="200" spans="6:10" x14ac:dyDescent="0.25">
      <c r="F200" s="64"/>
      <c r="J200" s="64"/>
    </row>
    <row r="201" spans="6:10" x14ac:dyDescent="0.25">
      <c r="F201" s="64"/>
      <c r="J201" s="64"/>
    </row>
    <row r="202" spans="6:10" x14ac:dyDescent="0.25">
      <c r="F202" s="64"/>
      <c r="J202" s="64"/>
    </row>
    <row r="203" spans="6:10" x14ac:dyDescent="0.25">
      <c r="F203" s="64"/>
      <c r="J203" s="64"/>
    </row>
    <row r="204" spans="6:10" x14ac:dyDescent="0.25">
      <c r="F204" s="64"/>
      <c r="J204" s="64"/>
    </row>
    <row r="205" spans="6:10" x14ac:dyDescent="0.25">
      <c r="F205" s="64"/>
      <c r="J205" s="64"/>
    </row>
    <row r="206" spans="6:10" x14ac:dyDescent="0.25">
      <c r="F206" s="64"/>
      <c r="J206" s="64"/>
    </row>
    <row r="207" spans="6:10" x14ac:dyDescent="0.25">
      <c r="F207" s="64"/>
      <c r="J207" s="64"/>
    </row>
    <row r="208" spans="6:10" x14ac:dyDescent="0.25">
      <c r="F208" s="64"/>
      <c r="J208" s="64"/>
    </row>
    <row r="209" spans="6:10" x14ac:dyDescent="0.25">
      <c r="F209" s="64"/>
      <c r="J209" s="64"/>
    </row>
    <row r="210" spans="6:10" x14ac:dyDescent="0.25">
      <c r="F210" s="64"/>
      <c r="J210" s="64"/>
    </row>
    <row r="211" spans="6:10" x14ac:dyDescent="0.25">
      <c r="F211" s="64"/>
      <c r="J211" s="64"/>
    </row>
    <row r="212" spans="6:10" x14ac:dyDescent="0.25">
      <c r="F212" s="64"/>
      <c r="J212" s="64"/>
    </row>
    <row r="213" spans="6:10" x14ac:dyDescent="0.25">
      <c r="F213" s="64"/>
      <c r="J213" s="64"/>
    </row>
    <row r="214" spans="6:10" x14ac:dyDescent="0.25">
      <c r="F214" s="64"/>
      <c r="J214" s="64"/>
    </row>
    <row r="215" spans="6:10" x14ac:dyDescent="0.25">
      <c r="F215" s="64"/>
      <c r="J215" s="64"/>
    </row>
    <row r="216" spans="6:10" x14ac:dyDescent="0.25">
      <c r="F216" s="64"/>
      <c r="J216" s="64"/>
    </row>
    <row r="217" spans="6:10" x14ac:dyDescent="0.25">
      <c r="F217" s="64"/>
      <c r="J217" s="64"/>
    </row>
    <row r="218" spans="6:10" x14ac:dyDescent="0.25">
      <c r="F218" s="64"/>
      <c r="J218" s="64"/>
    </row>
    <row r="219" spans="6:10" x14ac:dyDescent="0.25">
      <c r="F219" s="64"/>
      <c r="J219" s="64"/>
    </row>
    <row r="220" spans="6:10" x14ac:dyDescent="0.25">
      <c r="F220" s="64"/>
      <c r="J220" s="64"/>
    </row>
    <row r="221" spans="6:10" x14ac:dyDescent="0.25">
      <c r="F221" s="64"/>
      <c r="J221" s="64"/>
    </row>
    <row r="222" spans="6:10" x14ac:dyDescent="0.25">
      <c r="F222" s="64"/>
      <c r="J222" s="64"/>
    </row>
    <row r="223" spans="6:10" x14ac:dyDescent="0.25">
      <c r="F223" s="64"/>
      <c r="J223" s="64"/>
    </row>
    <row r="224" spans="6:10" x14ac:dyDescent="0.25">
      <c r="F224" s="64"/>
      <c r="J224" s="64"/>
    </row>
    <row r="225" spans="6:10" x14ac:dyDescent="0.25">
      <c r="F225" s="64"/>
      <c r="J225" s="64"/>
    </row>
    <row r="226" spans="6:10" x14ac:dyDescent="0.25">
      <c r="F226" s="64"/>
      <c r="J226" s="64"/>
    </row>
    <row r="227" spans="6:10" x14ac:dyDescent="0.25">
      <c r="F227" s="64"/>
      <c r="J227" s="64"/>
    </row>
    <row r="228" spans="6:10" x14ac:dyDescent="0.25">
      <c r="F228" s="64"/>
      <c r="J228" s="64"/>
    </row>
    <row r="229" spans="6:10" x14ac:dyDescent="0.25">
      <c r="F229" s="64"/>
      <c r="J229" s="64"/>
    </row>
    <row r="230" spans="6:10" x14ac:dyDescent="0.25">
      <c r="F230" s="64"/>
    </row>
    <row r="231" spans="6:10" x14ac:dyDescent="0.25">
      <c r="F231" s="64"/>
    </row>
    <row r="232" spans="6:10" x14ac:dyDescent="0.25">
      <c r="F232" s="64"/>
    </row>
    <row r="233" spans="6:10" x14ac:dyDescent="0.25">
      <c r="F233" s="64"/>
    </row>
    <row r="234" spans="6:10" x14ac:dyDescent="0.25">
      <c r="F234" s="64"/>
    </row>
    <row r="235" spans="6:10" x14ac:dyDescent="0.25">
      <c r="F235" s="64"/>
    </row>
    <row r="236" spans="6:10" x14ac:dyDescent="0.25">
      <c r="F236" s="64"/>
    </row>
    <row r="237" spans="6:10" x14ac:dyDescent="0.25">
      <c r="F237" s="64"/>
    </row>
    <row r="238" spans="6:10" x14ac:dyDescent="0.25">
      <c r="F238" s="64"/>
    </row>
    <row r="239" spans="6:10" x14ac:dyDescent="0.25">
      <c r="F239" s="64"/>
    </row>
    <row r="240" spans="6:10" x14ac:dyDescent="0.25">
      <c r="F240" s="64"/>
    </row>
    <row r="241" spans="6:6" x14ac:dyDescent="0.25">
      <c r="F241" s="64"/>
    </row>
    <row r="242" spans="6:6" x14ac:dyDescent="0.25">
      <c r="F242" s="64"/>
    </row>
    <row r="243" spans="6:6" x14ac:dyDescent="0.25">
      <c r="F243" s="64"/>
    </row>
    <row r="244" spans="6:6" x14ac:dyDescent="0.25">
      <c r="F244" s="64"/>
    </row>
    <row r="245" spans="6:6" x14ac:dyDescent="0.25">
      <c r="F245" s="64"/>
    </row>
    <row r="246" spans="6:6" x14ac:dyDescent="0.25">
      <c r="F246" s="64"/>
    </row>
    <row r="247" spans="6:6" x14ac:dyDescent="0.25">
      <c r="F247" s="64"/>
    </row>
    <row r="248" spans="6:6" x14ac:dyDescent="0.25">
      <c r="F248" s="64"/>
    </row>
    <row r="249" spans="6:6" x14ac:dyDescent="0.25">
      <c r="F249" s="64"/>
    </row>
    <row r="250" spans="6:6" x14ac:dyDescent="0.25">
      <c r="F250" s="64"/>
    </row>
    <row r="251" spans="6:6" x14ac:dyDescent="0.25">
      <c r="F251" s="64"/>
    </row>
    <row r="252" spans="6:6" x14ac:dyDescent="0.25">
      <c r="F252" s="64"/>
    </row>
    <row r="253" spans="6:6" x14ac:dyDescent="0.25">
      <c r="F253" s="64"/>
    </row>
    <row r="254" spans="6:6" x14ac:dyDescent="0.25">
      <c r="F254" s="64"/>
    </row>
    <row r="255" spans="6:6" x14ac:dyDescent="0.25">
      <c r="F255" s="64"/>
    </row>
    <row r="256" spans="6:6" x14ac:dyDescent="0.25">
      <c r="F256" s="64"/>
    </row>
    <row r="257" spans="6:6" x14ac:dyDescent="0.25">
      <c r="F257" s="64"/>
    </row>
    <row r="258" spans="6:6" x14ac:dyDescent="0.25">
      <c r="F258" s="64"/>
    </row>
    <row r="259" spans="6:6" x14ac:dyDescent="0.25">
      <c r="F259" s="64"/>
    </row>
    <row r="260" spans="6:6" x14ac:dyDescent="0.25">
      <c r="F260" s="64"/>
    </row>
    <row r="261" spans="6:6" x14ac:dyDescent="0.25">
      <c r="F261" s="64"/>
    </row>
    <row r="262" spans="6:6" x14ac:dyDescent="0.25">
      <c r="F262" s="64"/>
    </row>
    <row r="263" spans="6:6" x14ac:dyDescent="0.25">
      <c r="F263" s="64"/>
    </row>
    <row r="264" spans="6:6" x14ac:dyDescent="0.25">
      <c r="F264" s="64"/>
    </row>
    <row r="265" spans="6:6" x14ac:dyDescent="0.25">
      <c r="F265" s="64"/>
    </row>
    <row r="266" spans="6:6" x14ac:dyDescent="0.25">
      <c r="F266" s="64"/>
    </row>
    <row r="267" spans="6:6" x14ac:dyDescent="0.25">
      <c r="F267" s="64"/>
    </row>
    <row r="268" spans="6:6" x14ac:dyDescent="0.25">
      <c r="F268" s="64"/>
    </row>
    <row r="269" spans="6:6" x14ac:dyDescent="0.25">
      <c r="F269" s="64"/>
    </row>
    <row r="270" spans="6:6" x14ac:dyDescent="0.25">
      <c r="F270" s="64"/>
    </row>
    <row r="271" spans="6:6" x14ac:dyDescent="0.25">
      <c r="F271" s="64"/>
    </row>
    <row r="272" spans="6:6" x14ac:dyDescent="0.25">
      <c r="F272" s="64"/>
    </row>
    <row r="273" spans="6:6" x14ac:dyDescent="0.25">
      <c r="F273" s="64"/>
    </row>
    <row r="274" spans="6:6" x14ac:dyDescent="0.25">
      <c r="F274" s="64"/>
    </row>
    <row r="275" spans="6:6" x14ac:dyDescent="0.25">
      <c r="F275" s="64"/>
    </row>
    <row r="276" spans="6:6" x14ac:dyDescent="0.25">
      <c r="F276" s="64"/>
    </row>
    <row r="277" spans="6:6" x14ac:dyDescent="0.25">
      <c r="F277" s="64"/>
    </row>
    <row r="278" spans="6:6" x14ac:dyDescent="0.25">
      <c r="F278" s="64"/>
    </row>
    <row r="279" spans="6:6" x14ac:dyDescent="0.25">
      <c r="F279" s="64"/>
    </row>
    <row r="280" spans="6:6" x14ac:dyDescent="0.25">
      <c r="F280" s="64"/>
    </row>
    <row r="281" spans="6:6" x14ac:dyDescent="0.25">
      <c r="F281" s="64"/>
    </row>
    <row r="282" spans="6:6" x14ac:dyDescent="0.25">
      <c r="F282" s="64"/>
    </row>
    <row r="283" spans="6:6" x14ac:dyDescent="0.25">
      <c r="F283" s="64"/>
    </row>
    <row r="284" spans="6:6" x14ac:dyDescent="0.25">
      <c r="F284" s="64"/>
    </row>
    <row r="285" spans="6:6" x14ac:dyDescent="0.25">
      <c r="F285" s="64"/>
    </row>
    <row r="286" spans="6:6" x14ac:dyDescent="0.25">
      <c r="F286" s="64"/>
    </row>
    <row r="287" spans="6:6" x14ac:dyDescent="0.25">
      <c r="F287" s="64"/>
    </row>
    <row r="288" spans="6:6" x14ac:dyDescent="0.25">
      <c r="F288" s="64"/>
    </row>
    <row r="289" spans="6:6" x14ac:dyDescent="0.25">
      <c r="F289" s="64"/>
    </row>
    <row r="290" spans="6:6" x14ac:dyDescent="0.25">
      <c r="F290" s="64"/>
    </row>
    <row r="291" spans="6:6" x14ac:dyDescent="0.25">
      <c r="F291" s="64"/>
    </row>
    <row r="292" spans="6:6" x14ac:dyDescent="0.25">
      <c r="F292" s="64"/>
    </row>
    <row r="293" spans="6:6" x14ac:dyDescent="0.25">
      <c r="F293" s="64"/>
    </row>
    <row r="294" spans="6:6" x14ac:dyDescent="0.25">
      <c r="F294" s="64"/>
    </row>
    <row r="295" spans="6:6" x14ac:dyDescent="0.25">
      <c r="F295" s="64"/>
    </row>
    <row r="296" spans="6:6" x14ac:dyDescent="0.25">
      <c r="F296" s="64"/>
    </row>
    <row r="297" spans="6:6" x14ac:dyDescent="0.25">
      <c r="F297" s="64"/>
    </row>
    <row r="298" spans="6:6" x14ac:dyDescent="0.25">
      <c r="F298" s="64"/>
    </row>
    <row r="299" spans="6:6" x14ac:dyDescent="0.25">
      <c r="F299" s="64"/>
    </row>
    <row r="300" spans="6:6" x14ac:dyDescent="0.25">
      <c r="F300" s="64"/>
    </row>
    <row r="301" spans="6:6" x14ac:dyDescent="0.25">
      <c r="F301" s="64"/>
    </row>
    <row r="302" spans="6:6" x14ac:dyDescent="0.25">
      <c r="F302" s="64"/>
    </row>
    <row r="303" spans="6:6" x14ac:dyDescent="0.25">
      <c r="F303" s="64"/>
    </row>
    <row r="304" spans="6:6" x14ac:dyDescent="0.25">
      <c r="F304" s="64"/>
    </row>
    <row r="305" spans="6:6" x14ac:dyDescent="0.25">
      <c r="F305" s="64"/>
    </row>
    <row r="306" spans="6:6" x14ac:dyDescent="0.25">
      <c r="F306" s="64"/>
    </row>
    <row r="307" spans="6:6" x14ac:dyDescent="0.25">
      <c r="F307" s="64"/>
    </row>
    <row r="308" spans="6:6" x14ac:dyDescent="0.25">
      <c r="F308" s="64"/>
    </row>
    <row r="309" spans="6:6" x14ac:dyDescent="0.25">
      <c r="F309" s="64"/>
    </row>
    <row r="310" spans="6:6" x14ac:dyDescent="0.25">
      <c r="F310" s="64"/>
    </row>
    <row r="311" spans="6:6" x14ac:dyDescent="0.25">
      <c r="F311" s="64"/>
    </row>
    <row r="312" spans="6:6" x14ac:dyDescent="0.25">
      <c r="F312" s="64"/>
    </row>
    <row r="313" spans="6:6" x14ac:dyDescent="0.25">
      <c r="F313" s="64"/>
    </row>
    <row r="314" spans="6:6" x14ac:dyDescent="0.25">
      <c r="F314" s="64"/>
    </row>
    <row r="315" spans="6:6" x14ac:dyDescent="0.25">
      <c r="F315" s="64"/>
    </row>
    <row r="316" spans="6:6" x14ac:dyDescent="0.25">
      <c r="F316" s="64"/>
    </row>
    <row r="317" spans="6:6" x14ac:dyDescent="0.25">
      <c r="F317" s="64"/>
    </row>
    <row r="318" spans="6:6" x14ac:dyDescent="0.25">
      <c r="F318" s="64"/>
    </row>
    <row r="319" spans="6:6" x14ac:dyDescent="0.25">
      <c r="F319" s="64"/>
    </row>
    <row r="320" spans="6:6" x14ac:dyDescent="0.25">
      <c r="F320" s="64"/>
    </row>
    <row r="321" spans="6:6" x14ac:dyDescent="0.25">
      <c r="F321" s="64"/>
    </row>
    <row r="322" spans="6:6" x14ac:dyDescent="0.25">
      <c r="F322" s="64"/>
    </row>
    <row r="323" spans="6:6" x14ac:dyDescent="0.25">
      <c r="F323" s="64"/>
    </row>
    <row r="324" spans="6:6" x14ac:dyDescent="0.25">
      <c r="F324" s="64"/>
    </row>
    <row r="325" spans="6:6" x14ac:dyDescent="0.25">
      <c r="F325" s="64"/>
    </row>
    <row r="326" spans="6:6" x14ac:dyDescent="0.25">
      <c r="F326" s="64"/>
    </row>
    <row r="327" spans="6:6" x14ac:dyDescent="0.25">
      <c r="F327" s="64"/>
    </row>
    <row r="328" spans="6:6" x14ac:dyDescent="0.25">
      <c r="F328" s="64"/>
    </row>
    <row r="329" spans="6:6" x14ac:dyDescent="0.25">
      <c r="F329" s="64"/>
    </row>
    <row r="330" spans="6:6" x14ac:dyDescent="0.25">
      <c r="F330" s="64"/>
    </row>
    <row r="331" spans="6:6" x14ac:dyDescent="0.25">
      <c r="F331" s="64"/>
    </row>
    <row r="332" spans="6:6" x14ac:dyDescent="0.25">
      <c r="F332" s="64"/>
    </row>
    <row r="333" spans="6:6" x14ac:dyDescent="0.25">
      <c r="F333" s="64"/>
    </row>
    <row r="334" spans="6:6" x14ac:dyDescent="0.25">
      <c r="F334" s="64"/>
    </row>
    <row r="335" spans="6:6" x14ac:dyDescent="0.25">
      <c r="F335" s="64"/>
    </row>
    <row r="336" spans="6:6" x14ac:dyDescent="0.25">
      <c r="F336" s="64"/>
    </row>
  </sheetData>
  <phoneticPr fontId="3" type="noConversion"/>
  <pageMargins left="0.39" right="0.46" top="0.69" bottom="0.7" header="0.5" footer="0.5"/>
  <pageSetup scale="94" fitToHeight="0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123105</vt:lpstr>
      <vt:lpstr>123103</vt:lpstr>
      <vt:lpstr>Sheet3</vt:lpstr>
      <vt:lpstr>'123105'!Print_Area</vt:lpstr>
      <vt:lpstr>'123103'!Print_Titles</vt:lpstr>
      <vt:lpstr>'123105'!Print_Titles</vt:lpstr>
    </vt:vector>
  </TitlesOfParts>
  <Company>Kenergy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Vincent</dc:creator>
  <cp:lastModifiedBy>Travis Siewert</cp:lastModifiedBy>
  <cp:lastPrinted>2015-10-05T12:55:07Z</cp:lastPrinted>
  <dcterms:created xsi:type="dcterms:W3CDTF">2004-11-09T16:50:37Z</dcterms:created>
  <dcterms:modified xsi:type="dcterms:W3CDTF">2015-12-18T19:32:27Z</dcterms:modified>
</cp:coreProperties>
</file>