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19200" windowHeight="7236" tabRatio="965" activeTab="5"/>
  </bookViews>
  <sheets>
    <sheet name="Cost of Capital" sheetId="1" r:id="rId1"/>
    <sheet name="Effective Cost of LTD 04302015" sheetId="4" r:id="rId2"/>
    <sheet name="S T Debt Balance" sheetId="5" r:id="rId3"/>
    <sheet name="S T Debt Cost Rate" sheetId="11" r:id="rId4"/>
    <sheet name="Accts Rec Financing" sheetId="12" r:id="rId5"/>
    <sheet name="ES 3.15 -- as of 4-30-15" sheetId="13" r:id="rId6"/>
    <sheet name="Uncoll Accts - Factor" sheetId="8" r:id="rId7"/>
  </sheets>
  <externalReferences>
    <externalReference r:id="rId8"/>
  </externalReferences>
  <definedNames>
    <definedName name="Marshall_Rate">'[1]Property Tax'!$B$2</definedName>
    <definedName name="PC_Percent">'[1]Property Tax'!$B$6</definedName>
    <definedName name="_xlnm.Print_Area" localSheetId="2">'S T Debt Balance'!$A$1:$H$30</definedName>
    <definedName name="_xlnm.Print_Titles" localSheetId="4">'Accts Rec Financing'!$1:$8</definedName>
    <definedName name="_xlnm.Print_Titles" localSheetId="3">'S T Debt Cost Rate'!$1:$7</definedName>
    <definedName name="tim">#REF!</definedName>
    <definedName name="WV_List">'[1]Property Tax'!$B$4</definedName>
  </definedNames>
  <calcPr calcId="145621"/>
</workbook>
</file>

<file path=xl/calcChain.xml><?xml version="1.0" encoding="utf-8"?>
<calcChain xmlns="http://schemas.openxmlformats.org/spreadsheetml/2006/main">
  <c r="O28" i="13" l="1"/>
  <c r="I12" i="8"/>
  <c r="J15" i="13" l="1"/>
  <c r="J14" i="13"/>
  <c r="J13" i="13"/>
  <c r="F16" i="13"/>
  <c r="F15" i="13"/>
  <c r="F14" i="13"/>
  <c r="F13" i="13"/>
  <c r="B38" i="13"/>
  <c r="O32" i="13"/>
  <c r="O46" i="13" s="1"/>
  <c r="S30" i="13"/>
  <c r="S28" i="13"/>
  <c r="S26" i="13"/>
  <c r="B14" i="13"/>
  <c r="B15" i="13" s="1"/>
  <c r="B16" i="13" s="1"/>
  <c r="B18" i="13" s="1"/>
  <c r="F18" i="13" l="1"/>
  <c r="S32" i="13"/>
  <c r="H16" i="13"/>
  <c r="M16" i="13" s="1"/>
  <c r="H13" i="13"/>
  <c r="M13" i="13" s="1"/>
  <c r="S13" i="13" s="1"/>
  <c r="O14" i="13"/>
  <c r="O13" i="13"/>
  <c r="O15" i="13"/>
  <c r="S34" i="13"/>
  <c r="S36" i="13" s="1"/>
  <c r="H14" i="13"/>
  <c r="M14" i="13" s="1"/>
  <c r="H15" i="13"/>
  <c r="M15" i="13" s="1"/>
  <c r="E412" i="12"/>
  <c r="S15" i="13" l="1"/>
  <c r="S40" i="13"/>
  <c r="S42" i="13" s="1"/>
  <c r="S44" i="13"/>
  <c r="S46" i="13" s="1"/>
  <c r="O16" i="13" s="1"/>
  <c r="S16" i="13" s="1"/>
  <c r="S14" i="13"/>
  <c r="H18" i="13"/>
  <c r="Q30" i="4"/>
  <c r="S18" i="13" l="1"/>
  <c r="H30" i="5"/>
  <c r="H28" i="5"/>
  <c r="H26" i="5"/>
  <c r="H24" i="5"/>
  <c r="H22" i="5"/>
  <c r="H20" i="5"/>
  <c r="H18" i="5"/>
  <c r="H16" i="5"/>
  <c r="H14" i="5"/>
  <c r="H12" i="5"/>
  <c r="H10" i="5"/>
  <c r="H8" i="5"/>
  <c r="C377" i="11"/>
  <c r="E414" i="12" l="1"/>
  <c r="M408" i="12"/>
  <c r="M406" i="12"/>
  <c r="K406" i="12"/>
  <c r="E406" i="12"/>
  <c r="M403" i="12"/>
  <c r="J403" i="12"/>
  <c r="M402" i="12"/>
  <c r="J402" i="12"/>
  <c r="M401" i="12"/>
  <c r="J401" i="12"/>
  <c r="M400" i="12"/>
  <c r="J400" i="12"/>
  <c r="M399" i="12"/>
  <c r="J399" i="12"/>
  <c r="M398" i="12"/>
  <c r="J398" i="12"/>
  <c r="M397" i="12"/>
  <c r="J397" i="12"/>
  <c r="M396" i="12"/>
  <c r="J396" i="12"/>
  <c r="M395" i="12"/>
  <c r="J395" i="12"/>
  <c r="M394" i="12"/>
  <c r="J394" i="12"/>
  <c r="M393" i="12"/>
  <c r="J393" i="12"/>
  <c r="M392" i="12"/>
  <c r="J392" i="12"/>
  <c r="M391" i="12"/>
  <c r="J391" i="12"/>
  <c r="M390" i="12"/>
  <c r="J390" i="12"/>
  <c r="M389" i="12"/>
  <c r="J389" i="12"/>
  <c r="M388" i="12"/>
  <c r="J388" i="12"/>
  <c r="M387" i="12"/>
  <c r="J387" i="12"/>
  <c r="M386" i="12"/>
  <c r="J386" i="12"/>
  <c r="M385" i="12"/>
  <c r="J385" i="12"/>
  <c r="M384" i="12"/>
  <c r="J384" i="12"/>
  <c r="M383" i="12"/>
  <c r="J383" i="12"/>
  <c r="M382" i="12"/>
  <c r="J382" i="12"/>
  <c r="M381" i="12"/>
  <c r="J381" i="12"/>
  <c r="M380" i="12"/>
  <c r="J380" i="12"/>
  <c r="M379" i="12"/>
  <c r="J379" i="12"/>
  <c r="M378" i="12"/>
  <c r="J378" i="12"/>
  <c r="M377" i="12"/>
  <c r="J377" i="12"/>
  <c r="M376" i="12"/>
  <c r="J376" i="12"/>
  <c r="M375" i="12"/>
  <c r="J375" i="12"/>
  <c r="M374" i="12"/>
  <c r="J374" i="12"/>
  <c r="M373" i="12"/>
  <c r="J373" i="12"/>
  <c r="M372" i="12"/>
  <c r="J372" i="12"/>
  <c r="M371" i="12"/>
  <c r="J371" i="12"/>
  <c r="M370" i="12"/>
  <c r="J370" i="12"/>
  <c r="M369" i="12"/>
  <c r="J369" i="12"/>
  <c r="M368" i="12"/>
  <c r="J368" i="12"/>
  <c r="M367" i="12"/>
  <c r="J367" i="12"/>
  <c r="M366" i="12"/>
  <c r="J366" i="12"/>
  <c r="M365" i="12"/>
  <c r="J365" i="12"/>
  <c r="M364" i="12"/>
  <c r="J364" i="12"/>
  <c r="M363" i="12"/>
  <c r="J363" i="12"/>
  <c r="M362" i="12"/>
  <c r="J362" i="12"/>
  <c r="M361" i="12"/>
  <c r="J361" i="12"/>
  <c r="M360" i="12"/>
  <c r="J360" i="12"/>
  <c r="M359" i="12"/>
  <c r="J359" i="12"/>
  <c r="M358" i="12"/>
  <c r="J358" i="12"/>
  <c r="M357" i="12"/>
  <c r="J357" i="12"/>
  <c r="M356" i="12"/>
  <c r="J356" i="12"/>
  <c r="M355" i="12"/>
  <c r="J355" i="12"/>
  <c r="M354" i="12"/>
  <c r="J354" i="12"/>
  <c r="M353" i="12"/>
  <c r="J353" i="12"/>
  <c r="M352" i="12"/>
  <c r="J352" i="12"/>
  <c r="M351" i="12"/>
  <c r="J351" i="12"/>
  <c r="M350" i="12"/>
  <c r="J350" i="12"/>
  <c r="M349" i="12"/>
  <c r="J349" i="12"/>
  <c r="M348" i="12"/>
  <c r="J348" i="12"/>
  <c r="M347" i="12"/>
  <c r="J347" i="12"/>
  <c r="M346" i="12"/>
  <c r="J346" i="12"/>
  <c r="M345" i="12"/>
  <c r="J345" i="12"/>
  <c r="M344" i="12"/>
  <c r="J344" i="12"/>
  <c r="M343" i="12"/>
  <c r="J343" i="12"/>
  <c r="M342" i="12"/>
  <c r="J342" i="12"/>
  <c r="M341" i="12"/>
  <c r="J341" i="12"/>
  <c r="M340" i="12"/>
  <c r="J340" i="12"/>
  <c r="M339" i="12"/>
  <c r="J339" i="12"/>
  <c r="M338" i="12"/>
  <c r="J338" i="12"/>
  <c r="M337" i="12"/>
  <c r="J337" i="12"/>
  <c r="M336" i="12"/>
  <c r="J336" i="12"/>
  <c r="M335" i="12"/>
  <c r="J335" i="12"/>
  <c r="M334" i="12"/>
  <c r="J334" i="12"/>
  <c r="M333" i="12"/>
  <c r="J333" i="12"/>
  <c r="M332" i="12"/>
  <c r="J332" i="12"/>
  <c r="M331" i="12"/>
  <c r="J331" i="12"/>
  <c r="M330" i="12"/>
  <c r="J330" i="12"/>
  <c r="M329" i="12"/>
  <c r="J329" i="12"/>
  <c r="M328" i="12"/>
  <c r="J328" i="12"/>
  <c r="M327" i="12"/>
  <c r="J327" i="12"/>
  <c r="M326" i="12"/>
  <c r="J326" i="12"/>
  <c r="M325" i="12"/>
  <c r="J325" i="12"/>
  <c r="M324" i="12"/>
  <c r="J324" i="12"/>
  <c r="M323" i="12"/>
  <c r="J323" i="12"/>
  <c r="M322" i="12"/>
  <c r="J322" i="12"/>
  <c r="M321" i="12"/>
  <c r="J321" i="12"/>
  <c r="M320" i="12"/>
  <c r="J320" i="12"/>
  <c r="M319" i="12"/>
  <c r="J319" i="12"/>
  <c r="M318" i="12"/>
  <c r="J318" i="12"/>
  <c r="M317" i="12"/>
  <c r="J317" i="12"/>
  <c r="M316" i="12"/>
  <c r="J316" i="12"/>
  <c r="M315" i="12"/>
  <c r="J315" i="12"/>
  <c r="M314" i="12"/>
  <c r="J314" i="12"/>
  <c r="M313" i="12"/>
  <c r="J313" i="12"/>
  <c r="M312" i="12"/>
  <c r="J312" i="12"/>
  <c r="M311" i="12"/>
  <c r="J311" i="12"/>
  <c r="M310" i="12"/>
  <c r="J310" i="12"/>
  <c r="M309" i="12"/>
  <c r="J309" i="12"/>
  <c r="M308" i="12"/>
  <c r="J308" i="12"/>
  <c r="M307" i="12"/>
  <c r="J307" i="12"/>
  <c r="M306" i="12"/>
  <c r="J306" i="12"/>
  <c r="M305" i="12"/>
  <c r="J305" i="12"/>
  <c r="M304" i="12"/>
  <c r="J304" i="12"/>
  <c r="M303" i="12"/>
  <c r="J303" i="12"/>
  <c r="M302" i="12"/>
  <c r="J302" i="12"/>
  <c r="M301" i="12"/>
  <c r="J301" i="12"/>
  <c r="M300" i="12"/>
  <c r="J300" i="12"/>
  <c r="M299" i="12"/>
  <c r="J299" i="12"/>
  <c r="M298" i="12"/>
  <c r="J298" i="12"/>
  <c r="M297" i="12"/>
  <c r="J297" i="12"/>
  <c r="M296" i="12"/>
  <c r="J296" i="12"/>
  <c r="M295" i="12"/>
  <c r="J295" i="12"/>
  <c r="M294" i="12"/>
  <c r="J294" i="12"/>
  <c r="M293" i="12"/>
  <c r="J293" i="12"/>
  <c r="M292" i="12"/>
  <c r="J292" i="12"/>
  <c r="M291" i="12"/>
  <c r="J291" i="12"/>
  <c r="M290" i="12"/>
  <c r="J290" i="12"/>
  <c r="M289" i="12"/>
  <c r="J289" i="12"/>
  <c r="M288" i="12"/>
  <c r="J288" i="12"/>
  <c r="M287" i="12"/>
  <c r="J287" i="12"/>
  <c r="M286" i="12"/>
  <c r="J286" i="12"/>
  <c r="M285" i="12"/>
  <c r="J285" i="12"/>
  <c r="M284" i="12"/>
  <c r="J284" i="12"/>
  <c r="M283" i="12"/>
  <c r="J283" i="12"/>
  <c r="M282" i="12"/>
  <c r="J282" i="12"/>
  <c r="M281" i="12"/>
  <c r="J281" i="12"/>
  <c r="M280" i="12"/>
  <c r="J280" i="12"/>
  <c r="M279" i="12"/>
  <c r="J279" i="12"/>
  <c r="M278" i="12"/>
  <c r="J278" i="12"/>
  <c r="M277" i="12"/>
  <c r="J277" i="12"/>
  <c r="M276" i="12"/>
  <c r="J276" i="12"/>
  <c r="M275" i="12"/>
  <c r="J275" i="12"/>
  <c r="M274" i="12"/>
  <c r="J274" i="12"/>
  <c r="M273" i="12"/>
  <c r="J273" i="12"/>
  <c r="M272" i="12"/>
  <c r="J272" i="12"/>
  <c r="M271" i="12"/>
  <c r="J271" i="12"/>
  <c r="M270" i="12"/>
  <c r="J270" i="12"/>
  <c r="M269" i="12"/>
  <c r="J269" i="12"/>
  <c r="M268" i="12"/>
  <c r="J268" i="12"/>
  <c r="M267" i="12"/>
  <c r="J267" i="12"/>
  <c r="M266" i="12"/>
  <c r="J266" i="12"/>
  <c r="M265" i="12"/>
  <c r="J265" i="12"/>
  <c r="M264" i="12"/>
  <c r="J264" i="12"/>
  <c r="M263" i="12"/>
  <c r="J263" i="12"/>
  <c r="M262" i="12"/>
  <c r="J262" i="12"/>
  <c r="M261" i="12"/>
  <c r="J261" i="12"/>
  <c r="M260" i="12"/>
  <c r="J260" i="12"/>
  <c r="M259" i="12"/>
  <c r="J259" i="12"/>
  <c r="M258" i="12"/>
  <c r="J258" i="12"/>
  <c r="M257" i="12"/>
  <c r="J257" i="12"/>
  <c r="M256" i="12"/>
  <c r="J256" i="12"/>
  <c r="M255" i="12"/>
  <c r="J255" i="12"/>
  <c r="M254" i="12"/>
  <c r="J254" i="12"/>
  <c r="M253" i="12"/>
  <c r="J253" i="12"/>
  <c r="M252" i="12"/>
  <c r="J252" i="12"/>
  <c r="M251" i="12"/>
  <c r="J251" i="12"/>
  <c r="M250" i="12"/>
  <c r="J250" i="12"/>
  <c r="M249" i="12"/>
  <c r="J249" i="12"/>
  <c r="M248" i="12"/>
  <c r="J248" i="12"/>
  <c r="M247" i="12"/>
  <c r="J247" i="12"/>
  <c r="M246" i="12"/>
  <c r="J246" i="12"/>
  <c r="M245" i="12"/>
  <c r="J245" i="12"/>
  <c r="M244" i="12"/>
  <c r="J244" i="12"/>
  <c r="M243" i="12"/>
  <c r="J243" i="12"/>
  <c r="M242" i="12"/>
  <c r="J242" i="12"/>
  <c r="M241" i="12"/>
  <c r="J241" i="12"/>
  <c r="M240" i="12"/>
  <c r="J240" i="12"/>
  <c r="M239" i="12"/>
  <c r="J239" i="12"/>
  <c r="M238" i="12"/>
  <c r="J238" i="12"/>
  <c r="M237" i="12"/>
  <c r="J237" i="12"/>
  <c r="M236" i="12"/>
  <c r="J236" i="12"/>
  <c r="M235" i="12"/>
  <c r="J235" i="12"/>
  <c r="M234" i="12"/>
  <c r="J234" i="12"/>
  <c r="M233" i="12"/>
  <c r="J233" i="12"/>
  <c r="M232" i="12"/>
  <c r="J232" i="12"/>
  <c r="M231" i="12"/>
  <c r="J231" i="12"/>
  <c r="M230" i="12"/>
  <c r="J230" i="12"/>
  <c r="M229" i="12"/>
  <c r="J229" i="12"/>
  <c r="M228" i="12"/>
  <c r="J228" i="12"/>
  <c r="M227" i="12"/>
  <c r="J227" i="12"/>
  <c r="M226" i="12"/>
  <c r="J226" i="12"/>
  <c r="M225" i="12"/>
  <c r="J225" i="12"/>
  <c r="M224" i="12"/>
  <c r="J224" i="12"/>
  <c r="M223" i="12"/>
  <c r="J223" i="12"/>
  <c r="M222" i="12"/>
  <c r="J222" i="12"/>
  <c r="M221" i="12"/>
  <c r="J221" i="12"/>
  <c r="M220" i="12"/>
  <c r="J220" i="12"/>
  <c r="M219" i="12"/>
  <c r="J219" i="12"/>
  <c r="M218" i="12"/>
  <c r="J218" i="12"/>
  <c r="M217" i="12"/>
  <c r="J217" i="12"/>
  <c r="M216" i="12"/>
  <c r="J216" i="12"/>
  <c r="M215" i="12"/>
  <c r="J215" i="12"/>
  <c r="M214" i="12"/>
  <c r="J214" i="12"/>
  <c r="M213" i="12"/>
  <c r="J213" i="12"/>
  <c r="M212" i="12"/>
  <c r="J212" i="12"/>
  <c r="M211" i="12"/>
  <c r="J211" i="12"/>
  <c r="M210" i="12"/>
  <c r="J210" i="12"/>
  <c r="M209" i="12"/>
  <c r="J209" i="12"/>
  <c r="M208" i="12"/>
  <c r="J208" i="12"/>
  <c r="M207" i="12"/>
  <c r="J207" i="12"/>
  <c r="M206" i="12"/>
  <c r="J206" i="12"/>
  <c r="M205" i="12"/>
  <c r="J205" i="12"/>
  <c r="M204" i="12"/>
  <c r="J204" i="12"/>
  <c r="M203" i="12"/>
  <c r="J203" i="12"/>
  <c r="M202" i="12"/>
  <c r="J202" i="12"/>
  <c r="M201" i="12"/>
  <c r="J201" i="12"/>
  <c r="M200" i="12"/>
  <c r="J200" i="12"/>
  <c r="M199" i="12"/>
  <c r="J199" i="12"/>
  <c r="M198" i="12"/>
  <c r="J198" i="12"/>
  <c r="M197" i="12"/>
  <c r="J197" i="12"/>
  <c r="M196" i="12"/>
  <c r="J196" i="12"/>
  <c r="M195" i="12"/>
  <c r="J195" i="12"/>
  <c r="M194" i="12"/>
  <c r="J194" i="12"/>
  <c r="M193" i="12"/>
  <c r="J193" i="12"/>
  <c r="M192" i="12"/>
  <c r="J192" i="12"/>
  <c r="M191" i="12"/>
  <c r="J191" i="12"/>
  <c r="M190" i="12"/>
  <c r="J190" i="12"/>
  <c r="M189" i="12"/>
  <c r="J189" i="12"/>
  <c r="M188" i="12"/>
  <c r="J188" i="12"/>
  <c r="M187" i="12"/>
  <c r="J187" i="12"/>
  <c r="M186" i="12"/>
  <c r="J186" i="12"/>
  <c r="M185" i="12"/>
  <c r="J185" i="12"/>
  <c r="M184" i="12"/>
  <c r="J184" i="12"/>
  <c r="M183" i="12"/>
  <c r="J183" i="12"/>
  <c r="M182" i="12"/>
  <c r="J182" i="12"/>
  <c r="M181" i="12"/>
  <c r="J181" i="12"/>
  <c r="M180" i="12"/>
  <c r="J180" i="12"/>
  <c r="M179" i="12"/>
  <c r="J179" i="12"/>
  <c r="M178" i="12"/>
  <c r="J178" i="12"/>
  <c r="M177" i="12"/>
  <c r="J177" i="12"/>
  <c r="M176" i="12"/>
  <c r="J176" i="12"/>
  <c r="M175" i="12"/>
  <c r="J175" i="12"/>
  <c r="M174" i="12"/>
  <c r="J174" i="12"/>
  <c r="M173" i="12"/>
  <c r="J173" i="12"/>
  <c r="M172" i="12"/>
  <c r="J172" i="12"/>
  <c r="M171" i="12"/>
  <c r="J171" i="12"/>
  <c r="M170" i="12"/>
  <c r="J170" i="12"/>
  <c r="M169" i="12"/>
  <c r="J169" i="12"/>
  <c r="M168" i="12"/>
  <c r="J168" i="12"/>
  <c r="M167" i="12"/>
  <c r="J167" i="12"/>
  <c r="M166" i="12"/>
  <c r="J166" i="12"/>
  <c r="M165" i="12"/>
  <c r="J165" i="12"/>
  <c r="M164" i="12"/>
  <c r="J164" i="12"/>
  <c r="M163" i="12"/>
  <c r="J163" i="12"/>
  <c r="M162" i="12"/>
  <c r="J162" i="12"/>
  <c r="M161" i="12"/>
  <c r="J161" i="12"/>
  <c r="M160" i="12"/>
  <c r="J160" i="12"/>
  <c r="M159" i="12"/>
  <c r="J159" i="12"/>
  <c r="M158" i="12"/>
  <c r="J158" i="12"/>
  <c r="M157" i="12"/>
  <c r="J157" i="12"/>
  <c r="M156" i="12"/>
  <c r="J156" i="12"/>
  <c r="M155" i="12"/>
  <c r="J155" i="12"/>
  <c r="M154" i="12"/>
  <c r="J154" i="12"/>
  <c r="M153" i="12"/>
  <c r="J153" i="12"/>
  <c r="M152" i="12"/>
  <c r="J152" i="12"/>
  <c r="M151" i="12"/>
  <c r="J151" i="12"/>
  <c r="M150" i="12"/>
  <c r="J150" i="12"/>
  <c r="M149" i="12"/>
  <c r="J149" i="12"/>
  <c r="M148" i="12"/>
  <c r="J148" i="12"/>
  <c r="M147" i="12"/>
  <c r="J147" i="12"/>
  <c r="M146" i="12"/>
  <c r="J146" i="12"/>
  <c r="M145" i="12"/>
  <c r="J145" i="12"/>
  <c r="M144" i="12"/>
  <c r="J144" i="12"/>
  <c r="M143" i="12"/>
  <c r="J143" i="12"/>
  <c r="M142" i="12"/>
  <c r="J142" i="12"/>
  <c r="M141" i="12"/>
  <c r="J141" i="12"/>
  <c r="M140" i="12"/>
  <c r="J140" i="12"/>
  <c r="M139" i="12"/>
  <c r="J139" i="12"/>
  <c r="M138" i="12"/>
  <c r="J138" i="12"/>
  <c r="M137" i="12"/>
  <c r="J137" i="12"/>
  <c r="M136" i="12"/>
  <c r="J136" i="12"/>
  <c r="M135" i="12"/>
  <c r="J135" i="12"/>
  <c r="M134" i="12"/>
  <c r="J134" i="12"/>
  <c r="M133" i="12"/>
  <c r="J133" i="12"/>
  <c r="M132" i="12"/>
  <c r="J132" i="12"/>
  <c r="M131" i="12"/>
  <c r="J131" i="12"/>
  <c r="M130" i="12"/>
  <c r="J130" i="12"/>
  <c r="M129" i="12"/>
  <c r="J129" i="12"/>
  <c r="M128" i="12"/>
  <c r="J128" i="12"/>
  <c r="M127" i="12"/>
  <c r="J127" i="12"/>
  <c r="M126" i="12"/>
  <c r="J126" i="12"/>
  <c r="M125" i="12"/>
  <c r="J125" i="12"/>
  <c r="M124" i="12"/>
  <c r="J124" i="12"/>
  <c r="M123" i="12"/>
  <c r="J123" i="12"/>
  <c r="M122" i="12"/>
  <c r="J122" i="12"/>
  <c r="M121" i="12"/>
  <c r="J121" i="12"/>
  <c r="M120" i="12"/>
  <c r="J120" i="12"/>
  <c r="M119" i="12"/>
  <c r="J119" i="12"/>
  <c r="M118" i="12"/>
  <c r="J118" i="12"/>
  <c r="M117" i="12"/>
  <c r="J117" i="12"/>
  <c r="M116" i="12"/>
  <c r="J116" i="12"/>
  <c r="M115" i="12"/>
  <c r="J115" i="12"/>
  <c r="M114" i="12"/>
  <c r="J114" i="12"/>
  <c r="M113" i="12"/>
  <c r="J113" i="12"/>
  <c r="M112" i="12"/>
  <c r="J112" i="12"/>
  <c r="M111" i="12"/>
  <c r="J111" i="12"/>
  <c r="M110" i="12"/>
  <c r="J110" i="12"/>
  <c r="M109" i="12"/>
  <c r="J109" i="12"/>
  <c r="M108" i="12"/>
  <c r="J108" i="12"/>
  <c r="M107" i="12"/>
  <c r="J107" i="12"/>
  <c r="M106" i="12"/>
  <c r="J106" i="12"/>
  <c r="M105" i="12"/>
  <c r="J105" i="12"/>
  <c r="M104" i="12"/>
  <c r="J104" i="12"/>
  <c r="M103" i="12"/>
  <c r="J103" i="12"/>
  <c r="M102" i="12"/>
  <c r="J102" i="12"/>
  <c r="M101" i="12"/>
  <c r="J101" i="12"/>
  <c r="M100" i="12"/>
  <c r="J100" i="12"/>
  <c r="M99" i="12"/>
  <c r="J99" i="12"/>
  <c r="M98" i="12"/>
  <c r="J98" i="12"/>
  <c r="M97" i="12"/>
  <c r="J97" i="12"/>
  <c r="M96" i="12"/>
  <c r="J96" i="12"/>
  <c r="M95" i="12"/>
  <c r="J95" i="12"/>
  <c r="M94" i="12"/>
  <c r="J94" i="12"/>
  <c r="M93" i="12"/>
  <c r="J93" i="12"/>
  <c r="M92" i="12"/>
  <c r="J92" i="12"/>
  <c r="M91" i="12"/>
  <c r="J91" i="12"/>
  <c r="M90" i="12"/>
  <c r="J90" i="12"/>
  <c r="M89" i="12"/>
  <c r="J89" i="12"/>
  <c r="M88" i="12"/>
  <c r="J88" i="12"/>
  <c r="M87" i="12"/>
  <c r="J87" i="12"/>
  <c r="M86" i="12"/>
  <c r="J86" i="12"/>
  <c r="M85" i="12"/>
  <c r="J85" i="12"/>
  <c r="M84" i="12"/>
  <c r="J84" i="12"/>
  <c r="M83" i="12"/>
  <c r="J83" i="12"/>
  <c r="M82" i="12"/>
  <c r="J82" i="12"/>
  <c r="M81" i="12"/>
  <c r="J81" i="12"/>
  <c r="M80" i="12"/>
  <c r="J80" i="12"/>
  <c r="M79" i="12"/>
  <c r="J79" i="12"/>
  <c r="M78" i="12"/>
  <c r="J78" i="12"/>
  <c r="M77" i="12"/>
  <c r="J77" i="12"/>
  <c r="M76" i="12"/>
  <c r="J76" i="12"/>
  <c r="M75" i="12"/>
  <c r="J75" i="12"/>
  <c r="M74" i="12"/>
  <c r="J74" i="12"/>
  <c r="M73" i="12"/>
  <c r="J73" i="12"/>
  <c r="M72" i="12"/>
  <c r="J72" i="12"/>
  <c r="M71" i="12"/>
  <c r="J71" i="12"/>
  <c r="M70" i="12"/>
  <c r="J70" i="12"/>
  <c r="M69" i="12"/>
  <c r="J69" i="12"/>
  <c r="M68" i="12"/>
  <c r="J68" i="12"/>
  <c r="M67" i="12"/>
  <c r="J67" i="12"/>
  <c r="M66" i="12"/>
  <c r="J66" i="12"/>
  <c r="M65" i="12"/>
  <c r="J65" i="12"/>
  <c r="M64" i="12"/>
  <c r="J64" i="12"/>
  <c r="M63" i="12"/>
  <c r="J63" i="12"/>
  <c r="M62" i="12"/>
  <c r="J62" i="12"/>
  <c r="M61" i="12"/>
  <c r="J61" i="12"/>
  <c r="M60" i="12"/>
  <c r="J60" i="12"/>
  <c r="M59" i="12"/>
  <c r="J59" i="12"/>
  <c r="M58" i="12"/>
  <c r="J58" i="12"/>
  <c r="M57" i="12"/>
  <c r="J57" i="12"/>
  <c r="M56" i="12"/>
  <c r="J56" i="12"/>
  <c r="M55" i="12"/>
  <c r="J55" i="12"/>
  <c r="M54" i="12"/>
  <c r="J54" i="12"/>
  <c r="M53" i="12"/>
  <c r="J53" i="12"/>
  <c r="M52" i="12"/>
  <c r="J52" i="12"/>
  <c r="M51" i="12"/>
  <c r="J51" i="12"/>
  <c r="M50" i="12"/>
  <c r="J50" i="12"/>
  <c r="M49" i="12"/>
  <c r="J49" i="12"/>
  <c r="M48" i="12"/>
  <c r="J48" i="12"/>
  <c r="M47" i="12"/>
  <c r="J47" i="12"/>
  <c r="M46" i="12"/>
  <c r="J46" i="12"/>
  <c r="M45" i="12"/>
  <c r="J45" i="12"/>
  <c r="M44" i="12"/>
  <c r="J44" i="12"/>
  <c r="M43" i="12"/>
  <c r="J43" i="12"/>
  <c r="M42" i="12"/>
  <c r="J42" i="12"/>
  <c r="M41" i="12"/>
  <c r="J41" i="12"/>
  <c r="M40" i="12"/>
  <c r="J40" i="12"/>
  <c r="M39" i="12"/>
  <c r="J39" i="12"/>
  <c r="M38" i="12"/>
  <c r="J38" i="12"/>
  <c r="M37" i="12"/>
  <c r="J37" i="12"/>
  <c r="M36" i="12"/>
  <c r="J36" i="12"/>
  <c r="M35" i="12"/>
  <c r="J35" i="12"/>
  <c r="M34" i="12"/>
  <c r="J34" i="12"/>
  <c r="M33" i="12"/>
  <c r="J33" i="12"/>
  <c r="M32" i="12"/>
  <c r="J32" i="12"/>
  <c r="M31" i="12"/>
  <c r="J31" i="12"/>
  <c r="M30" i="12"/>
  <c r="J30" i="12"/>
  <c r="M29" i="12"/>
  <c r="J29" i="12"/>
  <c r="M28" i="12"/>
  <c r="J28" i="12"/>
  <c r="M27" i="12"/>
  <c r="J27" i="12"/>
  <c r="M26" i="12"/>
  <c r="J26" i="12"/>
  <c r="M25" i="12"/>
  <c r="J25" i="12"/>
  <c r="M24" i="12"/>
  <c r="J24" i="12"/>
  <c r="M23" i="12"/>
  <c r="J23" i="12"/>
  <c r="M22" i="12"/>
  <c r="J22" i="12"/>
  <c r="M21" i="12"/>
  <c r="J21" i="12"/>
  <c r="M20" i="12"/>
  <c r="J20" i="12"/>
  <c r="M19" i="12"/>
  <c r="J19" i="12"/>
  <c r="M18" i="12"/>
  <c r="J18" i="12"/>
  <c r="M17" i="12"/>
  <c r="J17" i="12"/>
  <c r="M16" i="12"/>
  <c r="J16" i="12"/>
  <c r="M15" i="12"/>
  <c r="J15" i="12"/>
  <c r="M14" i="12"/>
  <c r="J14" i="12"/>
  <c r="M13" i="12"/>
  <c r="J13" i="12"/>
  <c r="M12" i="12"/>
  <c r="J12" i="12"/>
  <c r="M11" i="12"/>
  <c r="J11" i="12"/>
  <c r="M10" i="12"/>
  <c r="J10" i="12"/>
  <c r="M9" i="12"/>
  <c r="J9" i="12"/>
  <c r="I15" i="4" l="1"/>
  <c r="A36" i="4"/>
  <c r="A34" i="4"/>
  <c r="K14" i="4"/>
  <c r="L14" i="4" s="1"/>
  <c r="M14" i="4" s="1"/>
  <c r="P14" i="4" s="1"/>
  <c r="F14" i="4"/>
  <c r="A14" i="4"/>
  <c r="E416" i="12" l="1"/>
  <c r="D12" i="1" l="1"/>
  <c r="K13" i="4"/>
  <c r="L13" i="4" s="1"/>
  <c r="M13" i="4" s="1"/>
  <c r="P13" i="4" s="1"/>
  <c r="F13" i="4"/>
  <c r="N20" i="4"/>
  <c r="G20" i="4"/>
  <c r="K19" i="4"/>
  <c r="L19" i="4" s="1"/>
  <c r="M19" i="4" s="1"/>
  <c r="P19" i="4" s="1"/>
  <c r="P20" i="4" s="1"/>
  <c r="F19" i="4"/>
  <c r="F9" i="11" l="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8" i="11"/>
  <c r="F289" i="11"/>
  <c r="F290" i="11"/>
  <c r="F291" i="11"/>
  <c r="F292" i="11"/>
  <c r="F293" i="11"/>
  <c r="F294" i="11"/>
  <c r="F295" i="11"/>
  <c r="F296" i="11"/>
  <c r="F297" i="11"/>
  <c r="F298" i="11"/>
  <c r="F299" i="11"/>
  <c r="F300" i="11"/>
  <c r="F301" i="11"/>
  <c r="F302" i="11"/>
  <c r="F303" i="11"/>
  <c r="F304" i="11"/>
  <c r="F305" i="11"/>
  <c r="F306" i="11"/>
  <c r="F307" i="11"/>
  <c r="F308" i="11"/>
  <c r="F309" i="11"/>
  <c r="F310" i="11"/>
  <c r="F311" i="11"/>
  <c r="F312" i="11"/>
  <c r="F313" i="11"/>
  <c r="F314" i="11"/>
  <c r="F315" i="11"/>
  <c r="F316" i="11"/>
  <c r="F317" i="11"/>
  <c r="F318" i="11"/>
  <c r="F319" i="11"/>
  <c r="F320" i="11"/>
  <c r="F321" i="11"/>
  <c r="F322" i="11"/>
  <c r="F323" i="11"/>
  <c r="F324" i="11"/>
  <c r="F325" i="11"/>
  <c r="F326" i="11"/>
  <c r="F327" i="11"/>
  <c r="F328" i="11"/>
  <c r="F329" i="11"/>
  <c r="F330" i="11"/>
  <c r="F331" i="11"/>
  <c r="F332" i="11"/>
  <c r="F333" i="11"/>
  <c r="F334" i="11"/>
  <c r="F335" i="11"/>
  <c r="F336" i="11"/>
  <c r="F337" i="11"/>
  <c r="F338" i="11"/>
  <c r="F339" i="11"/>
  <c r="F340" i="11"/>
  <c r="F341" i="11"/>
  <c r="F342" i="11"/>
  <c r="F343" i="11"/>
  <c r="F344" i="11"/>
  <c r="F345" i="11"/>
  <c r="F346" i="11"/>
  <c r="F347" i="11"/>
  <c r="F348" i="11"/>
  <c r="F349" i="11"/>
  <c r="F350" i="11"/>
  <c r="F351" i="11"/>
  <c r="F352" i="11"/>
  <c r="F353" i="11"/>
  <c r="F354" i="11"/>
  <c r="F355" i="11"/>
  <c r="F356" i="11"/>
  <c r="F357" i="11"/>
  <c r="F358" i="11"/>
  <c r="F359" i="11"/>
  <c r="F360" i="11"/>
  <c r="F361" i="11"/>
  <c r="F362" i="11"/>
  <c r="F363" i="11"/>
  <c r="F364" i="11"/>
  <c r="F365" i="11"/>
  <c r="F366" i="11"/>
  <c r="F367" i="11"/>
  <c r="F368" i="11"/>
  <c r="F369" i="11"/>
  <c r="F370" i="11"/>
  <c r="F371" i="11"/>
  <c r="F372" i="11"/>
  <c r="F8" i="11"/>
  <c r="F377" i="11" s="1"/>
  <c r="N24" i="4" l="1"/>
  <c r="G24" i="4"/>
  <c r="K23" i="4"/>
  <c r="L23" i="4" s="1"/>
  <c r="M23" i="4" s="1"/>
  <c r="P23" i="4" s="1"/>
  <c r="P24" i="4" s="1"/>
  <c r="F23" i="4"/>
  <c r="D13" i="1" l="1"/>
  <c r="G13" i="1"/>
  <c r="C382" i="11" l="1"/>
  <c r="G12" i="1" l="1"/>
  <c r="A10" i="4" l="1"/>
  <c r="A11" i="4" l="1"/>
  <c r="A19" i="4"/>
  <c r="A20" i="4" s="1"/>
  <c r="A12" i="4" l="1"/>
  <c r="A15" i="4" s="1"/>
  <c r="A16" i="4" s="1"/>
  <c r="A23" i="4" s="1"/>
  <c r="A24" i="4" s="1"/>
  <c r="A26" i="4" s="1"/>
  <c r="A28" i="4" s="1"/>
  <c r="A30" i="4" s="1"/>
  <c r="A32" i="4" s="1"/>
  <c r="A13" i="4"/>
  <c r="A10" i="5"/>
  <c r="A12" i="5"/>
  <c r="A14" i="5"/>
  <c r="A16" i="5" s="1"/>
  <c r="A18" i="5" s="1"/>
  <c r="A20" i="5" s="1"/>
  <c r="A22" i="5" s="1"/>
  <c r="A24" i="5" s="1"/>
  <c r="A26" i="5" s="1"/>
  <c r="A28" i="5" s="1"/>
  <c r="A30" i="5" s="1"/>
  <c r="G14" i="8"/>
  <c r="G16" i="8" s="1"/>
  <c r="E14" i="8"/>
  <c r="E16" i="8" s="1"/>
  <c r="I10" i="8"/>
  <c r="I8" i="8"/>
  <c r="A10" i="8"/>
  <c r="A12" i="8" s="1"/>
  <c r="A14" i="8" s="1"/>
  <c r="A16" i="8" s="1"/>
  <c r="N16" i="4"/>
  <c r="N30" i="4" s="1"/>
  <c r="G16" i="4"/>
  <c r="G26" i="4" s="1"/>
  <c r="K11" i="4"/>
  <c r="L11" i="4" s="1"/>
  <c r="M11" i="4" s="1"/>
  <c r="P11" i="4" s="1"/>
  <c r="K15" i="4"/>
  <c r="L15" i="4" s="1"/>
  <c r="M15" i="4" s="1"/>
  <c r="P15" i="4" s="1"/>
  <c r="F15" i="4"/>
  <c r="K12" i="4"/>
  <c r="L12" i="4" s="1"/>
  <c r="M12" i="4" s="1"/>
  <c r="P12" i="4" s="1"/>
  <c r="F12" i="4"/>
  <c r="F11" i="4"/>
  <c r="B12" i="1"/>
  <c r="B13" i="1"/>
  <c r="B14" i="1"/>
  <c r="B16" i="1" s="1"/>
  <c r="C6" i="8"/>
  <c r="E6" i="8" s="1"/>
  <c r="G6" i="8" s="1"/>
  <c r="I6" i="8" s="1"/>
  <c r="K9" i="4"/>
  <c r="L9" i="4" s="1"/>
  <c r="K10" i="4"/>
  <c r="L10" i="4" s="1"/>
  <c r="M10" i="4" s="1"/>
  <c r="P10" i="4" s="1"/>
  <c r="F10" i="4"/>
  <c r="F9" i="4"/>
  <c r="M9" i="4" l="1"/>
  <c r="P9" i="4" s="1"/>
  <c r="P16" i="4" s="1"/>
  <c r="P30" i="4" s="1"/>
  <c r="D11" i="1"/>
  <c r="D16" i="1" s="1"/>
  <c r="F14" i="1" s="1"/>
  <c r="I14" i="1" s="1"/>
  <c r="I16" i="8"/>
  <c r="I14" i="8"/>
  <c r="G11" i="1" l="1"/>
  <c r="F12" i="1"/>
  <c r="I12" i="1" s="1"/>
  <c r="F11" i="1"/>
  <c r="F13" i="1"/>
  <c r="I13" i="1" s="1"/>
  <c r="I11" i="1" l="1"/>
  <c r="I16" i="1" s="1"/>
  <c r="F16" i="1"/>
</calcChain>
</file>

<file path=xl/sharedStrings.xml><?xml version="1.0" encoding="utf-8"?>
<sst xmlns="http://schemas.openxmlformats.org/spreadsheetml/2006/main" count="209" uniqueCount="161">
  <si>
    <t>Kentucky Power Company</t>
  </si>
  <si>
    <t>Cost of Capital</t>
  </si>
  <si>
    <t>Ln</t>
  </si>
  <si>
    <t>No</t>
  </si>
  <si>
    <t>Description</t>
  </si>
  <si>
    <t>Capital</t>
  </si>
  <si>
    <t xml:space="preserve">Percent </t>
  </si>
  <si>
    <t>of</t>
  </si>
  <si>
    <t>Total</t>
  </si>
  <si>
    <t xml:space="preserve">Cost </t>
  </si>
  <si>
    <t>Percentage</t>
  </si>
  <si>
    <t>Rate</t>
  </si>
  <si>
    <t>Weighted</t>
  </si>
  <si>
    <t>Average</t>
  </si>
  <si>
    <t>Percent</t>
  </si>
  <si>
    <t>(1)</t>
  </si>
  <si>
    <t>(2)</t>
  </si>
  <si>
    <t>(3)</t>
  </si>
  <si>
    <t>(4)</t>
  </si>
  <si>
    <t>(5)</t>
  </si>
  <si>
    <t>(6)=(4)x(5)</t>
  </si>
  <si>
    <t>Long Term Debt</t>
  </si>
  <si>
    <t>Short Term Debt</t>
  </si>
  <si>
    <t>Common Equity</t>
  </si>
  <si>
    <t>a</t>
  </si>
  <si>
    <t>b</t>
  </si>
  <si>
    <t>$</t>
  </si>
  <si>
    <t>%</t>
  </si>
  <si>
    <t>Subtotal</t>
  </si>
  <si>
    <t xml:space="preserve"> </t>
  </si>
  <si>
    <t>Senior Notes</t>
  </si>
  <si>
    <t>FMV of mark to market 133 hedge</t>
  </si>
  <si>
    <t>Line       No.</t>
  </si>
  <si>
    <t>Month</t>
  </si>
  <si>
    <t>Year</t>
  </si>
  <si>
    <t>May</t>
  </si>
  <si>
    <t>June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</si>
  <si>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</si>
  <si>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</si>
  <si>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</si>
  <si>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</si>
  <si>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</si>
  <si>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</si>
  <si>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</si>
  <si>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</si>
  <si>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Notes Payable                        Outstanding                         at the                                        End of the Month</t>
  </si>
  <si>
    <t>Schedule of Short Term Debt</t>
  </si>
  <si>
    <t>Date</t>
  </si>
  <si>
    <t>Borrowed Interest Rate</t>
  </si>
  <si>
    <t>ES FORM 3.15</t>
  </si>
  <si>
    <t>KENTUCKY POWER COMPANY - ENVIRONMENTAL SURCHARGE REPORT</t>
  </si>
  <si>
    <t>CURRENT PERIOD REVENUE REQUIREMENT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</si>
  <si>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</si>
  <si>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</si>
  <si>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</si>
  <si>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</si>
  <si>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</si>
  <si>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</si>
  <si>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</si>
  <si>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</si>
  <si>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</si>
  <si>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</si>
  <si>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</si>
  <si>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</si>
  <si>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TOTAL</t>
  </si>
  <si>
    <t>Uncollected Accounts</t>
  </si>
  <si>
    <t>Line                No.</t>
  </si>
  <si>
    <t>Electric                                    Revenues</t>
  </si>
  <si>
    <t>Accounts - Net                         Charged Off</t>
  </si>
  <si>
    <t>Percent of                                Electric Revenues</t>
  </si>
  <si>
    <t>-----------------------</t>
  </si>
  <si>
    <t>Three Year Average</t>
  </si>
  <si>
    <t>=============</t>
  </si>
  <si>
    <t>S-T                                              Borrowed                              Balance</t>
  </si>
  <si>
    <t>Borrowed                                     Interest                                Rate</t>
  </si>
  <si>
    <t>Divided By                                   Number of                             Days in Year</t>
  </si>
  <si>
    <t>Average                                       Daily                       Balance</t>
  </si>
  <si>
    <t>Weighted Average                        Borrowed                                  Interest Rate</t>
  </si>
  <si>
    <t>Sum Total                                    Weighted Average                        Borrowed                                  Interest Rate</t>
  </si>
  <si>
    <t xml:space="preserve">Sum Total                                    All Daily                                      Balances         </t>
  </si>
  <si>
    <t>Accts Receivable Financing</t>
  </si>
  <si>
    <t>Accounts Receivable Financing</t>
  </si>
  <si>
    <t>AEP Credit - Internal Cost Incurred</t>
  </si>
  <si>
    <t>KP - Actual Carrying Cost Incurred</t>
  </si>
  <si>
    <t>AEP Credit - Internal Cost</t>
  </si>
  <si>
    <t>Previous Month's Average Days Outstanding</t>
  </si>
  <si>
    <t>Total Discount Factor</t>
  </si>
  <si>
    <t xml:space="preserve">Actual Cost of Capital as a % of Total A/R Balance  </t>
  </si>
  <si>
    <t>(a)</t>
  </si>
  <si>
    <t>(b)</t>
  </si>
  <si>
    <t>(c) = (a) x (b)</t>
  </si>
  <si>
    <t>(d)</t>
  </si>
  <si>
    <t>(e)</t>
  </si>
  <si>
    <t>(f)</t>
  </si>
  <si>
    <t>(g) = (e) x (f)</t>
  </si>
  <si>
    <t>(h) = (d) x (g)</t>
  </si>
  <si>
    <t>(i) = (h) / (a)</t>
  </si>
  <si>
    <t>Internal Cost Incurred / Average A/R Balance / 396 x 360</t>
  </si>
  <si>
    <t>Actual Carrying Cost Incurred / Average A/R Balance / 396 x 360</t>
  </si>
  <si>
    <t>Annualized                                  Cost of Capital                                                as a % of                                       Total A/R Balance</t>
  </si>
  <si>
    <t>Average Daily                               Cost of Capital                                               as a % of                                       Total A/R Balance</t>
  </si>
  <si>
    <t>A/R                                             Balance</t>
  </si>
  <si>
    <t>Daily                                           Cost of Capital</t>
  </si>
  <si>
    <t>A/R                                             Factored</t>
  </si>
  <si>
    <t>KPCo                                          Actual                                  Carrying Cost                                                          Incurred</t>
  </si>
  <si>
    <t>Effective Cost Rate = Annualized Cost divided by the Current Amount Outstanding.</t>
  </si>
  <si>
    <t>12 Months ended 4/30/2013</t>
  </si>
  <si>
    <t>Effective Cost of Long Term Debt</t>
  </si>
  <si>
    <t>Total Long Term Debt</t>
  </si>
  <si>
    <t>Series</t>
  </si>
  <si>
    <t>Issue Date</t>
  </si>
  <si>
    <t>Due Date</t>
  </si>
  <si>
    <t>Average Term in Years</t>
  </si>
  <si>
    <t>Principal Amount Issued</t>
  </si>
  <si>
    <t>Premium or (Discount) at Issuance</t>
  </si>
  <si>
    <t>Company Issuance Expense</t>
  </si>
  <si>
    <t>Net Proceeds</t>
  </si>
  <si>
    <t>Net Proceeds Ratio</t>
  </si>
  <si>
    <t>Effective Cost Rate</t>
  </si>
  <si>
    <t>Current Amount Outstanding</t>
  </si>
  <si>
    <t>Annualized Cost</t>
  </si>
  <si>
    <t>Weighted Cost Rate</t>
  </si>
  <si>
    <t>Line No.</t>
  </si>
  <si>
    <t>c</t>
  </si>
  <si>
    <t>13 Month Average Accounts Receivable Balance and 13 Month Average Annual Cost of Carry</t>
  </si>
  <si>
    <t>d</t>
  </si>
  <si>
    <t>Pollution Control Bond</t>
  </si>
  <si>
    <t xml:space="preserve">July </t>
  </si>
  <si>
    <t xml:space="preserve">August </t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</si>
  <si>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Weekly mode variable rate demand note</t>
    </r>
  </si>
  <si>
    <t>As of April 30, 2015</t>
  </si>
  <si>
    <t>Book balance as of April 30, 2015</t>
  </si>
  <si>
    <t>ROE authorized per Order dated June 22, 2015 in Case No. 2014-00396</t>
  </si>
  <si>
    <t>Average borrowing costs for the 12 Months Ended April 30, 2015</t>
  </si>
  <si>
    <t>Twelve Months Ended April 30, 2015</t>
  </si>
  <si>
    <t>Local Bank Term Loan</t>
  </si>
  <si>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Variable Interest Rate</t>
    </r>
  </si>
  <si>
    <t>Average A/R Balance 4/1/2014 - 4/30/2015</t>
  </si>
  <si>
    <t>AEP Credit - Internal Cost of Capital 4/1/2014 - 4/30/2015</t>
  </si>
  <si>
    <t>KP - Actual Cost of Capital 4/1/2014 - 4/30/2015</t>
  </si>
  <si>
    <t>Thirteen Months Ending April 30, 2015</t>
  </si>
  <si>
    <t xml:space="preserve">       MITCHELL PLANT COST OF CAPITAL</t>
  </si>
  <si>
    <t>**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</si>
  <si>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</si>
  <si>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</si>
  <si>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</si>
  <si>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</si>
  <si>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</si>
  <si>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</si>
  <si>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Less State Income Taxes (Ln 4 x 5.7348)</t>
  </si>
  <si>
    <t>Income Before Federal Income Taxes</t>
  </si>
  <si>
    <t>Section 199 Deduction</t>
  </si>
  <si>
    <t>Taxable Income for Federal Income Taxes</t>
  </si>
  <si>
    <t>Less Federal Income Taxes (Ln 13*35%)</t>
  </si>
  <si>
    <t>Operating  Income Percentage</t>
  </si>
  <si>
    <t>Gross Up Factor  (100.00/Ln 9)</t>
  </si>
  <si>
    <t>Rate of Return on Common Equity as authorized by the Public Service Commission in Order Dated June 22, 2015 in Case No. 2014-00396.</t>
  </si>
  <si>
    <t xml:space="preserve">  </t>
  </si>
  <si>
    <t>As of                                           4/30/2015</t>
  </si>
  <si>
    <t>12 Months ended 4/30/2014</t>
  </si>
  <si>
    <t>12 Months ended 4/30/2015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</si>
</sst>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0.000%"/>
    <numFmt numFmtId="166" formatCode="_(* #,##0_);_(* \(#,##0\);_(* &quot;-&quot;??_);_(@_)"/>
    <numFmt numFmtId="167" formatCode="0.000000%"/>
    <numFmt numFmtId="168" formatCode="0.000"/>
    <numFmt numFmtId="169" formatCode="0.0"/>
    <numFmt numFmtId="170" formatCode="0.000000"/>
    <numFmt numFmtId="171" formatCode="mm/dd/yyyy"/>
    <numFmt numFmtId="172" formatCode="#,##0.0000_);\(#,##0.0000\)"/>
    <numFmt numFmtId="173" formatCode="_(* #,##0.000_);_(* \(#,##0.000\);_(* &quot;-&quot;??_);_(@_)"/>
    <numFmt numFmtId="174" formatCode="_(* #,##0.0_);_(* \(#,##0.0\);&quot;&quot;;_(@_)"/>
    <numFmt numFmtId="175" formatCode="[Blue]#,##0,_);[Red]\(#,##0,\)"/>
    <numFmt numFmtId="176" formatCode="_(* #,##0.0000_);_(* \(#,##0.0000\);_(* &quot;-&quot;??_);_(@_)"/>
    <numFmt numFmtId="177" formatCode="0.0000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8"/>
      <name val="Tahoma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name val="Arial Unicode MS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theme="1"/>
      <name val="Arial"/>
      <family val="2"/>
    </font>
    <font>
      <sz val="12"/>
      <name val="Arial MT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Tahoma"/>
      <family val="2"/>
    </font>
    <font>
      <sz val="11"/>
      <color indexed="10"/>
      <name val="Calibri"/>
      <family val="2"/>
    </font>
    <font>
      <sz val="10"/>
      <color indexed="10"/>
      <name val="Tahoma"/>
      <family val="2"/>
    </font>
    <font>
      <vertAlign val="superscript"/>
      <sz val="10"/>
      <name val="Arial"/>
      <family val="2"/>
    </font>
    <font>
      <sz val="11"/>
      <color rgb="FF000000"/>
      <name val="Calibri"/>
      <family val="2"/>
    </font>
    <font>
      <b/>
      <sz val="10"/>
      <color indexed="64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mediumGray">
        <fgColor indexed="22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50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0" fillId="0" borderId="0"/>
    <xf numFmtId="9" fontId="5" fillId="0" borderId="0" applyFont="0" applyFill="0" applyBorder="0" applyAlignment="0" applyProtection="0"/>
    <xf numFmtId="0" fontId="5" fillId="0" borderId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18" fillId="0" borderId="16">
      <alignment horizontal="center"/>
    </xf>
    <xf numFmtId="3" fontId="19" fillId="0" borderId="0" applyFont="0" applyFill="0" applyBorder="0" applyAlignment="0" applyProtection="0"/>
    <xf numFmtId="0" fontId="19" fillId="0" borderId="0"/>
    <xf numFmtId="40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18" fillId="0" borderId="16">
      <alignment horizontal="center"/>
    </xf>
    <xf numFmtId="0" fontId="19" fillId="3" borderId="0" applyNumberFormat="0" applyFont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9" fontId="3" fillId="0" borderId="0" applyFon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20" fillId="5" borderId="0" applyNumberFormat="0" applyBorder="0" applyAlignment="0" applyProtection="0"/>
    <xf numFmtId="0" fontId="10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0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20" fillId="9" borderId="0" applyNumberFormat="0" applyBorder="0" applyAlignment="0" applyProtection="0"/>
    <xf numFmtId="0" fontId="10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0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0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0" fillId="13" borderId="0" applyNumberFormat="0" applyBorder="0" applyAlignment="0" applyProtection="0"/>
    <xf numFmtId="0" fontId="10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0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0" fillId="16" borderId="0" applyNumberFormat="0" applyBorder="0" applyAlignment="0" applyProtection="0"/>
    <xf numFmtId="0" fontId="10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0" fillId="9" borderId="0" applyNumberFormat="0" applyBorder="0" applyAlignment="0" applyProtection="0"/>
    <xf numFmtId="0" fontId="10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20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0" fillId="17" borderId="0" applyNumberFormat="0" applyBorder="0" applyAlignment="0" applyProtection="0"/>
    <xf numFmtId="0" fontId="10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3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3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3" fillId="18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3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3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3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3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3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3" fillId="18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6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6" borderId="0" applyNumberFormat="0" applyBorder="0" applyAlignment="0" applyProtection="0"/>
    <xf numFmtId="0" fontId="27" fillId="4" borderId="20" applyNumberFormat="0" applyAlignment="0" applyProtection="0"/>
    <xf numFmtId="0" fontId="28" fillId="4" borderId="20" applyNumberFormat="0" applyAlignment="0" applyProtection="0"/>
    <xf numFmtId="0" fontId="28" fillId="4" borderId="20" applyNumberFormat="0" applyAlignment="0" applyProtection="0"/>
    <xf numFmtId="0" fontId="28" fillId="4" borderId="20" applyNumberFormat="0" applyAlignment="0" applyProtection="0"/>
    <xf numFmtId="0" fontId="29" fillId="4" borderId="20" applyNumberFormat="0" applyAlignment="0" applyProtection="0"/>
    <xf numFmtId="0" fontId="30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2" fillId="28" borderId="21" applyNumberFormat="0" applyAlignment="0" applyProtection="0"/>
    <xf numFmtId="0" fontId="31" fillId="28" borderId="21" applyNumberFormat="0" applyAlignment="0" applyProtection="0"/>
    <xf numFmtId="0" fontId="30" fillId="28" borderId="21" applyNumberFormat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0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19" fillId="0" borderId="0" applyFont="0" applyFill="0" applyBorder="0" applyAlignment="0" applyProtection="0"/>
    <xf numFmtId="8" fontId="1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40" fillId="8" borderId="0" applyNumberFormat="0" applyBorder="0" applyAlignment="0" applyProtection="0"/>
    <xf numFmtId="0" fontId="41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3" fillId="0" borderId="23" applyNumberFormat="0" applyFill="0" applyAlignment="0" applyProtection="0"/>
    <xf numFmtId="0" fontId="44" fillId="0" borderId="23" applyNumberFormat="0" applyFill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5" applyNumberFormat="0" applyFill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6" applyNumberFormat="0" applyFill="0" applyAlignment="0" applyProtection="0"/>
    <xf numFmtId="0" fontId="52" fillId="0" borderId="26" applyNumberFormat="0" applyFill="0" applyAlignment="0" applyProtection="0"/>
    <xf numFmtId="0" fontId="52" fillId="0" borderId="26" applyNumberFormat="0" applyFill="0" applyAlignment="0" applyProtection="0"/>
    <xf numFmtId="0" fontId="53" fillId="0" borderId="27" applyNumberFormat="0" applyFill="0" applyAlignment="0" applyProtection="0"/>
    <xf numFmtId="0" fontId="54" fillId="0" borderId="27" applyNumberFormat="0" applyFill="0" applyAlignment="0" applyProtection="0"/>
    <xf numFmtId="0" fontId="55" fillId="0" borderId="27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11" borderId="20" applyNumberFormat="0" applyAlignment="0" applyProtection="0"/>
    <xf numFmtId="0" fontId="57" fillId="11" borderId="20" applyNumberFormat="0" applyAlignment="0" applyProtection="0"/>
    <xf numFmtId="0" fontId="57" fillId="11" borderId="20" applyNumberFormat="0" applyAlignment="0" applyProtection="0"/>
    <xf numFmtId="0" fontId="57" fillId="11" borderId="20" applyNumberFormat="0" applyAlignment="0" applyProtection="0"/>
    <xf numFmtId="0" fontId="58" fillId="11" borderId="20" applyNumberFormat="0" applyAlignment="0" applyProtection="0"/>
    <xf numFmtId="41" fontId="59" fillId="0" borderId="0">
      <alignment horizontal="left"/>
    </xf>
    <xf numFmtId="0" fontId="60" fillId="0" borderId="28" applyNumberFormat="0" applyFill="0" applyAlignment="0" applyProtection="0"/>
    <xf numFmtId="0" fontId="61" fillId="0" borderId="28" applyNumberFormat="0" applyFill="0" applyAlignment="0" applyProtection="0"/>
    <xf numFmtId="0" fontId="61" fillId="0" borderId="28" applyNumberFormat="0" applyFill="0" applyAlignment="0" applyProtection="0"/>
    <xf numFmtId="0" fontId="61" fillId="0" borderId="28" applyNumberFormat="0" applyFill="0" applyAlignment="0" applyProtection="0"/>
    <xf numFmtId="0" fontId="62" fillId="0" borderId="28" applyNumberFormat="0" applyFill="0" applyAlignment="0" applyProtection="0"/>
    <xf numFmtId="0" fontId="63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5" fillId="15" borderId="0" applyNumberFormat="0" applyBorder="0" applyAlignment="0" applyProtection="0"/>
    <xf numFmtId="0" fontId="66" fillId="0" borderId="0"/>
    <xf numFmtId="0" fontId="34" fillId="0" borderId="0"/>
    <xf numFmtId="37" fontId="67" fillId="0" borderId="0"/>
    <xf numFmtId="0" fontId="67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5" fillId="0" borderId="0"/>
    <xf numFmtId="38" fontId="5" fillId="0" borderId="0"/>
    <xf numFmtId="38" fontId="5" fillId="0" borderId="0"/>
    <xf numFmtId="38" fontId="5" fillId="0" borderId="0"/>
    <xf numFmtId="0" fontId="5" fillId="0" borderId="0"/>
    <xf numFmtId="0" fontId="19" fillId="0" borderId="0"/>
    <xf numFmtId="0" fontId="19" fillId="0" borderId="0"/>
    <xf numFmtId="38" fontId="5" fillId="0" borderId="0"/>
    <xf numFmtId="38" fontId="5" fillId="0" borderId="0"/>
    <xf numFmtId="38" fontId="5" fillId="0" borderId="0"/>
    <xf numFmtId="38" fontId="5" fillId="0" borderId="0"/>
    <xf numFmtId="38" fontId="5" fillId="0" borderId="0"/>
    <xf numFmtId="38" fontId="5" fillId="0" borderId="0"/>
    <xf numFmtId="38" fontId="5" fillId="0" borderId="0"/>
    <xf numFmtId="38" fontId="5" fillId="0" borderId="0"/>
    <xf numFmtId="38" fontId="5" fillId="0" borderId="0"/>
    <xf numFmtId="38" fontId="5" fillId="0" borderId="0"/>
    <xf numFmtId="0" fontId="68" fillId="0" borderId="0"/>
    <xf numFmtId="0" fontId="34" fillId="0" borderId="0"/>
    <xf numFmtId="0" fontId="19" fillId="0" borderId="0"/>
    <xf numFmtId="0" fontId="34" fillId="0" borderId="0"/>
    <xf numFmtId="0" fontId="68" fillId="0" borderId="0"/>
    <xf numFmtId="38" fontId="5" fillId="0" borderId="0"/>
    <xf numFmtId="38" fontId="5" fillId="0" borderId="0"/>
    <xf numFmtId="38" fontId="5" fillId="0" borderId="0"/>
    <xf numFmtId="38" fontId="5" fillId="0" borderId="0"/>
    <xf numFmtId="38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4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66" fillId="0" borderId="0"/>
    <xf numFmtId="0" fontId="66" fillId="0" borderId="0"/>
    <xf numFmtId="0" fontId="66" fillId="0" borderId="0"/>
    <xf numFmtId="0" fontId="5" fillId="7" borderId="1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0" fontId="5" fillId="7" borderId="20" applyNumberFormat="0" applyFont="0" applyAlignment="0" applyProtection="0"/>
    <xf numFmtId="43" fontId="57" fillId="0" borderId="0"/>
    <xf numFmtId="175" fontId="69" fillId="0" borderId="0"/>
    <xf numFmtId="0" fontId="70" fillId="4" borderId="29" applyNumberFormat="0" applyAlignment="0" applyProtection="0"/>
    <xf numFmtId="0" fontId="71" fillId="4" borderId="29" applyNumberFormat="0" applyAlignment="0" applyProtection="0"/>
    <xf numFmtId="0" fontId="71" fillId="4" borderId="29" applyNumberFormat="0" applyAlignment="0" applyProtection="0"/>
    <xf numFmtId="0" fontId="71" fillId="4" borderId="29" applyNumberFormat="0" applyAlignment="0" applyProtection="0"/>
    <xf numFmtId="0" fontId="72" fillId="4" borderId="29" applyNumberFormat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0" fontId="18" fillId="0" borderId="16">
      <alignment horizontal="center"/>
    </xf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3" borderId="0" applyNumberFormat="0" applyFont="0" applyBorder="0" applyAlignment="0" applyProtection="0"/>
    <xf numFmtId="0" fontId="19" fillId="3" borderId="0" applyNumberFormat="0" applyFont="0" applyBorder="0" applyAlignment="0" applyProtection="0"/>
    <xf numFmtId="0" fontId="19" fillId="3" borderId="0" applyNumberFormat="0" applyFont="0" applyBorder="0" applyAlignment="0" applyProtection="0"/>
    <xf numFmtId="0" fontId="19" fillId="3" borderId="0" applyNumberFormat="0" applyFont="0" applyBorder="0" applyAlignment="0" applyProtection="0"/>
    <xf numFmtId="0" fontId="19" fillId="3" borderId="0" applyNumberFormat="0" applyFont="0" applyBorder="0" applyAlignment="0" applyProtection="0"/>
    <xf numFmtId="0" fontId="19" fillId="3" borderId="0" applyNumberFormat="0" applyFont="0" applyBorder="0" applyAlignment="0" applyProtection="0"/>
    <xf numFmtId="0" fontId="19" fillId="3" borderId="0" applyNumberFormat="0" applyFont="0" applyBorder="0" applyAlignment="0" applyProtection="0"/>
    <xf numFmtId="0" fontId="19" fillId="3" borderId="0" applyNumberFormat="0" applyFon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15" fillId="0" borderId="30" applyNumberFormat="0" applyFill="0" applyAlignment="0" applyProtection="0"/>
    <xf numFmtId="0" fontId="15" fillId="0" borderId="30" applyNumberFormat="0" applyFill="0" applyAlignment="0" applyProtection="0"/>
    <xf numFmtId="0" fontId="15" fillId="0" borderId="30" applyNumberFormat="0" applyFill="0" applyAlignment="0" applyProtection="0"/>
    <xf numFmtId="0" fontId="76" fillId="0" borderId="31" applyNumberFormat="0" applyFill="0" applyAlignment="0" applyProtection="0"/>
    <xf numFmtId="0" fontId="15" fillId="0" borderId="31" applyNumberFormat="0" applyFill="0" applyAlignment="0" applyProtection="0"/>
    <xf numFmtId="0" fontId="75" fillId="0" borderId="31" applyNumberFormat="0" applyFill="0" applyAlignment="0" applyProtection="0"/>
    <xf numFmtId="0" fontId="7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9" fillId="0" borderId="0"/>
    <xf numFmtId="0" fontId="6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18" fillId="0" borderId="16">
      <alignment horizontal="center"/>
    </xf>
    <xf numFmtId="0" fontId="18" fillId="0" borderId="16">
      <alignment horizontal="center"/>
    </xf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3" borderId="0" applyNumberFormat="0" applyFont="0" applyBorder="0" applyAlignment="0" applyProtection="0"/>
    <xf numFmtId="0" fontId="19" fillId="3" borderId="0" applyNumberFormat="0" applyFont="0" applyBorder="0" applyAlignment="0" applyProtection="0"/>
    <xf numFmtId="0" fontId="19" fillId="3" borderId="0" applyNumberFormat="0" applyFont="0" applyBorder="0" applyAlignment="0" applyProtection="0"/>
    <xf numFmtId="0" fontId="19" fillId="3" borderId="0" applyNumberFormat="0" applyFont="0" applyBorder="0" applyAlignment="0" applyProtection="0"/>
  </cellStyleXfs>
  <cellXfs count="233">
    <xf numFmtId="0" fontId="0" fillId="0" borderId="0" xfId="0"/>
    <xf numFmtId="10" fontId="0" fillId="0" borderId="0" xfId="7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0" fontId="0" fillId="0" borderId="0" xfId="0" applyNumberFormat="1"/>
    <xf numFmtId="0" fontId="0" fillId="0" borderId="0" xfId="0" applyBorder="1"/>
    <xf numFmtId="3" fontId="6" fillId="0" borderId="0" xfId="0" applyNumberFormat="1" applyFont="1"/>
    <xf numFmtId="10" fontId="6" fillId="0" borderId="0" xfId="7" applyNumberFormat="1" applyFont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/>
    <xf numFmtId="14" fontId="0" fillId="0" borderId="0" xfId="0" applyNumberFormat="1"/>
    <xf numFmtId="169" fontId="0" fillId="0" borderId="0" xfId="0" applyNumberFormat="1"/>
    <xf numFmtId="37" fontId="0" fillId="0" borderId="2" xfId="0" applyNumberFormat="1" applyBorder="1"/>
    <xf numFmtId="37" fontId="0" fillId="0" borderId="0" xfId="0" applyNumberFormat="1"/>
    <xf numFmtId="41" fontId="0" fillId="0" borderId="0" xfId="0" applyNumberFormat="1"/>
    <xf numFmtId="2" fontId="0" fillId="0" borderId="0" xfId="0" applyNumberFormat="1"/>
    <xf numFmtId="168" fontId="0" fillId="0" borderId="0" xfId="0" applyNumberFormat="1"/>
    <xf numFmtId="37" fontId="0" fillId="0" borderId="0" xfId="0" applyNumberFormat="1" applyBorder="1"/>
    <xf numFmtId="0" fontId="9" fillId="0" borderId="0" xfId="0" applyFont="1"/>
    <xf numFmtId="37" fontId="0" fillId="0" borderId="3" xfId="0" applyNumberFormat="1" applyBorder="1"/>
    <xf numFmtId="165" fontId="5" fillId="0" borderId="0" xfId="7" applyNumberFormat="1"/>
    <xf numFmtId="2" fontId="0" fillId="0" borderId="0" xfId="0" applyNumberFormat="1" applyAlignment="1">
      <alignment horizontal="right"/>
    </xf>
    <xf numFmtId="166" fontId="5" fillId="0" borderId="0" xfId="1" applyNumberFormat="1"/>
    <xf numFmtId="41" fontId="0" fillId="0" borderId="4" xfId="0" applyNumberFormat="1" applyBorder="1"/>
    <xf numFmtId="168" fontId="0" fillId="0" borderId="4" xfId="0" applyNumberFormat="1" applyBorder="1"/>
    <xf numFmtId="0" fontId="8" fillId="0" borderId="5" xfId="0" applyFont="1" applyBorder="1"/>
    <xf numFmtId="37" fontId="8" fillId="0" borderId="5" xfId="0" applyNumberFormat="1" applyFont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 wrapText="1"/>
    </xf>
    <xf numFmtId="37" fontId="0" fillId="0" borderId="0" xfId="0" applyNumberFormat="1" applyAlignment="1">
      <alignment horizontal="center"/>
    </xf>
    <xf numFmtId="14" fontId="8" fillId="0" borderId="0" xfId="5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 wrapText="1"/>
    </xf>
    <xf numFmtId="49" fontId="0" fillId="0" borderId="0" xfId="0" applyNumberFormat="1" applyAlignment="1">
      <alignment wrapText="1"/>
    </xf>
    <xf numFmtId="5" fontId="0" fillId="0" borderId="0" xfId="0" applyNumberFormat="1"/>
    <xf numFmtId="49" fontId="0" fillId="0" borderId="0" xfId="0" applyNumberFormat="1" applyAlignment="1">
      <alignment horizontal="right" wrapText="1"/>
    </xf>
    <xf numFmtId="49" fontId="12" fillId="0" borderId="0" xfId="0" applyNumberFormat="1" applyFont="1" applyAlignment="1">
      <alignment horizontal="right" wrapText="1"/>
    </xf>
    <xf numFmtId="10" fontId="5" fillId="0" borderId="0" xfId="7" applyNumberFormat="1" applyFont="1"/>
    <xf numFmtId="165" fontId="0" fillId="0" borderId="0" xfId="7" applyNumberFormat="1" applyFont="1"/>
    <xf numFmtId="165" fontId="6" fillId="0" borderId="0" xfId="7" applyNumberFormat="1" applyFont="1"/>
    <xf numFmtId="165" fontId="5" fillId="0" borderId="2" xfId="7" applyNumberFormat="1" applyFont="1" applyBorder="1"/>
    <xf numFmtId="5" fontId="5" fillId="0" borderId="2" xfId="0" applyNumberFormat="1" applyFont="1" applyBorder="1"/>
    <xf numFmtId="10" fontId="0" fillId="0" borderId="2" xfId="7" applyNumberFormat="1" applyFont="1" applyBorder="1"/>
    <xf numFmtId="39" fontId="15" fillId="0" borderId="0" xfId="1" applyNumberFormat="1" applyFont="1" applyBorder="1"/>
    <xf numFmtId="7" fontId="15" fillId="0" borderId="0" xfId="2" applyNumberFormat="1" applyFont="1" applyBorder="1"/>
    <xf numFmtId="171" fontId="10" fillId="0" borderId="0" xfId="4" applyNumberFormat="1" applyFont="1" applyFill="1" applyBorder="1" applyAlignment="1">
      <alignment horizontal="center" wrapText="1"/>
    </xf>
    <xf numFmtId="4" fontId="10" fillId="0" borderId="0" xfId="4" applyNumberFormat="1" applyFont="1" applyFill="1" applyBorder="1" applyAlignment="1">
      <alignment horizontal="right" wrapText="1"/>
    </xf>
    <xf numFmtId="37" fontId="15" fillId="0" borderId="2" xfId="2" applyNumberFormat="1" applyFont="1" applyBorder="1"/>
    <xf numFmtId="164" fontId="8" fillId="0" borderId="4" xfId="7" applyNumberFormat="1" applyFont="1" applyFill="1" applyBorder="1"/>
    <xf numFmtId="0" fontId="10" fillId="0" borderId="0" xfId="6" applyFont="1" applyFill="1" applyBorder="1" applyAlignment="1">
      <alignment horizontal="right" wrapText="1"/>
    </xf>
    <xf numFmtId="4" fontId="10" fillId="0" borderId="0" xfId="6" applyNumberFormat="1" applyFont="1" applyFill="1" applyBorder="1" applyAlignment="1">
      <alignment horizontal="right" wrapText="1"/>
    </xf>
    <xf numFmtId="4" fontId="15" fillId="0" borderId="0" xfId="4" applyNumberFormat="1" applyFont="1" applyFill="1" applyBorder="1" applyAlignment="1">
      <alignment horizontal="right" wrapText="1"/>
    </xf>
    <xf numFmtId="0" fontId="10" fillId="0" borderId="0" xfId="3" applyFont="1" applyFill="1" applyBorder="1" applyAlignment="1">
      <alignment horizontal="right" wrapText="1"/>
    </xf>
    <xf numFmtId="4" fontId="10" fillId="0" borderId="1" xfId="4" applyNumberFormat="1" applyFont="1" applyFill="1" applyBorder="1" applyAlignment="1">
      <alignment horizontal="right" wrapText="1"/>
    </xf>
    <xf numFmtId="0" fontId="16" fillId="0" borderId="0" xfId="3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49" fontId="5" fillId="0" borderId="2" xfId="0" applyNumberFormat="1" applyFon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8"/>
    <xf numFmtId="49" fontId="5" fillId="0" borderId="0" xfId="8" applyNumberFormat="1" applyBorder="1" applyAlignment="1">
      <alignment horizontal="center"/>
    </xf>
    <xf numFmtId="39" fontId="10" fillId="0" borderId="0" xfId="8" applyNumberFormat="1" applyFont="1" applyBorder="1" applyAlignment="1">
      <alignment horizontal="center"/>
    </xf>
    <xf numFmtId="49" fontId="8" fillId="0" borderId="0" xfId="8" applyNumberFormat="1" applyFont="1" applyAlignment="1">
      <alignment horizontal="center" wrapText="1"/>
    </xf>
    <xf numFmtId="0" fontId="8" fillId="0" borderId="0" xfId="8" applyFont="1" applyBorder="1" applyAlignment="1">
      <alignment horizontal="center"/>
    </xf>
    <xf numFmtId="39" fontId="15" fillId="0" borderId="0" xfId="8" applyNumberFormat="1" applyFont="1" applyBorder="1" applyAlignment="1">
      <alignment horizontal="center" wrapText="1"/>
    </xf>
    <xf numFmtId="40" fontId="8" fillId="0" borderId="0" xfId="8" applyNumberFormat="1" applyFont="1" applyBorder="1" applyAlignment="1">
      <alignment horizontal="center" wrapText="1"/>
    </xf>
    <xf numFmtId="39" fontId="15" fillId="0" borderId="0" xfId="8" applyNumberFormat="1" applyFont="1" applyBorder="1" applyAlignment="1">
      <alignment horizontal="center"/>
    </xf>
    <xf numFmtId="10" fontId="8" fillId="0" borderId="0" xfId="8" applyNumberFormat="1" applyFont="1" applyBorder="1" applyAlignment="1">
      <alignment horizontal="center"/>
    </xf>
    <xf numFmtId="40" fontId="8" fillId="0" borderId="0" xfId="8" applyNumberFormat="1" applyFont="1" applyBorder="1" applyAlignment="1">
      <alignment horizontal="center"/>
    </xf>
    <xf numFmtId="14" fontId="5" fillId="0" borderId="0" xfId="5" applyNumberFormat="1" applyFont="1" applyFill="1" applyBorder="1" applyAlignment="1">
      <alignment horizontal="center" wrapText="1"/>
    </xf>
    <xf numFmtId="39" fontId="10" fillId="0" borderId="0" xfId="1" applyNumberFormat="1" applyFont="1"/>
    <xf numFmtId="10" fontId="5" fillId="0" borderId="0" xfId="8" applyNumberFormat="1"/>
    <xf numFmtId="10" fontId="5" fillId="0" borderId="0" xfId="8" applyNumberFormat="1" applyAlignment="1">
      <alignment horizontal="center"/>
    </xf>
    <xf numFmtId="167" fontId="5" fillId="0" borderId="0" xfId="7" applyNumberFormat="1" applyFont="1" applyFill="1"/>
    <xf numFmtId="10" fontId="5" fillId="0" borderId="0" xfId="7" applyNumberFormat="1" applyFont="1" applyFill="1"/>
    <xf numFmtId="40" fontId="5" fillId="0" borderId="0" xfId="8" applyNumberFormat="1" applyBorder="1"/>
    <xf numFmtId="39" fontId="10" fillId="0" borderId="0" xfId="1" applyNumberFormat="1" applyFont="1" applyBorder="1"/>
    <xf numFmtId="49" fontId="8" fillId="0" borderId="0" xfId="8" applyNumberFormat="1" applyFont="1" applyBorder="1" applyAlignment="1">
      <alignment horizontal="center" wrapText="1"/>
    </xf>
    <xf numFmtId="40" fontId="8" fillId="0" borderId="0" xfId="8" applyNumberFormat="1" applyFont="1" applyBorder="1"/>
    <xf numFmtId="0" fontId="5" fillId="0" borderId="0" xfId="8" applyBorder="1"/>
    <xf numFmtId="39" fontId="10" fillId="0" borderId="0" xfId="8" applyNumberFormat="1" applyFont="1"/>
    <xf numFmtId="40" fontId="5" fillId="0" borderId="0" xfId="8" applyNumberFormat="1"/>
    <xf numFmtId="39" fontId="10" fillId="0" borderId="0" xfId="8" applyNumberFormat="1" applyFont="1" applyBorder="1"/>
    <xf numFmtId="0" fontId="8" fillId="0" borderId="2" xfId="8" applyFont="1" applyBorder="1" applyAlignment="1">
      <alignment horizontal="center" wrapText="1"/>
    </xf>
    <xf numFmtId="40" fontId="8" fillId="0" borderId="2" xfId="8" applyNumberFormat="1" applyFont="1" applyBorder="1" applyAlignment="1">
      <alignment horizontal="center" wrapText="1"/>
    </xf>
    <xf numFmtId="40" fontId="8" fillId="0" borderId="3" xfId="8" applyNumberFormat="1" applyFont="1" applyBorder="1" applyAlignment="1">
      <alignment horizontal="center" wrapText="1"/>
    </xf>
    <xf numFmtId="0" fontId="5" fillId="0" borderId="3" xfId="8" applyFont="1" applyBorder="1" applyAlignment="1">
      <alignment wrapText="1"/>
    </xf>
    <xf numFmtId="170" fontId="8" fillId="0" borderId="3" xfId="8" applyNumberFormat="1" applyFont="1" applyBorder="1" applyAlignment="1">
      <alignment horizontal="center" wrapText="1"/>
    </xf>
    <xf numFmtId="0" fontId="5" fillId="0" borderId="0" xfId="8" applyBorder="1" applyAlignment="1">
      <alignment wrapText="1"/>
    </xf>
    <xf numFmtId="0" fontId="8" fillId="0" borderId="0" xfId="8" applyFont="1" applyBorder="1" applyAlignment="1">
      <alignment horizontal="center" wrapText="1"/>
    </xf>
    <xf numFmtId="0" fontId="8" fillId="0" borderId="0" xfId="8" quotePrefix="1" applyFont="1" applyBorder="1" applyAlignment="1">
      <alignment horizontal="center"/>
    </xf>
    <xf numFmtId="170" fontId="8" fillId="0" borderId="0" xfId="8" applyNumberFormat="1" applyFont="1" applyBorder="1" applyAlignment="1">
      <alignment horizontal="center"/>
    </xf>
    <xf numFmtId="170" fontId="5" fillId="0" borderId="0" xfId="8" applyNumberFormat="1" applyBorder="1"/>
    <xf numFmtId="170" fontId="5" fillId="0" borderId="0" xfId="8" applyNumberFormat="1"/>
    <xf numFmtId="4" fontId="8" fillId="0" borderId="0" xfId="8" applyNumberFormat="1" applyFont="1" applyBorder="1"/>
    <xf numFmtId="170" fontId="8" fillId="0" borderId="0" xfId="8" applyNumberFormat="1" applyFont="1" applyBorder="1"/>
    <xf numFmtId="49" fontId="8" fillId="0" borderId="0" xfId="8" applyNumberFormat="1" applyFont="1" applyBorder="1" applyAlignment="1">
      <alignment wrapText="1"/>
    </xf>
    <xf numFmtId="49" fontId="5" fillId="0" borderId="0" xfId="8" applyNumberFormat="1" applyBorder="1" applyAlignment="1">
      <alignment wrapText="1"/>
    </xf>
    <xf numFmtId="4" fontId="5" fillId="0" borderId="0" xfId="8" applyNumberFormat="1" applyBorder="1"/>
    <xf numFmtId="164" fontId="8" fillId="0" borderId="0" xfId="8" applyNumberFormat="1" applyFont="1" applyBorder="1"/>
    <xf numFmtId="0" fontId="8" fillId="0" borderId="0" xfId="8" applyFont="1" applyBorder="1"/>
    <xf numFmtId="173" fontId="0" fillId="0" borderId="0" xfId="1" applyNumberFormat="1" applyFont="1"/>
    <xf numFmtId="0" fontId="0" fillId="0" borderId="0" xfId="0"/>
    <xf numFmtId="0" fontId="0" fillId="0" borderId="0" xfId="0" applyAlignment="1">
      <alignment horizontal="center"/>
    </xf>
    <xf numFmtId="5" fontId="15" fillId="0" borderId="0" xfId="2" applyNumberFormat="1" applyFont="1" applyBorder="1"/>
    <xf numFmtId="5" fontId="15" fillId="0" borderId="4" xfId="2" applyNumberFormat="1" applyFont="1" applyBorder="1"/>
    <xf numFmtId="10" fontId="5" fillId="0" borderId="0" xfId="8" applyNumberFormat="1" applyBorder="1"/>
    <xf numFmtId="164" fontId="8" fillId="0" borderId="0" xfId="7" applyNumberFormat="1" applyFont="1" applyFill="1" applyBorder="1"/>
    <xf numFmtId="37" fontId="5" fillId="0" borderId="0" xfId="8" applyNumberFormat="1"/>
    <xf numFmtId="37" fontId="0" fillId="0" borderId="0" xfId="0" applyNumberFormat="1" applyFill="1"/>
    <xf numFmtId="39" fontId="5" fillId="0" borderId="0" xfId="8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8" applyFont="1"/>
    <xf numFmtId="49" fontId="79" fillId="0" borderId="0" xfId="0" applyNumberFormat="1" applyFont="1"/>
    <xf numFmtId="40" fontId="0" fillId="0" borderId="0" xfId="0" applyNumberFormat="1" applyBorder="1"/>
    <xf numFmtId="10" fontId="0" fillId="0" borderId="0" xfId="7" applyNumberFormat="1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71" fontId="80" fillId="0" borderId="19" xfId="719" applyNumberFormat="1" applyFont="1" applyFill="1" applyBorder="1" applyAlignment="1" applyProtection="1">
      <alignment horizontal="right" vertical="center" wrapText="1"/>
    </xf>
    <xf numFmtId="4" fontId="80" fillId="0" borderId="19" xfId="719" applyNumberFormat="1" applyFont="1" applyFill="1" applyBorder="1" applyAlignment="1" applyProtection="1">
      <alignment horizontal="right" vertical="center" wrapText="1"/>
    </xf>
    <xf numFmtId="0" fontId="80" fillId="0" borderId="19" xfId="719" applyFont="1" applyFill="1" applyBorder="1" applyAlignment="1" applyProtection="1">
      <alignment horizontal="right" vertical="center" wrapText="1"/>
    </xf>
    <xf numFmtId="170" fontId="2" fillId="29" borderId="0" xfId="719" applyNumberFormat="1" applyFill="1"/>
    <xf numFmtId="4" fontId="80" fillId="0" borderId="0" xfId="719" applyNumberFormat="1" applyFont="1" applyFill="1" applyBorder="1" applyAlignment="1" applyProtection="1">
      <alignment horizontal="right" vertical="center" wrapText="1"/>
    </xf>
    <xf numFmtId="40" fontId="0" fillId="30" borderId="0" xfId="0" applyNumberFormat="1" applyFill="1" applyBorder="1"/>
    <xf numFmtId="40" fontId="0" fillId="0" borderId="0" xfId="0" applyNumberFormat="1" applyFill="1" applyBorder="1"/>
    <xf numFmtId="0" fontId="5" fillId="0" borderId="0" xfId="35" applyAlignment="1">
      <alignment horizontal="center"/>
    </xf>
    <xf numFmtId="0" fontId="5" fillId="0" borderId="0" xfId="35"/>
    <xf numFmtId="49" fontId="5" fillId="0" borderId="0" xfId="35" applyNumberFormat="1" applyAlignment="1">
      <alignment horizontal="left"/>
    </xf>
    <xf numFmtId="0" fontId="5" fillId="0" borderId="0" xfId="35" applyFont="1"/>
    <xf numFmtId="0" fontId="5" fillId="0" borderId="0" xfId="35" applyBorder="1" applyAlignment="1">
      <alignment horizontal="center"/>
    </xf>
    <xf numFmtId="0" fontId="5" fillId="0" borderId="0" xfId="35" applyBorder="1"/>
    <xf numFmtId="49" fontId="19" fillId="0" borderId="6" xfId="21" applyNumberFormat="1" applyBorder="1" applyAlignment="1">
      <alignment horizontal="center" wrapText="1"/>
    </xf>
    <xf numFmtId="49" fontId="19" fillId="2" borderId="7" xfId="21" applyNumberFormat="1" applyFill="1" applyBorder="1" applyAlignment="1">
      <alignment wrapText="1"/>
    </xf>
    <xf numFmtId="49" fontId="19" fillId="0" borderId="8" xfId="21" applyNumberFormat="1" applyBorder="1" applyAlignment="1">
      <alignment horizontal="center" wrapText="1"/>
    </xf>
    <xf numFmtId="49" fontId="19" fillId="2" borderId="9" xfId="21" applyNumberFormat="1" applyFill="1" applyBorder="1" applyAlignment="1">
      <alignment wrapText="1"/>
    </xf>
    <xf numFmtId="49" fontId="19" fillId="0" borderId="9" xfId="21" applyNumberFormat="1" applyBorder="1" applyAlignment="1">
      <alignment horizontal="center" wrapText="1"/>
    </xf>
    <xf numFmtId="49" fontId="19" fillId="0" borderId="6" xfId="21" applyNumberFormat="1" applyFill="1" applyBorder="1" applyAlignment="1">
      <alignment wrapText="1"/>
    </xf>
    <xf numFmtId="0" fontId="19" fillId="2" borderId="9" xfId="21" applyFill="1" applyBorder="1"/>
    <xf numFmtId="0" fontId="19" fillId="0" borderId="9" xfId="21" applyBorder="1" applyAlignment="1">
      <alignment horizontal="center"/>
    </xf>
    <xf numFmtId="0" fontId="19" fillId="2" borderId="9" xfId="21" applyFill="1" applyBorder="1" applyAlignment="1">
      <alignment horizontal="center"/>
    </xf>
    <xf numFmtId="0" fontId="19" fillId="0" borderId="9" xfId="21" applyBorder="1"/>
    <xf numFmtId="49" fontId="19" fillId="0" borderId="10" xfId="21" applyNumberFormat="1" applyBorder="1" applyAlignment="1">
      <alignment horizontal="center" wrapText="1"/>
    </xf>
    <xf numFmtId="49" fontId="5" fillId="0" borderId="0" xfId="35" applyNumberFormat="1" applyBorder="1" applyAlignment="1">
      <alignment horizontal="center" wrapText="1"/>
    </xf>
    <xf numFmtId="49" fontId="19" fillId="0" borderId="11" xfId="21" applyNumberFormat="1" applyBorder="1" applyAlignment="1">
      <alignment horizontal="center" wrapText="1"/>
    </xf>
    <xf numFmtId="49" fontId="19" fillId="2" borderId="0" xfId="21" applyNumberFormat="1" applyFill="1" applyBorder="1" applyAlignment="1">
      <alignment wrapText="1"/>
    </xf>
    <xf numFmtId="49" fontId="19" fillId="0" borderId="0" xfId="21" applyNumberFormat="1" applyBorder="1" applyAlignment="1">
      <alignment horizontal="center" wrapText="1"/>
    </xf>
    <xf numFmtId="49" fontId="13" fillId="0" borderId="0" xfId="21" applyNumberFormat="1" applyFont="1" applyBorder="1" applyAlignment="1">
      <alignment horizontal="center" wrapText="1"/>
    </xf>
    <xf numFmtId="49" fontId="19" fillId="0" borderId="12" xfId="21" applyNumberFormat="1" applyFill="1" applyBorder="1" applyAlignment="1">
      <alignment wrapText="1"/>
    </xf>
    <xf numFmtId="0" fontId="19" fillId="2" borderId="0" xfId="21" applyFill="1" applyBorder="1"/>
    <xf numFmtId="0" fontId="19" fillId="0" borderId="0" xfId="21" applyBorder="1" applyAlignment="1">
      <alignment horizontal="center"/>
    </xf>
    <xf numFmtId="0" fontId="19" fillId="2" borderId="0" xfId="21" applyFill="1" applyBorder="1" applyAlignment="1">
      <alignment horizontal="center"/>
    </xf>
    <xf numFmtId="0" fontId="19" fillId="0" borderId="0" xfId="21" applyBorder="1"/>
    <xf numFmtId="49" fontId="19" fillId="0" borderId="13" xfId="21" applyNumberFormat="1" applyBorder="1" applyAlignment="1">
      <alignment horizontal="center" wrapText="1"/>
    </xf>
    <xf numFmtId="0" fontId="19" fillId="0" borderId="14" xfId="21" applyBorder="1" applyAlignment="1">
      <alignment horizontal="center"/>
    </xf>
    <xf numFmtId="0" fontId="19" fillId="2" borderId="7" xfId="21" applyFill="1" applyBorder="1"/>
    <xf numFmtId="0" fontId="19" fillId="0" borderId="7" xfId="21" applyBorder="1"/>
    <xf numFmtId="0" fontId="19" fillId="0" borderId="14" xfId="21" applyFill="1" applyBorder="1"/>
    <xf numFmtId="0" fontId="19" fillId="0" borderId="15" xfId="21" applyBorder="1"/>
    <xf numFmtId="0" fontId="0" fillId="0" borderId="12" xfId="21" applyFont="1" applyBorder="1" applyAlignment="1">
      <alignment horizontal="center"/>
    </xf>
    <xf numFmtId="5" fontId="10" fillId="0" borderId="0" xfId="21" applyNumberFormat="1" applyFont="1" applyBorder="1"/>
    <xf numFmtId="10" fontId="19" fillId="0" borderId="0" xfId="21" applyNumberFormat="1" applyBorder="1"/>
    <xf numFmtId="10" fontId="10" fillId="0" borderId="0" xfId="21" applyNumberFormat="1" applyFont="1" applyBorder="1"/>
    <xf numFmtId="0" fontId="19" fillId="0" borderId="12" xfId="21" applyFill="1" applyBorder="1"/>
    <xf numFmtId="170" fontId="19" fillId="0" borderId="0" xfId="21" applyNumberFormat="1" applyBorder="1" applyAlignment="1">
      <alignment horizontal="center"/>
    </xf>
    <xf numFmtId="0" fontId="0" fillId="0" borderId="0" xfId="21" applyFont="1" applyBorder="1"/>
    <xf numFmtId="164" fontId="19" fillId="0" borderId="13" xfId="21" applyNumberFormat="1" applyBorder="1"/>
    <xf numFmtId="10" fontId="5" fillId="0" borderId="0" xfId="35" applyNumberFormat="1" applyBorder="1"/>
    <xf numFmtId="49" fontId="19" fillId="0" borderId="0" xfId="21" applyNumberFormat="1" applyFill="1" applyBorder="1" applyAlignment="1">
      <alignment wrapText="1"/>
    </xf>
    <xf numFmtId="10" fontId="13" fillId="0" borderId="0" xfId="21" applyNumberFormat="1" applyFont="1" applyBorder="1"/>
    <xf numFmtId="0" fontId="5" fillId="0" borderId="12" xfId="21" applyFont="1" applyBorder="1" applyAlignment="1">
      <alignment horizontal="center"/>
    </xf>
    <xf numFmtId="170" fontId="13" fillId="0" borderId="0" xfId="21" applyNumberFormat="1" applyFont="1" applyBorder="1" applyAlignment="1">
      <alignment horizontal="center"/>
    </xf>
    <xf numFmtId="0" fontId="0" fillId="0" borderId="0" xfId="21" applyFont="1" applyBorder="1" applyAlignment="1">
      <alignment horizontal="center"/>
    </xf>
    <xf numFmtId="165" fontId="19" fillId="0" borderId="0" xfId="21" applyNumberFormat="1" applyBorder="1"/>
    <xf numFmtId="165" fontId="14" fillId="0" borderId="0" xfId="21" applyNumberFormat="1" applyFont="1" applyBorder="1"/>
    <xf numFmtId="172" fontId="19" fillId="0" borderId="13" xfId="21" applyNumberFormat="1" applyBorder="1"/>
    <xf numFmtId="172" fontId="5" fillId="0" borderId="0" xfId="35" applyNumberFormat="1" applyBorder="1"/>
    <xf numFmtId="5" fontId="15" fillId="0" borderId="0" xfId="21" applyNumberFormat="1" applyFont="1" applyBorder="1"/>
    <xf numFmtId="10" fontId="8" fillId="0" borderId="0" xfId="21" applyNumberFormat="1" applyFont="1" applyBorder="1"/>
    <xf numFmtId="164" fontId="8" fillId="0" borderId="13" xfId="21" applyNumberFormat="1" applyFont="1" applyBorder="1" applyAlignment="1">
      <alignment horizontal="right" wrapText="1"/>
    </xf>
    <xf numFmtId="10" fontId="8" fillId="0" borderId="0" xfId="35" applyNumberFormat="1" applyFont="1" applyBorder="1" applyAlignment="1">
      <alignment horizontal="center" wrapText="1"/>
    </xf>
    <xf numFmtId="0" fontId="19" fillId="0" borderId="13" xfId="21" applyBorder="1"/>
    <xf numFmtId="0" fontId="0" fillId="0" borderId="17" xfId="21" applyFont="1" applyBorder="1" applyAlignment="1">
      <alignment horizontal="center"/>
    </xf>
    <xf numFmtId="0" fontId="19" fillId="2" borderId="16" xfId="21" applyFill="1" applyBorder="1"/>
    <xf numFmtId="0" fontId="19" fillId="0" borderId="16" xfId="21" applyBorder="1"/>
    <xf numFmtId="0" fontId="19" fillId="0" borderId="17" xfId="21" applyFill="1" applyBorder="1"/>
    <xf numFmtId="0" fontId="19" fillId="0" borderId="18" xfId="21" applyBorder="1"/>
    <xf numFmtId="0" fontId="5" fillId="0" borderId="11" xfId="35" applyBorder="1" applyAlignment="1">
      <alignment horizontal="center"/>
    </xf>
    <xf numFmtId="0" fontId="5" fillId="2" borderId="0" xfId="35" applyFill="1" applyBorder="1"/>
    <xf numFmtId="0" fontId="5" fillId="2" borderId="0" xfId="35" applyFill="1" applyBorder="1" applyAlignment="1">
      <alignment horizontal="center"/>
    </xf>
    <xf numFmtId="0" fontId="5" fillId="0" borderId="13" xfId="35" applyBorder="1"/>
    <xf numFmtId="0" fontId="5" fillId="0" borderId="0" xfId="35" applyFill="1" applyBorder="1" applyAlignment="1">
      <alignment horizontal="center"/>
    </xf>
    <xf numFmtId="0" fontId="5" fillId="0" borderId="0" xfId="35" applyFill="1" applyBorder="1"/>
    <xf numFmtId="0" fontId="5" fillId="0" borderId="0" xfId="35" applyFill="1"/>
    <xf numFmtId="0" fontId="17" fillId="0" borderId="0" xfId="35" applyFont="1" applyFill="1" applyBorder="1" applyAlignment="1">
      <alignment horizontal="center"/>
    </xf>
    <xf numFmtId="176" fontId="19" fillId="0" borderId="0" xfId="16" applyNumberFormat="1" applyFont="1" applyBorder="1"/>
    <xf numFmtId="0" fontId="19" fillId="0" borderId="0" xfId="21"/>
    <xf numFmtId="176" fontId="19" fillId="0" borderId="0" xfId="16" applyNumberFormat="1" applyFont="1"/>
    <xf numFmtId="0" fontId="0" fillId="0" borderId="0" xfId="21" applyFont="1"/>
    <xf numFmtId="177" fontId="19" fillId="0" borderId="0" xfId="21" applyNumberFormat="1"/>
    <xf numFmtId="0" fontId="5" fillId="0" borderId="0" xfId="21" applyFont="1"/>
    <xf numFmtId="0" fontId="5" fillId="0" borderId="0" xfId="35" applyFont="1" applyAlignment="1">
      <alignment horizontal="center"/>
    </xf>
    <xf numFmtId="0" fontId="19" fillId="0" borderId="0" xfId="21" applyAlignment="1">
      <alignment horizontal="center"/>
    </xf>
    <xf numFmtId="176" fontId="19" fillId="0" borderId="0" xfId="16" applyNumberFormat="1" applyFont="1" applyAlignment="1">
      <alignment vertical="center"/>
    </xf>
    <xf numFmtId="170" fontId="19" fillId="0" borderId="0" xfId="21" applyNumberFormat="1"/>
    <xf numFmtId="0" fontId="5" fillId="0" borderId="0" xfId="21" applyFont="1" applyAlignment="1">
      <alignment horizontal="center"/>
    </xf>
    <xf numFmtId="0" fontId="8" fillId="0" borderId="0" xfId="21" applyFont="1" applyFill="1" applyBorder="1" applyAlignment="1">
      <alignment horizontal="center"/>
    </xf>
    <xf numFmtId="37" fontId="5" fillId="0" borderId="0" xfId="21" applyNumberFormat="1" applyFont="1" applyFill="1" applyBorder="1" applyAlignment="1">
      <alignment horizontal="center"/>
    </xf>
    <xf numFmtId="0" fontId="5" fillId="0" borderId="0" xfId="21" applyFont="1" applyFill="1" applyBorder="1"/>
    <xf numFmtId="0" fontId="19" fillId="0" borderId="0" xfId="21" applyFill="1" applyBorder="1"/>
    <xf numFmtId="10" fontId="19" fillId="0" borderId="0" xfId="21" applyNumberFormat="1" applyFill="1" applyBorder="1"/>
    <xf numFmtId="0" fontId="19" fillId="0" borderId="0" xfId="21" applyFill="1" applyBorder="1" applyAlignment="1">
      <alignment horizontal="center"/>
    </xf>
    <xf numFmtId="0" fontId="19" fillId="0" borderId="0" xfId="21" applyFill="1"/>
    <xf numFmtId="49" fontId="5" fillId="0" borderId="0" xfId="21" applyNumberFormat="1" applyFont="1" applyFill="1" applyBorder="1" applyAlignment="1">
      <alignment horizontal="center" wrapText="1"/>
    </xf>
    <xf numFmtId="37" fontId="19" fillId="0" borderId="0" xfId="21" applyNumberFormat="1" applyFill="1" applyBorder="1" applyAlignment="1">
      <alignment horizontal="center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8" applyNumberFormat="1" applyFont="1" applyAlignment="1"/>
    <xf numFmtId="49" fontId="8" fillId="0" borderId="0" xfId="8" applyNumberFormat="1" applyFont="1" applyBorder="1" applyAlignment="1">
      <alignment horizontal="center"/>
    </xf>
    <xf numFmtId="49" fontId="5" fillId="0" borderId="0" xfId="8" applyNumberFormat="1" applyBorder="1" applyAlignment="1"/>
    <xf numFmtId="0" fontId="8" fillId="0" borderId="2" xfId="8" applyFont="1" applyBorder="1" applyAlignment="1">
      <alignment horizontal="center"/>
    </xf>
    <xf numFmtId="0" fontId="5" fillId="0" borderId="2" xfId="8" applyFont="1" applyBorder="1" applyAlignment="1"/>
  </cellXfs>
  <cellStyles count="1250">
    <cellStyle name="20% - Accent1 2" xfId="37"/>
    <cellStyle name="20% - Accent1 2 2" xfId="38"/>
    <cellStyle name="20% - Accent1 3" xfId="39"/>
    <cellStyle name="20% - Accent1 4" xfId="40"/>
    <cellStyle name="20% - Accent1 5" xfId="41"/>
    <cellStyle name="20% - Accent1 6" xfId="42"/>
    <cellStyle name="20% - Accent1 7" xfId="43"/>
    <cellStyle name="20% - Accent1 8" xfId="44"/>
    <cellStyle name="20% - Accent2 2" xfId="45"/>
    <cellStyle name="20% - Accent2 2 2" xfId="46"/>
    <cellStyle name="20% - Accent2 3" xfId="47"/>
    <cellStyle name="20% - Accent2 4" xfId="48"/>
    <cellStyle name="20% - Accent2 5" xfId="49"/>
    <cellStyle name="20% - Accent2 6" xfId="50"/>
    <cellStyle name="20% - Accent3 2" xfId="51"/>
    <cellStyle name="20% - Accent3 2 2" xfId="52"/>
    <cellStyle name="20% - Accent3 3" xfId="53"/>
    <cellStyle name="20% - Accent3 4" xfId="54"/>
    <cellStyle name="20% - Accent3 5" xfId="55"/>
    <cellStyle name="20% - Accent3 6" xfId="56"/>
    <cellStyle name="20% - Accent3 7" xfId="57"/>
    <cellStyle name="20% - Accent3 8" xfId="58"/>
    <cellStyle name="20% - Accent4 2" xfId="59"/>
    <cellStyle name="20% - Accent4 2 2" xfId="60"/>
    <cellStyle name="20% - Accent4 3" xfId="61"/>
    <cellStyle name="20% - Accent4 4" xfId="62"/>
    <cellStyle name="20% - Accent4 5" xfId="63"/>
    <cellStyle name="20% - Accent4 6" xfId="64"/>
    <cellStyle name="20% - Accent4 7" xfId="65"/>
    <cellStyle name="20% - Accent4 8" xfId="66"/>
    <cellStyle name="20% - Accent5 2" xfId="67"/>
    <cellStyle name="20% - Accent5 2 2" xfId="68"/>
    <cellStyle name="20% - Accent5 3" xfId="69"/>
    <cellStyle name="20% - Accent5 4" xfId="70"/>
    <cellStyle name="20% - Accent5 5" xfId="71"/>
    <cellStyle name="20% - Accent5 6" xfId="72"/>
    <cellStyle name="20% - Accent6 2" xfId="73"/>
    <cellStyle name="20% - Accent6 2 2" xfId="74"/>
    <cellStyle name="20% - Accent6 3" xfId="75"/>
    <cellStyle name="20% - Accent6 4" xfId="76"/>
    <cellStyle name="20% - Accent6 5" xfId="77"/>
    <cellStyle name="20% - Accent6 6" xfId="78"/>
    <cellStyle name="40% - Accent1 2" xfId="79"/>
    <cellStyle name="40% - Accent1 2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2 2" xfId="87"/>
    <cellStyle name="40% - Accent2 2 2" xfId="88"/>
    <cellStyle name="40% - Accent2 3" xfId="89"/>
    <cellStyle name="40% - Accent2 4" xfId="90"/>
    <cellStyle name="40% - Accent2 5" xfId="91"/>
    <cellStyle name="40% - Accent2 6" xfId="92"/>
    <cellStyle name="40% - Accent3 2" xfId="93"/>
    <cellStyle name="40% - Accent3 2 2" xfId="94"/>
    <cellStyle name="40% - Accent3 3" xfId="95"/>
    <cellStyle name="40% - Accent3 4" xfId="96"/>
    <cellStyle name="40% - Accent3 5" xfId="97"/>
    <cellStyle name="40% - Accent3 6" xfId="98"/>
    <cellStyle name="40% - Accent3 7" xfId="99"/>
    <cellStyle name="40% - Accent3 8" xfId="100"/>
    <cellStyle name="40% - Accent4 2" xfId="101"/>
    <cellStyle name="40% - Accent4 2 2" xfId="102"/>
    <cellStyle name="40% - Accent4 3" xfId="103"/>
    <cellStyle name="40% - Accent4 4" xfId="104"/>
    <cellStyle name="40% - Accent4 5" xfId="105"/>
    <cellStyle name="40% - Accent4 6" xfId="106"/>
    <cellStyle name="40% - Accent4 7" xfId="107"/>
    <cellStyle name="40% - Accent4 8" xfId="108"/>
    <cellStyle name="40% - Accent5 2" xfId="109"/>
    <cellStyle name="40% - Accent5 2 2" xfId="110"/>
    <cellStyle name="40% - Accent5 3" xfId="111"/>
    <cellStyle name="40% - Accent5 4" xfId="112"/>
    <cellStyle name="40% - Accent5 5" xfId="113"/>
    <cellStyle name="40% - Accent5 6" xfId="114"/>
    <cellStyle name="40% - Accent6 2" xfId="115"/>
    <cellStyle name="40% - Accent6 2 2" xfId="116"/>
    <cellStyle name="40% - Accent6 3" xfId="117"/>
    <cellStyle name="40% - Accent6 4" xfId="118"/>
    <cellStyle name="40% - Accent6 5" xfId="119"/>
    <cellStyle name="40% - Accent6 6" xfId="120"/>
    <cellStyle name="40% - Accent6 7" xfId="121"/>
    <cellStyle name="40% - Accent6 8" xfId="122"/>
    <cellStyle name="60% - Accent1 2" xfId="123"/>
    <cellStyle name="60% - Accent1 3" xfId="124"/>
    <cellStyle name="60% - Accent1 4" xfId="125"/>
    <cellStyle name="60% - Accent1 5" xfId="126"/>
    <cellStyle name="60% - Accent1 6" xfId="127"/>
    <cellStyle name="60% - Accent1 7" xfId="128"/>
    <cellStyle name="60% - Accent1 8" xfId="129"/>
    <cellStyle name="60% - Accent2 2" xfId="130"/>
    <cellStyle name="60% - Accent2 3" xfId="131"/>
    <cellStyle name="60% - Accent2 4" xfId="132"/>
    <cellStyle name="60% - Accent2 5" xfId="133"/>
    <cellStyle name="60% - Accent2 6" xfId="134"/>
    <cellStyle name="60% - Accent3 2" xfId="135"/>
    <cellStyle name="60% - Accent3 3" xfId="136"/>
    <cellStyle name="60% - Accent3 4" xfId="137"/>
    <cellStyle name="60% - Accent3 5" xfId="138"/>
    <cellStyle name="60% - Accent3 6" xfId="139"/>
    <cellStyle name="60% - Accent3 7" xfId="140"/>
    <cellStyle name="60% - Accent3 8" xfId="141"/>
    <cellStyle name="60% - Accent4 2" xfId="142"/>
    <cellStyle name="60% - Accent4 3" xfId="143"/>
    <cellStyle name="60% - Accent4 4" xfId="144"/>
    <cellStyle name="60% - Accent4 5" xfId="145"/>
    <cellStyle name="60% - Accent4 6" xfId="146"/>
    <cellStyle name="60% - Accent4 7" xfId="147"/>
    <cellStyle name="60% - Accent4 8" xfId="148"/>
    <cellStyle name="60% - Accent5 2" xfId="149"/>
    <cellStyle name="60% - Accent5 3" xfId="150"/>
    <cellStyle name="60% - Accent5 4" xfId="151"/>
    <cellStyle name="60% - Accent5 5" xfId="152"/>
    <cellStyle name="60% - Accent5 6" xfId="153"/>
    <cellStyle name="60% - Accent6 2" xfId="154"/>
    <cellStyle name="60% - Accent6 3" xfId="155"/>
    <cellStyle name="60% - Accent6 4" xfId="156"/>
    <cellStyle name="60% - Accent6 5" xfId="157"/>
    <cellStyle name="60% - Accent6 6" xfId="158"/>
    <cellStyle name="60% - Accent6 7" xfId="159"/>
    <cellStyle name="60% - Accent6 8" xfId="160"/>
    <cellStyle name="Accent1 2" xfId="161"/>
    <cellStyle name="Accent1 3" xfId="162"/>
    <cellStyle name="Accent1 4" xfId="163"/>
    <cellStyle name="Accent1 5" xfId="164"/>
    <cellStyle name="Accent1 6" xfId="165"/>
    <cellStyle name="Accent1 7" xfId="166"/>
    <cellStyle name="Accent1 8" xfId="167"/>
    <cellStyle name="Accent2 2" xfId="168"/>
    <cellStyle name="Accent2 3" xfId="169"/>
    <cellStyle name="Accent2 4" xfId="170"/>
    <cellStyle name="Accent2 5" xfId="171"/>
    <cellStyle name="Accent2 6" xfId="172"/>
    <cellStyle name="Accent3 2" xfId="173"/>
    <cellStyle name="Accent3 3" xfId="174"/>
    <cellStyle name="Accent3 4" xfId="175"/>
    <cellStyle name="Accent3 5" xfId="176"/>
    <cellStyle name="Accent3 6" xfId="177"/>
    <cellStyle name="Accent4 2" xfId="178"/>
    <cellStyle name="Accent4 3" xfId="179"/>
    <cellStyle name="Accent4 4" xfId="180"/>
    <cellStyle name="Accent4 5" xfId="181"/>
    <cellStyle name="Accent4 6" xfId="182"/>
    <cellStyle name="Accent4 7" xfId="183"/>
    <cellStyle name="Accent4 8" xfId="184"/>
    <cellStyle name="Accent5 2" xfId="185"/>
    <cellStyle name="Accent5 3" xfId="186"/>
    <cellStyle name="Accent5 4" xfId="187"/>
    <cellStyle name="Accent5 5" xfId="188"/>
    <cellStyle name="Accent5 6" xfId="189"/>
    <cellStyle name="Accent6 2" xfId="190"/>
    <cellStyle name="Accent6 3" xfId="191"/>
    <cellStyle name="Accent6 4" xfId="192"/>
    <cellStyle name="Accent6 5" xfId="193"/>
    <cellStyle name="Accent6 6" xfId="194"/>
    <cellStyle name="Bad 2" xfId="195"/>
    <cellStyle name="Bad 3" xfId="196"/>
    <cellStyle name="Bad 4" xfId="197"/>
    <cellStyle name="Bad 5" xfId="198"/>
    <cellStyle name="Bad 6" xfId="199"/>
    <cellStyle name="Bad 7" xfId="200"/>
    <cellStyle name="Bad 8" xfId="201"/>
    <cellStyle name="Calculation 2" xfId="202"/>
    <cellStyle name="Calculation 3" xfId="203"/>
    <cellStyle name="Calculation 4" xfId="204"/>
    <cellStyle name="Calculation 5" xfId="205"/>
    <cellStyle name="Calculation 6" xfId="206"/>
    <cellStyle name="Check Cell 2" xfId="207"/>
    <cellStyle name="Check Cell 3" xfId="208"/>
    <cellStyle name="Check Cell 4" xfId="209"/>
    <cellStyle name="Check Cell 5" xfId="210"/>
    <cellStyle name="Check Cell 6" xfId="211"/>
    <cellStyle name="Check Cell 7" xfId="212"/>
    <cellStyle name="Check Cell 8" xfId="213"/>
    <cellStyle name="Comma" xfId="1" builtinId="3"/>
    <cellStyle name="Comma 10" xfId="214"/>
    <cellStyle name="Comma 10 2" xfId="720"/>
    <cellStyle name="Comma 10 3" xfId="721"/>
    <cellStyle name="Comma 10 3 2" xfId="722"/>
    <cellStyle name="Comma 10 3 3" xfId="723"/>
    <cellStyle name="Comma 10 4" xfId="724"/>
    <cellStyle name="Comma 10 4 2" xfId="725"/>
    <cellStyle name="Comma 10 4 3" xfId="726"/>
    <cellStyle name="Comma 10 4 4" xfId="727"/>
    <cellStyle name="Comma 10 5" xfId="728"/>
    <cellStyle name="Comma 10 5 2" xfId="729"/>
    <cellStyle name="Comma 10 5 2 2" xfId="730"/>
    <cellStyle name="Comma 10 5 2 3" xfId="731"/>
    <cellStyle name="Comma 10 5 2 3 2" xfId="732"/>
    <cellStyle name="Comma 10 5 3" xfId="733"/>
    <cellStyle name="Comma 10 6" xfId="734"/>
    <cellStyle name="Comma 10 6 2" xfId="735"/>
    <cellStyle name="Comma 10 6 3" xfId="736"/>
    <cellStyle name="Comma 10 6 3 2" xfId="737"/>
    <cellStyle name="Comma 10 7" xfId="738"/>
    <cellStyle name="Comma 10 8" xfId="739"/>
    <cellStyle name="Comma 10 8 2" xfId="740"/>
    <cellStyle name="Comma 11" xfId="215"/>
    <cellStyle name="Comma 11 10" xfId="741"/>
    <cellStyle name="Comma 11 11" xfId="742"/>
    <cellStyle name="Comma 11 11 2" xfId="743"/>
    <cellStyle name="Comma 11 11 2 2" xfId="744"/>
    <cellStyle name="Comma 11 11 2 3" xfId="745"/>
    <cellStyle name="Comma 11 11 2 3 2" xfId="746"/>
    <cellStyle name="Comma 11 12" xfId="747"/>
    <cellStyle name="Comma 11 13" xfId="748"/>
    <cellStyle name="Comma 11 13 2" xfId="749"/>
    <cellStyle name="Comma 11 13 2 2" xfId="750"/>
    <cellStyle name="Comma 11 13 2 3" xfId="751"/>
    <cellStyle name="Comma 11 13 2 3 2" xfId="752"/>
    <cellStyle name="Comma 11 2" xfId="753"/>
    <cellStyle name="Comma 11 3" xfId="754"/>
    <cellStyle name="Comma 11 4" xfId="755"/>
    <cellStyle name="Comma 11 5" xfId="756"/>
    <cellStyle name="Comma 11 6" xfId="757"/>
    <cellStyle name="Comma 11 7" xfId="758"/>
    <cellStyle name="Comma 11 7 2" xfId="759"/>
    <cellStyle name="Comma 11 7 2 2" xfId="760"/>
    <cellStyle name="Comma 11 7 2 3" xfId="761"/>
    <cellStyle name="Comma 11 8" xfId="762"/>
    <cellStyle name="Comma 11 9" xfId="763"/>
    <cellStyle name="Comma 12" xfId="216"/>
    <cellStyle name="Comma 12 10" xfId="764"/>
    <cellStyle name="Comma 12 10 2" xfId="765"/>
    <cellStyle name="Comma 12 10 2 2" xfId="766"/>
    <cellStyle name="Comma 12 10 2 3" xfId="767"/>
    <cellStyle name="Comma 12 10 2 3 2" xfId="768"/>
    <cellStyle name="Comma 12 11" xfId="769"/>
    <cellStyle name="Comma 12 12" xfId="770"/>
    <cellStyle name="Comma 12 12 2" xfId="771"/>
    <cellStyle name="Comma 12 12 2 2" xfId="772"/>
    <cellStyle name="Comma 12 12 2 3" xfId="773"/>
    <cellStyle name="Comma 12 12 2 3 2" xfId="774"/>
    <cellStyle name="Comma 12 2" xfId="775"/>
    <cellStyle name="Comma 12 3" xfId="776"/>
    <cellStyle name="Comma 12 4" xfId="777"/>
    <cellStyle name="Comma 12 5" xfId="778"/>
    <cellStyle name="Comma 12 6" xfId="779"/>
    <cellStyle name="Comma 12 6 2" xfId="780"/>
    <cellStyle name="Comma 12 6 2 2" xfId="781"/>
    <cellStyle name="Comma 12 6 2 3" xfId="782"/>
    <cellStyle name="Comma 12 7" xfId="783"/>
    <cellStyle name="Comma 12 8" xfId="784"/>
    <cellStyle name="Comma 12 9" xfId="785"/>
    <cellStyle name="Comma 13" xfId="217"/>
    <cellStyle name="Comma 13 2" xfId="786"/>
    <cellStyle name="Comma 13 3" xfId="787"/>
    <cellStyle name="Comma 13 4" xfId="788"/>
    <cellStyle name="Comma 13 5" xfId="789"/>
    <cellStyle name="Comma 13 6" xfId="790"/>
    <cellStyle name="Comma 14" xfId="218"/>
    <cellStyle name="Comma 14 2" xfId="791"/>
    <cellStyle name="Comma 14 3" xfId="792"/>
    <cellStyle name="Comma 14 4" xfId="793"/>
    <cellStyle name="Comma 14 5" xfId="794"/>
    <cellStyle name="Comma 15" xfId="219"/>
    <cellStyle name="Comma 15 2" xfId="795"/>
    <cellStyle name="Comma 15 3" xfId="796"/>
    <cellStyle name="Comma 15 4" xfId="797"/>
    <cellStyle name="Comma 15 5" xfId="798"/>
    <cellStyle name="Comma 16" xfId="220"/>
    <cellStyle name="Comma 16 2" xfId="799"/>
    <cellStyle name="Comma 16 3" xfId="800"/>
    <cellStyle name="Comma 16 3 2" xfId="801"/>
    <cellStyle name="Comma 16 3 3" xfId="802"/>
    <cellStyle name="Comma 16 3 3 2" xfId="803"/>
    <cellStyle name="Comma 17" xfId="221"/>
    <cellStyle name="Comma 17 2" xfId="222"/>
    <cellStyle name="Comma 17 2 2" xfId="223"/>
    <cellStyle name="Comma 17 2 2 2" xfId="224"/>
    <cellStyle name="Comma 17 2 3" xfId="225"/>
    <cellStyle name="Comma 17 3" xfId="226"/>
    <cellStyle name="Comma 17 3 2" xfId="227"/>
    <cellStyle name="Comma 17 3 2 2" xfId="228"/>
    <cellStyle name="Comma 17 3 3" xfId="229"/>
    <cellStyle name="Comma 17 4" xfId="230"/>
    <cellStyle name="Comma 17 4 2" xfId="231"/>
    <cellStyle name="Comma 17 5" xfId="232"/>
    <cellStyle name="Comma 18" xfId="233"/>
    <cellStyle name="Comma 18 2" xfId="804"/>
    <cellStyle name="Comma 18 3" xfId="805"/>
    <cellStyle name="Comma 18 3 2" xfId="806"/>
    <cellStyle name="Comma 19" xfId="234"/>
    <cellStyle name="Comma 19 2" xfId="807"/>
    <cellStyle name="Comma 19 3" xfId="808"/>
    <cellStyle name="Comma 19 3 2" xfId="809"/>
    <cellStyle name="Comma 2" xfId="14"/>
    <cellStyle name="Comma 2 2" xfId="16"/>
    <cellStyle name="Comma 2 2 2" xfId="236"/>
    <cellStyle name="Comma 2 2 3" xfId="237"/>
    <cellStyle name="Comma 2 2 4" xfId="235"/>
    <cellStyle name="Comma 2 2 5" xfId="810"/>
    <cellStyle name="Comma 2 3" xfId="238"/>
    <cellStyle name="Comma 2 3 2" xfId="811"/>
    <cellStyle name="Comma 2 3 3" xfId="812"/>
    <cellStyle name="Comma 2 3 4" xfId="813"/>
    <cellStyle name="Comma 2 3 4 2" xfId="814"/>
    <cellStyle name="Comma 2 3 4 2 2" xfId="815"/>
    <cellStyle name="Comma 2 3 4 3" xfId="816"/>
    <cellStyle name="Comma 2 3 4 4" xfId="817"/>
    <cellStyle name="Comma 2 3 4 5" xfId="818"/>
    <cellStyle name="Comma 2 3 4 5 2" xfId="819"/>
    <cellStyle name="Comma 2 3 5" xfId="820"/>
    <cellStyle name="Comma 2 4" xfId="239"/>
    <cellStyle name="Comma 2_Allocators" xfId="240"/>
    <cellStyle name="Comma 20" xfId="241"/>
    <cellStyle name="Comma 20 2" xfId="242"/>
    <cellStyle name="Comma 20 2 2" xfId="243"/>
    <cellStyle name="Comma 20 2 2 2" xfId="244"/>
    <cellStyle name="Comma 20 2 3" xfId="245"/>
    <cellStyle name="Comma 20 3" xfId="246"/>
    <cellStyle name="Comma 20 3 2" xfId="247"/>
    <cellStyle name="Comma 20 3 2 2" xfId="248"/>
    <cellStyle name="Comma 20 3 3" xfId="249"/>
    <cellStyle name="Comma 20 4" xfId="250"/>
    <cellStyle name="Comma 20 4 2" xfId="251"/>
    <cellStyle name="Comma 20 5" xfId="252"/>
    <cellStyle name="Comma 21" xfId="821"/>
    <cellStyle name="Comma 21 2" xfId="822"/>
    <cellStyle name="Comma 21 3" xfId="823"/>
    <cellStyle name="Comma 21 3 2" xfId="824"/>
    <cellStyle name="Comma 22" xfId="825"/>
    <cellStyle name="Comma 22 2" xfId="826"/>
    <cellStyle name="Comma 22 3" xfId="827"/>
    <cellStyle name="Comma 22 3 2" xfId="828"/>
    <cellStyle name="Comma 23" xfId="829"/>
    <cellStyle name="Comma 23 2" xfId="830"/>
    <cellStyle name="Comma 23 3" xfId="831"/>
    <cellStyle name="Comma 23 3 2" xfId="832"/>
    <cellStyle name="Comma 24" xfId="833"/>
    <cellStyle name="Comma 24 2" xfId="834"/>
    <cellStyle name="Comma 24 3" xfId="835"/>
    <cellStyle name="Comma 24 3 2" xfId="836"/>
    <cellStyle name="Comma 25" xfId="837"/>
    <cellStyle name="Comma 25 2" xfId="838"/>
    <cellStyle name="Comma 25 3" xfId="839"/>
    <cellStyle name="Comma 25 3 2" xfId="840"/>
    <cellStyle name="Comma 26" xfId="841"/>
    <cellStyle name="Comma 26 2" xfId="842"/>
    <cellStyle name="Comma 26 3" xfId="843"/>
    <cellStyle name="Comma 26 3 2" xfId="844"/>
    <cellStyle name="Comma 27" xfId="845"/>
    <cellStyle name="Comma 27 2" xfId="846"/>
    <cellStyle name="Comma 27 3" xfId="847"/>
    <cellStyle name="Comma 27 3 2" xfId="848"/>
    <cellStyle name="Comma 28" xfId="849"/>
    <cellStyle name="Comma 28 2" xfId="850"/>
    <cellStyle name="Comma 29" xfId="851"/>
    <cellStyle name="Comma 29 2" xfId="852"/>
    <cellStyle name="Comma 3" xfId="17"/>
    <cellStyle name="Comma 3 10" xfId="254"/>
    <cellStyle name="Comma 3 10 2" xfId="255"/>
    <cellStyle name="Comma 3 10 2 2" xfId="256"/>
    <cellStyle name="Comma 3 10 2 2 2" xfId="257"/>
    <cellStyle name="Comma 3 10 2 3" xfId="258"/>
    <cellStyle name="Comma 3 10 3" xfId="259"/>
    <cellStyle name="Comma 3 10 3 2" xfId="260"/>
    <cellStyle name="Comma 3 10 3 2 2" xfId="261"/>
    <cellStyle name="Comma 3 10 3 3" xfId="262"/>
    <cellStyle name="Comma 3 10 4" xfId="263"/>
    <cellStyle name="Comma 3 10 4 2" xfId="264"/>
    <cellStyle name="Comma 3 10 5" xfId="265"/>
    <cellStyle name="Comma 3 11" xfId="266"/>
    <cellStyle name="Comma 3 12" xfId="267"/>
    <cellStyle name="Comma 3 12 2" xfId="268"/>
    <cellStyle name="Comma 3 12 2 2" xfId="269"/>
    <cellStyle name="Comma 3 12 3" xfId="270"/>
    <cellStyle name="Comma 3 13" xfId="253"/>
    <cellStyle name="Comma 3 2" xfId="271"/>
    <cellStyle name="Comma 3 3" xfId="272"/>
    <cellStyle name="Comma 3 4" xfId="273"/>
    <cellStyle name="Comma 3 4 2" xfId="274"/>
    <cellStyle name="Comma 3 4 2 2" xfId="275"/>
    <cellStyle name="Comma 3 4 2 2 2" xfId="276"/>
    <cellStyle name="Comma 3 4 2 3" xfId="277"/>
    <cellStyle name="Comma 3 4 3" xfId="278"/>
    <cellStyle name="Comma 3 4 3 2" xfId="279"/>
    <cellStyle name="Comma 3 4 3 2 2" xfId="280"/>
    <cellStyle name="Comma 3 4 3 3" xfId="281"/>
    <cellStyle name="Comma 3 4 4" xfId="282"/>
    <cellStyle name="Comma 3 4 4 2" xfId="283"/>
    <cellStyle name="Comma 3 4 5" xfId="284"/>
    <cellStyle name="Comma 3 5" xfId="285"/>
    <cellStyle name="Comma 3 5 2" xfId="286"/>
    <cellStyle name="Comma 3 5 2 2" xfId="287"/>
    <cellStyle name="Comma 3 5 2 2 2" xfId="288"/>
    <cellStyle name="Comma 3 5 2 3" xfId="289"/>
    <cellStyle name="Comma 3 5 3" xfId="290"/>
    <cellStyle name="Comma 3 5 3 2" xfId="291"/>
    <cellStyle name="Comma 3 5 3 2 2" xfId="292"/>
    <cellStyle name="Comma 3 5 3 3" xfId="293"/>
    <cellStyle name="Comma 3 5 4" xfId="294"/>
    <cellStyle name="Comma 3 5 4 2" xfId="295"/>
    <cellStyle name="Comma 3 5 5" xfId="296"/>
    <cellStyle name="Comma 3 6" xfId="297"/>
    <cellStyle name="Comma 3 6 2" xfId="298"/>
    <cellStyle name="Comma 3 6 2 2" xfId="299"/>
    <cellStyle name="Comma 3 6 2 2 2" xfId="300"/>
    <cellStyle name="Comma 3 6 2 3" xfId="301"/>
    <cellStyle name="Comma 3 6 3" xfId="302"/>
    <cellStyle name="Comma 3 6 3 2" xfId="303"/>
    <cellStyle name="Comma 3 6 3 2 2" xfId="304"/>
    <cellStyle name="Comma 3 6 3 3" xfId="305"/>
    <cellStyle name="Comma 3 6 4" xfId="306"/>
    <cellStyle name="Comma 3 6 4 2" xfId="307"/>
    <cellStyle name="Comma 3 6 5" xfId="308"/>
    <cellStyle name="Comma 3 7" xfId="309"/>
    <cellStyle name="Comma 3 7 2" xfId="310"/>
    <cellStyle name="Comma 3 7 2 2" xfId="311"/>
    <cellStyle name="Comma 3 7 2 2 2" xfId="312"/>
    <cellStyle name="Comma 3 7 2 3" xfId="313"/>
    <cellStyle name="Comma 3 7 3" xfId="314"/>
    <cellStyle name="Comma 3 7 3 2" xfId="315"/>
    <cellStyle name="Comma 3 7 3 2 2" xfId="316"/>
    <cellStyle name="Comma 3 7 3 3" xfId="317"/>
    <cellStyle name="Comma 3 7 4" xfId="318"/>
    <cellStyle name="Comma 3 7 4 2" xfId="319"/>
    <cellStyle name="Comma 3 7 5" xfId="320"/>
    <cellStyle name="Comma 3 8" xfId="321"/>
    <cellStyle name="Comma 3 8 2" xfId="322"/>
    <cellStyle name="Comma 3 8 2 2" xfId="323"/>
    <cellStyle name="Comma 3 8 2 2 2" xfId="324"/>
    <cellStyle name="Comma 3 8 2 3" xfId="325"/>
    <cellStyle name="Comma 3 8 3" xfId="326"/>
    <cellStyle name="Comma 3 8 3 2" xfId="327"/>
    <cellStyle name="Comma 3 8 3 2 2" xfId="328"/>
    <cellStyle name="Comma 3 8 3 3" xfId="329"/>
    <cellStyle name="Comma 3 8 4" xfId="330"/>
    <cellStyle name="Comma 3 8 4 2" xfId="331"/>
    <cellStyle name="Comma 3 8 5" xfId="332"/>
    <cellStyle name="Comma 3 9" xfId="333"/>
    <cellStyle name="Comma 3 9 2" xfId="334"/>
    <cellStyle name="Comma 3 9 2 2" xfId="335"/>
    <cellStyle name="Comma 3 9 2 2 2" xfId="336"/>
    <cellStyle name="Comma 3 9 2 3" xfId="337"/>
    <cellStyle name="Comma 3 9 3" xfId="338"/>
    <cellStyle name="Comma 3 9 3 2" xfId="339"/>
    <cellStyle name="Comma 3 9 3 2 2" xfId="340"/>
    <cellStyle name="Comma 3 9 3 3" xfId="341"/>
    <cellStyle name="Comma 3 9 4" xfId="342"/>
    <cellStyle name="Comma 3 9 4 2" xfId="343"/>
    <cellStyle name="Comma 3 9 5" xfId="344"/>
    <cellStyle name="Comma 30" xfId="853"/>
    <cellStyle name="Comma 31" xfId="854"/>
    <cellStyle name="Comma 31 2" xfId="855"/>
    <cellStyle name="Comma 32" xfId="856"/>
    <cellStyle name="Comma 32 2" xfId="857"/>
    <cellStyle name="Comma 32 3" xfId="858"/>
    <cellStyle name="Comma 33" xfId="859"/>
    <cellStyle name="Comma 33 2" xfId="860"/>
    <cellStyle name="Comma 4" xfId="18"/>
    <cellStyle name="Comma 4 2" xfId="345"/>
    <cellStyle name="Comma 4 3" xfId="346"/>
    <cellStyle name="Comma 4 4" xfId="861"/>
    <cellStyle name="Comma 4 5" xfId="862"/>
    <cellStyle name="Comma 5" xfId="347"/>
    <cellStyle name="Comma 5 2" xfId="863"/>
    <cellStyle name="Comma 5 3" xfId="864"/>
    <cellStyle name="Comma 5 4" xfId="865"/>
    <cellStyle name="Comma 5 5" xfId="866"/>
    <cellStyle name="Comma 5 6" xfId="867"/>
    <cellStyle name="Comma 6" xfId="348"/>
    <cellStyle name="Comma 6 2" xfId="349"/>
    <cellStyle name="Comma 6 3" xfId="868"/>
    <cellStyle name="Comma 6 4" xfId="869"/>
    <cellStyle name="Comma 6 4 2" xfId="870"/>
    <cellStyle name="Comma 6 4 2 2" xfId="871"/>
    <cellStyle name="Comma 6 4 3" xfId="872"/>
    <cellStyle name="Comma 6 4 4" xfId="873"/>
    <cellStyle name="Comma 6 4 5" xfId="874"/>
    <cellStyle name="Comma 6 4 5 2" xfId="875"/>
    <cellStyle name="Comma 6 5" xfId="876"/>
    <cellStyle name="Comma 7" xfId="350"/>
    <cellStyle name="Comma 7 2" xfId="351"/>
    <cellStyle name="Comma 7 2 2" xfId="877"/>
    <cellStyle name="Comma 7 2 2 2" xfId="878"/>
    <cellStyle name="Comma 7 2 2 3" xfId="879"/>
    <cellStyle name="Comma 7 2 2 3 2" xfId="880"/>
    <cellStyle name="Comma 7 2 3" xfId="881"/>
    <cellStyle name="Comma 7 3" xfId="882"/>
    <cellStyle name="Comma 7 3 2" xfId="883"/>
    <cellStyle name="Comma 7 3 3" xfId="884"/>
    <cellStyle name="Comma 7 3 3 2" xfId="885"/>
    <cellStyle name="Comma 7 4" xfId="886"/>
    <cellStyle name="Comma 7 5" xfId="887"/>
    <cellStyle name="Comma 7 5 2" xfId="888"/>
    <cellStyle name="Comma 8" xfId="352"/>
    <cellStyle name="Comma 8 2" xfId="353"/>
    <cellStyle name="Comma 8 2 2" xfId="889"/>
    <cellStyle name="Comma 8 2 3" xfId="890"/>
    <cellStyle name="Comma 8 2 4" xfId="891"/>
    <cellStyle name="Comma 8 2 4 10" xfId="892"/>
    <cellStyle name="Comma 8 2 4 11" xfId="893"/>
    <cellStyle name="Comma 8 2 4 11 2" xfId="894"/>
    <cellStyle name="Comma 8 2 4 11 2 2" xfId="895"/>
    <cellStyle name="Comma 8 2 4 11 2 3" xfId="896"/>
    <cellStyle name="Comma 8 2 4 11 2 3 2" xfId="897"/>
    <cellStyle name="Comma 8 2 4 2" xfId="898"/>
    <cellStyle name="Comma 8 2 4 3" xfId="899"/>
    <cellStyle name="Comma 8 2 4 4" xfId="900"/>
    <cellStyle name="Comma 8 2 4 5" xfId="901"/>
    <cellStyle name="Comma 8 2 4 5 2" xfId="902"/>
    <cellStyle name="Comma 8 2 4 5 2 2" xfId="903"/>
    <cellStyle name="Comma 8 2 4 5 2 3" xfId="904"/>
    <cellStyle name="Comma 8 2 4 6" xfId="905"/>
    <cellStyle name="Comma 8 2 4 7" xfId="906"/>
    <cellStyle name="Comma 8 2 4 8" xfId="907"/>
    <cellStyle name="Comma 8 2 4 9" xfId="908"/>
    <cellStyle name="Comma 8 2 4 9 2" xfId="909"/>
    <cellStyle name="Comma 8 2 4 9 2 2" xfId="910"/>
    <cellStyle name="Comma 8 2 4 9 2 3" xfId="911"/>
    <cellStyle name="Comma 8 2 4 9 2 3 2" xfId="912"/>
    <cellStyle name="Comma 8 2 5" xfId="913"/>
    <cellStyle name="Comma 8 2 5 2" xfId="914"/>
    <cellStyle name="Comma 8 2 5 3" xfId="915"/>
    <cellStyle name="Comma 8 2 5 4" xfId="916"/>
    <cellStyle name="Comma 8 2 6" xfId="917"/>
    <cellStyle name="Comma 8 2 6 2" xfId="918"/>
    <cellStyle name="Comma 8 2 6 2 2" xfId="919"/>
    <cellStyle name="Comma 8 2 6 2 3" xfId="920"/>
    <cellStyle name="Comma 8 2 6 2 3 2" xfId="921"/>
    <cellStyle name="Comma 8 2 6 3" xfId="922"/>
    <cellStyle name="Comma 8 2 7" xfId="923"/>
    <cellStyle name="Comma 8 2 7 2" xfId="924"/>
    <cellStyle name="Comma 8 2 7 3" xfId="925"/>
    <cellStyle name="Comma 8 2 7 3 2" xfId="926"/>
    <cellStyle name="Comma 8 2 8" xfId="927"/>
    <cellStyle name="Comma 8 2 9" xfId="928"/>
    <cellStyle name="Comma 8 2 9 2" xfId="929"/>
    <cellStyle name="Comma 8 3" xfId="930"/>
    <cellStyle name="Comma 8 4" xfId="931"/>
    <cellStyle name="Comma 8 5" xfId="932"/>
    <cellStyle name="Comma 8 5 2" xfId="933"/>
    <cellStyle name="Comma 8 6" xfId="934"/>
    <cellStyle name="Comma 8 6 2" xfId="935"/>
    <cellStyle name="Comma 9" xfId="354"/>
    <cellStyle name="Comma 9 2" xfId="936"/>
    <cellStyle name="Comma 9 2 2" xfId="937"/>
    <cellStyle name="Comma 9 2 3" xfId="938"/>
    <cellStyle name="Comma 9 2 3 2" xfId="939"/>
    <cellStyle name="Comma 9 2 3 3" xfId="940"/>
    <cellStyle name="Comma 9 2 3 4" xfId="941"/>
    <cellStyle name="Comma 9 2 4" xfId="942"/>
    <cellStyle name="Comma 9 2 4 2" xfId="943"/>
    <cellStyle name="Comma 9 2 4 2 2" xfId="944"/>
    <cellStyle name="Comma 9 2 4 2 3" xfId="945"/>
    <cellStyle name="Comma 9 2 4 2 3 2" xfId="946"/>
    <cellStyle name="Comma 9 2 4 3" xfId="947"/>
    <cellStyle name="Comma 9 2 5" xfId="948"/>
    <cellStyle name="Comma 9 2 5 2" xfId="949"/>
    <cellStyle name="Comma 9 2 5 3" xfId="950"/>
    <cellStyle name="Comma 9 2 5 3 2" xfId="951"/>
    <cellStyle name="Comma 9 2 6" xfId="952"/>
    <cellStyle name="Comma 9 2 7" xfId="953"/>
    <cellStyle name="Comma 9 2 7 2" xfId="954"/>
    <cellStyle name="Comma 9 3" xfId="955"/>
    <cellStyle name="Comma 9 4" xfId="956"/>
    <cellStyle name="Comma 9 5" xfId="957"/>
    <cellStyle name="Comma 9 6" xfId="958"/>
    <cellStyle name="Comma 9 6 10" xfId="959"/>
    <cellStyle name="Comma 9 6 11" xfId="960"/>
    <cellStyle name="Comma 9 6 11 2" xfId="961"/>
    <cellStyle name="Comma 9 6 11 2 2" xfId="962"/>
    <cellStyle name="Comma 9 6 11 2 3" xfId="963"/>
    <cellStyle name="Comma 9 6 11 2 3 2" xfId="964"/>
    <cellStyle name="Comma 9 6 2" xfId="965"/>
    <cellStyle name="Comma 9 6 3" xfId="966"/>
    <cellStyle name="Comma 9 6 4" xfId="967"/>
    <cellStyle name="Comma 9 6 5" xfId="968"/>
    <cellStyle name="Comma 9 6 5 2" xfId="969"/>
    <cellStyle name="Comma 9 6 5 2 2" xfId="970"/>
    <cellStyle name="Comma 9 6 5 2 3" xfId="971"/>
    <cellStyle name="Comma 9 6 6" xfId="972"/>
    <cellStyle name="Comma 9 6 7" xfId="973"/>
    <cellStyle name="Comma 9 6 8" xfId="974"/>
    <cellStyle name="Comma 9 6 9" xfId="975"/>
    <cellStyle name="Comma 9 6 9 2" xfId="976"/>
    <cellStyle name="Comma 9 6 9 2 2" xfId="977"/>
    <cellStyle name="Comma 9 6 9 2 3" xfId="978"/>
    <cellStyle name="Comma 9 6 9 2 3 2" xfId="979"/>
    <cellStyle name="CommaBlank" xfId="355"/>
    <cellStyle name="CommaBlank 2" xfId="356"/>
    <cellStyle name="Currency" xfId="2" builtinId="4"/>
    <cellStyle name="Currency 10" xfId="357"/>
    <cellStyle name="Currency 10 2" xfId="358"/>
    <cellStyle name="Currency 10 2 2" xfId="359"/>
    <cellStyle name="Currency 10 2 2 2" xfId="360"/>
    <cellStyle name="Currency 10 2 3" xfId="361"/>
    <cellStyle name="Currency 10 3" xfId="362"/>
    <cellStyle name="Currency 10 3 2" xfId="363"/>
    <cellStyle name="Currency 10 3 2 2" xfId="364"/>
    <cellStyle name="Currency 10 3 3" xfId="365"/>
    <cellStyle name="Currency 10 4" xfId="366"/>
    <cellStyle name="Currency 10 4 2" xfId="367"/>
    <cellStyle name="Currency 10 5" xfId="368"/>
    <cellStyle name="Currency 2" xfId="15"/>
    <cellStyle name="Currency 2 2" xfId="19"/>
    <cellStyle name="Currency 2 3" xfId="369"/>
    <cellStyle name="Currency 3" xfId="20"/>
    <cellStyle name="Currency 3 2" xfId="371"/>
    <cellStyle name="Currency 3 3" xfId="372"/>
    <cellStyle name="Currency 3 4" xfId="373"/>
    <cellStyle name="Currency 3 5" xfId="374"/>
    <cellStyle name="Currency 3 6" xfId="370"/>
    <cellStyle name="Currency 4" xfId="375"/>
    <cellStyle name="Currency 4 2" xfId="376"/>
    <cellStyle name="Currency 4 3" xfId="377"/>
    <cellStyle name="Currency 4 4" xfId="378"/>
    <cellStyle name="Currency 5" xfId="379"/>
    <cellStyle name="Currency 5 2" xfId="980"/>
    <cellStyle name="Currency 6" xfId="380"/>
    <cellStyle name="Currency 7" xfId="381"/>
    <cellStyle name="Currency 8" xfId="382"/>
    <cellStyle name="Currency 9" xfId="383"/>
    <cellStyle name="Explanatory Text 2" xfId="384"/>
    <cellStyle name="Explanatory Text 3" xfId="385"/>
    <cellStyle name="Explanatory Text 4" xfId="386"/>
    <cellStyle name="Explanatory Text 5" xfId="387"/>
    <cellStyle name="Explanatory Text 6" xfId="388"/>
    <cellStyle name="Good 2" xfId="389"/>
    <cellStyle name="Good 3" xfId="390"/>
    <cellStyle name="Good 4" xfId="391"/>
    <cellStyle name="Good 5" xfId="392"/>
    <cellStyle name="Good 6" xfId="393"/>
    <cellStyle name="Heading 1 2" xfId="394"/>
    <cellStyle name="Heading 1 3" xfId="395"/>
    <cellStyle name="Heading 1 4" xfId="396"/>
    <cellStyle name="Heading 1 5" xfId="397"/>
    <cellStyle name="Heading 1 6" xfId="398"/>
    <cellStyle name="Heading 1 7" xfId="399"/>
    <cellStyle name="Heading 1 8" xfId="400"/>
    <cellStyle name="Heading 2 2" xfId="401"/>
    <cellStyle name="Heading 2 3" xfId="402"/>
    <cellStyle name="Heading 2 4" xfId="403"/>
    <cellStyle name="Heading 2 5" xfId="404"/>
    <cellStyle name="Heading 2 6" xfId="405"/>
    <cellStyle name="Heading 2 7" xfId="406"/>
    <cellStyle name="Heading 2 8" xfId="407"/>
    <cellStyle name="Heading 3 2" xfId="408"/>
    <cellStyle name="Heading 3 3" xfId="409"/>
    <cellStyle name="Heading 3 4" xfId="410"/>
    <cellStyle name="Heading 3 5" xfId="411"/>
    <cellStyle name="Heading 3 6" xfId="412"/>
    <cellStyle name="Heading 3 7" xfId="413"/>
    <cellStyle name="Heading 3 8" xfId="414"/>
    <cellStyle name="Heading 4 2" xfId="415"/>
    <cellStyle name="Heading 4 3" xfId="416"/>
    <cellStyle name="Heading 4 4" xfId="417"/>
    <cellStyle name="Heading 4 5" xfId="418"/>
    <cellStyle name="Heading 4 6" xfId="419"/>
    <cellStyle name="Heading 4 7" xfId="420"/>
    <cellStyle name="Heading 4 8" xfId="421"/>
    <cellStyle name="Input 2" xfId="422"/>
    <cellStyle name="Input 3" xfId="423"/>
    <cellStyle name="Input 4" xfId="424"/>
    <cellStyle name="Input 5" xfId="425"/>
    <cellStyle name="Input 6" xfId="426"/>
    <cellStyle name="kirkdollars" xfId="427"/>
    <cellStyle name="Linked Cell 2" xfId="428"/>
    <cellStyle name="Linked Cell 3" xfId="429"/>
    <cellStyle name="Linked Cell 4" xfId="430"/>
    <cellStyle name="Linked Cell 5" xfId="431"/>
    <cellStyle name="Linked Cell 6" xfId="432"/>
    <cellStyle name="Neutral 2" xfId="433"/>
    <cellStyle name="Neutral 3" xfId="434"/>
    <cellStyle name="Neutral 4" xfId="435"/>
    <cellStyle name="Neutral 5" xfId="436"/>
    <cellStyle name="Neutral 6" xfId="437"/>
    <cellStyle name="Normal" xfId="0" builtinId="0"/>
    <cellStyle name="Normal 10" xfId="438"/>
    <cellStyle name="Normal 11" xfId="439"/>
    <cellStyle name="Normal 12" xfId="440"/>
    <cellStyle name="Normal 13" xfId="441"/>
    <cellStyle name="Normal 14" xfId="442"/>
    <cellStyle name="Normal 15" xfId="443"/>
    <cellStyle name="Normal 15 2" xfId="444"/>
    <cellStyle name="Normal 15 2 2" xfId="445"/>
    <cellStyle name="Normal 15 2 2 2" xfId="446"/>
    <cellStyle name="Normal 15 2 3" xfId="447"/>
    <cellStyle name="Normal 15 3" xfId="448"/>
    <cellStyle name="Normal 15 3 2" xfId="449"/>
    <cellStyle name="Normal 15 3 2 2" xfId="450"/>
    <cellStyle name="Normal 15 3 3" xfId="451"/>
    <cellStyle name="Normal 15 4" xfId="452"/>
    <cellStyle name="Normal 15 4 2" xfId="453"/>
    <cellStyle name="Normal 15 5" xfId="454"/>
    <cellStyle name="Normal 16" xfId="455"/>
    <cellStyle name="Normal 17" xfId="456"/>
    <cellStyle name="Normal 18" xfId="457"/>
    <cellStyle name="Normal 19" xfId="458"/>
    <cellStyle name="Normal 2" xfId="8"/>
    <cellStyle name="Normal 2 2" xfId="21"/>
    <cellStyle name="Normal 2 2 2" xfId="981"/>
    <cellStyle name="Normal 2 2 3" xfId="982"/>
    <cellStyle name="Normal 2 2 4" xfId="983"/>
    <cellStyle name="Normal 2 2 4 2" xfId="984"/>
    <cellStyle name="Normal 2 2 4 2 2" xfId="985"/>
    <cellStyle name="Normal 2 2 4 3" xfId="986"/>
    <cellStyle name="Normal 2 2 4 4" xfId="987"/>
    <cellStyle name="Normal 2 2 4 5" xfId="988"/>
    <cellStyle name="Normal 2 2 4 5 2" xfId="989"/>
    <cellStyle name="Normal 2 2 5" xfId="990"/>
    <cellStyle name="Normal 2 3" xfId="459"/>
    <cellStyle name="Normal 2 4" xfId="460"/>
    <cellStyle name="Normal 2 5" xfId="719"/>
    <cellStyle name="Normal 2_Adjustment WP" xfId="461"/>
    <cellStyle name="Normal 20" xfId="462"/>
    <cellStyle name="Normal 21" xfId="463"/>
    <cellStyle name="Normal 22" xfId="464"/>
    <cellStyle name="Normal 23" xfId="465"/>
    <cellStyle name="Normal 24" xfId="466"/>
    <cellStyle name="Normal 25" xfId="467"/>
    <cellStyle name="Normal 26" xfId="468"/>
    <cellStyle name="Normal 27" xfId="469"/>
    <cellStyle name="Normal 28" xfId="470"/>
    <cellStyle name="Normal 29" xfId="471"/>
    <cellStyle name="Normal 3" xfId="13"/>
    <cellStyle name="Normal 3 2" xfId="35"/>
    <cellStyle name="Normal 3 3" xfId="472"/>
    <cellStyle name="Normal 3 4" xfId="473"/>
    <cellStyle name="Normal 3 5" xfId="474"/>
    <cellStyle name="Normal 3 6" xfId="475"/>
    <cellStyle name="Normal 3 7" xfId="32"/>
    <cellStyle name="Normal 3_108 Summary" xfId="476"/>
    <cellStyle name="Normal 30" xfId="477"/>
    <cellStyle name="Normal 31" xfId="478"/>
    <cellStyle name="Normal 32" xfId="479"/>
    <cellStyle name="Normal 33" xfId="480"/>
    <cellStyle name="Normal 34" xfId="481"/>
    <cellStyle name="Normal 35" xfId="482"/>
    <cellStyle name="Normal 35 2" xfId="483"/>
    <cellStyle name="Normal 35 2 2" xfId="484"/>
    <cellStyle name="Normal 35 2 2 2" xfId="485"/>
    <cellStyle name="Normal 35 2 3" xfId="486"/>
    <cellStyle name="Normal 35 3" xfId="487"/>
    <cellStyle name="Normal 35 3 2" xfId="488"/>
    <cellStyle name="Normal 35 3 2 2" xfId="489"/>
    <cellStyle name="Normal 35 3 3" xfId="490"/>
    <cellStyle name="Normal 35 4" xfId="491"/>
    <cellStyle name="Normal 35 4 2" xfId="492"/>
    <cellStyle name="Normal 35 5" xfId="493"/>
    <cellStyle name="Normal 4" xfId="22"/>
    <cellStyle name="Normal 4 2" xfId="494"/>
    <cellStyle name="Normal 4 3" xfId="495"/>
    <cellStyle name="Normal 4 3 2" xfId="991"/>
    <cellStyle name="Normal 4 4" xfId="34"/>
    <cellStyle name="Normal 5" xfId="23"/>
    <cellStyle name="Normal 5 2" xfId="497"/>
    <cellStyle name="Normal 5 2 2" xfId="992"/>
    <cellStyle name="Normal 5 3" xfId="498"/>
    <cellStyle name="Normal 5 4" xfId="496"/>
    <cellStyle name="Normal 6" xfId="31"/>
    <cellStyle name="Normal 6 10" xfId="500"/>
    <cellStyle name="Normal 6 10 2" xfId="501"/>
    <cellStyle name="Normal 6 10 2 2" xfId="502"/>
    <cellStyle name="Normal 6 10 3" xfId="503"/>
    <cellStyle name="Normal 6 11" xfId="499"/>
    <cellStyle name="Normal 6 2" xfId="504"/>
    <cellStyle name="Normal 6 2 2" xfId="505"/>
    <cellStyle name="Normal 6 2 2 2" xfId="506"/>
    <cellStyle name="Normal 6 2 2 2 2" xfId="507"/>
    <cellStyle name="Normal 6 2 2 3" xfId="508"/>
    <cellStyle name="Normal 6 2 3" xfId="509"/>
    <cellStyle name="Normal 6 2 3 2" xfId="510"/>
    <cellStyle name="Normal 6 2 3 2 2" xfId="511"/>
    <cellStyle name="Normal 6 2 3 3" xfId="512"/>
    <cellStyle name="Normal 6 2 4" xfId="513"/>
    <cellStyle name="Normal 6 2 4 2" xfId="514"/>
    <cellStyle name="Normal 6 2 5" xfId="515"/>
    <cellStyle name="Normal 6 3" xfId="516"/>
    <cellStyle name="Normal 6 3 2" xfId="517"/>
    <cellStyle name="Normal 6 3 2 2" xfId="518"/>
    <cellStyle name="Normal 6 3 2 2 2" xfId="519"/>
    <cellStyle name="Normal 6 3 2 3" xfId="520"/>
    <cellStyle name="Normal 6 3 3" xfId="521"/>
    <cellStyle name="Normal 6 3 3 2" xfId="522"/>
    <cellStyle name="Normal 6 3 3 2 2" xfId="523"/>
    <cellStyle name="Normal 6 3 3 3" xfId="524"/>
    <cellStyle name="Normal 6 3 4" xfId="525"/>
    <cellStyle name="Normal 6 3 4 2" xfId="526"/>
    <cellStyle name="Normal 6 3 5" xfId="527"/>
    <cellStyle name="Normal 6 4" xfId="528"/>
    <cellStyle name="Normal 6 4 2" xfId="529"/>
    <cellStyle name="Normal 6 4 2 2" xfId="530"/>
    <cellStyle name="Normal 6 4 2 2 2" xfId="531"/>
    <cellStyle name="Normal 6 4 2 3" xfId="532"/>
    <cellStyle name="Normal 6 4 3" xfId="533"/>
    <cellStyle name="Normal 6 4 3 2" xfId="534"/>
    <cellStyle name="Normal 6 4 3 2 2" xfId="535"/>
    <cellStyle name="Normal 6 4 3 3" xfId="536"/>
    <cellStyle name="Normal 6 4 4" xfId="537"/>
    <cellStyle name="Normal 6 4 4 2" xfId="538"/>
    <cellStyle name="Normal 6 4 5" xfId="539"/>
    <cellStyle name="Normal 6 5" xfId="540"/>
    <cellStyle name="Normal 6 5 2" xfId="541"/>
    <cellStyle name="Normal 6 5 2 2" xfId="542"/>
    <cellStyle name="Normal 6 5 2 2 2" xfId="543"/>
    <cellStyle name="Normal 6 5 2 3" xfId="544"/>
    <cellStyle name="Normal 6 5 3" xfId="545"/>
    <cellStyle name="Normal 6 5 3 2" xfId="546"/>
    <cellStyle name="Normal 6 5 3 2 2" xfId="547"/>
    <cellStyle name="Normal 6 5 3 3" xfId="548"/>
    <cellStyle name="Normal 6 5 4" xfId="549"/>
    <cellStyle name="Normal 6 5 4 2" xfId="550"/>
    <cellStyle name="Normal 6 5 5" xfId="551"/>
    <cellStyle name="Normal 6 6" xfId="552"/>
    <cellStyle name="Normal 6 6 2" xfId="553"/>
    <cellStyle name="Normal 6 6 2 2" xfId="554"/>
    <cellStyle name="Normal 6 6 2 2 2" xfId="555"/>
    <cellStyle name="Normal 6 6 2 3" xfId="556"/>
    <cellStyle name="Normal 6 6 3" xfId="557"/>
    <cellStyle name="Normal 6 6 3 2" xfId="558"/>
    <cellStyle name="Normal 6 6 3 2 2" xfId="559"/>
    <cellStyle name="Normal 6 6 3 3" xfId="560"/>
    <cellStyle name="Normal 6 6 4" xfId="561"/>
    <cellStyle name="Normal 6 6 4 2" xfId="562"/>
    <cellStyle name="Normal 6 6 5" xfId="563"/>
    <cellStyle name="Normal 6 7" xfId="564"/>
    <cellStyle name="Normal 6 7 2" xfId="565"/>
    <cellStyle name="Normal 6 7 2 2" xfId="566"/>
    <cellStyle name="Normal 6 7 2 2 2" xfId="567"/>
    <cellStyle name="Normal 6 7 2 3" xfId="568"/>
    <cellStyle name="Normal 6 7 3" xfId="569"/>
    <cellStyle name="Normal 6 7 3 2" xfId="570"/>
    <cellStyle name="Normal 6 7 3 2 2" xfId="571"/>
    <cellStyle name="Normal 6 7 3 3" xfId="572"/>
    <cellStyle name="Normal 6 7 4" xfId="573"/>
    <cellStyle name="Normal 6 7 4 2" xfId="574"/>
    <cellStyle name="Normal 6 7 5" xfId="575"/>
    <cellStyle name="Normal 6 8" xfId="576"/>
    <cellStyle name="Normal 6 8 2" xfId="577"/>
    <cellStyle name="Normal 6 8 2 2" xfId="578"/>
    <cellStyle name="Normal 6 8 2 2 2" xfId="579"/>
    <cellStyle name="Normal 6 8 2 3" xfId="580"/>
    <cellStyle name="Normal 6 8 3" xfId="581"/>
    <cellStyle name="Normal 6 8 3 2" xfId="582"/>
    <cellStyle name="Normal 6 8 3 2 2" xfId="583"/>
    <cellStyle name="Normal 6 8 3 3" xfId="584"/>
    <cellStyle name="Normal 6 8 4" xfId="585"/>
    <cellStyle name="Normal 6 8 4 2" xfId="586"/>
    <cellStyle name="Normal 6 8 5" xfId="587"/>
    <cellStyle name="Normal 6 9" xfId="588"/>
    <cellStyle name="Normal 7" xfId="589"/>
    <cellStyle name="Normal 7 2" xfId="993"/>
    <cellStyle name="Normal 8" xfId="590"/>
    <cellStyle name="Normal 9" xfId="591"/>
    <cellStyle name="Normal_Accts Rec Financing" xfId="3"/>
    <cellStyle name="Normal_Detail_1" xfId="4"/>
    <cellStyle name="Normal_Sheet1" xfId="5"/>
    <cellStyle name="Normal_Sheet3" xfId="6"/>
    <cellStyle name="Note 10" xfId="592"/>
    <cellStyle name="Note 11" xfId="593"/>
    <cellStyle name="Note 2" xfId="594"/>
    <cellStyle name="Note 2 2" xfId="595"/>
    <cellStyle name="Note 2_Allocators" xfId="596"/>
    <cellStyle name="Note 3" xfId="597"/>
    <cellStyle name="Note 3 2" xfId="598"/>
    <cellStyle name="Note 3 3" xfId="599"/>
    <cellStyle name="Note 3_Allocators" xfId="600"/>
    <cellStyle name="Note 4" xfId="601"/>
    <cellStyle name="Note 4 2" xfId="602"/>
    <cellStyle name="Note 4_Allocators" xfId="603"/>
    <cellStyle name="Note 5" xfId="604"/>
    <cellStyle name="Note 6" xfId="605"/>
    <cellStyle name="Note 6 2" xfId="606"/>
    <cellStyle name="Note 6_Allocators" xfId="607"/>
    <cellStyle name="Note 7" xfId="608"/>
    <cellStyle name="Note 7 2" xfId="609"/>
    <cellStyle name="Note 8" xfId="610"/>
    <cellStyle name="Note 9" xfId="611"/>
    <cellStyle name="nPlosion" xfId="612"/>
    <cellStyle name="nvision" xfId="613"/>
    <cellStyle name="Output 2" xfId="614"/>
    <cellStyle name="Output 3" xfId="615"/>
    <cellStyle name="Output 4" xfId="616"/>
    <cellStyle name="Output 5" xfId="617"/>
    <cellStyle name="Output 6" xfId="618"/>
    <cellStyle name="Percent" xfId="7" builtinId="5"/>
    <cellStyle name="Percent 10" xfId="619"/>
    <cellStyle name="Percent 10 2" xfId="994"/>
    <cellStyle name="Percent 10 3" xfId="995"/>
    <cellStyle name="Percent 10 3 2" xfId="996"/>
    <cellStyle name="Percent 10 3 3" xfId="997"/>
    <cellStyle name="Percent 10 3 3 2" xfId="998"/>
    <cellStyle name="Percent 11" xfId="620"/>
    <cellStyle name="Percent 11 2" xfId="999"/>
    <cellStyle name="Percent 11 3" xfId="1000"/>
    <cellStyle name="Percent 11 3 2" xfId="1001"/>
    <cellStyle name="Percent 12" xfId="621"/>
    <cellStyle name="Percent 12 2" xfId="1002"/>
    <cellStyle name="Percent 12 3" xfId="1003"/>
    <cellStyle name="Percent 12 3 2" xfId="1004"/>
    <cellStyle name="Percent 13" xfId="622"/>
    <cellStyle name="Percent 13 2" xfId="623"/>
    <cellStyle name="Percent 13 2 2" xfId="624"/>
    <cellStyle name="Percent 13 2 2 2" xfId="625"/>
    <cellStyle name="Percent 13 2 3" xfId="626"/>
    <cellStyle name="Percent 13 3" xfId="627"/>
    <cellStyle name="Percent 13 3 2" xfId="628"/>
    <cellStyle name="Percent 13 3 2 2" xfId="629"/>
    <cellStyle name="Percent 13 3 3" xfId="630"/>
    <cellStyle name="Percent 13 4" xfId="631"/>
    <cellStyle name="Percent 13 4 2" xfId="632"/>
    <cellStyle name="Percent 13 5" xfId="633"/>
    <cellStyle name="Percent 14" xfId="1005"/>
    <cellStyle name="Percent 14 2" xfId="1006"/>
    <cellStyle name="Percent 14 3" xfId="1007"/>
    <cellStyle name="Percent 14 3 2" xfId="1008"/>
    <cellStyle name="Percent 15" xfId="1009"/>
    <cellStyle name="Percent 15 2" xfId="1010"/>
    <cellStyle name="Percent 15 3" xfId="1011"/>
    <cellStyle name="Percent 15 3 2" xfId="1012"/>
    <cellStyle name="Percent 16" xfId="1013"/>
    <cellStyle name="Percent 16 2" xfId="1014"/>
    <cellStyle name="Percent 16 3" xfId="1015"/>
    <cellStyle name="Percent 16 3 2" xfId="1016"/>
    <cellStyle name="Percent 17" xfId="1017"/>
    <cellStyle name="Percent 17 2" xfId="1018"/>
    <cellStyle name="Percent 17 3" xfId="1019"/>
    <cellStyle name="Percent 17 3 2" xfId="1020"/>
    <cellStyle name="Percent 18" xfId="1021"/>
    <cellStyle name="Percent 18 2" xfId="1022"/>
    <cellStyle name="Percent 18 3" xfId="1023"/>
    <cellStyle name="Percent 18 3 2" xfId="1024"/>
    <cellStyle name="Percent 19" xfId="1025"/>
    <cellStyle name="Percent 19 2" xfId="1026"/>
    <cellStyle name="Percent 19 3" xfId="1027"/>
    <cellStyle name="Percent 19 3 2" xfId="1028"/>
    <cellStyle name="Percent 2" xfId="24"/>
    <cellStyle name="Percent 2 2" xfId="634"/>
    <cellStyle name="Percent 2 2 2" xfId="1029"/>
    <cellStyle name="Percent 2 2 2 2" xfId="1030"/>
    <cellStyle name="Percent 2 2 2 3" xfId="1031"/>
    <cellStyle name="Percent 2 2 2 3 2" xfId="1032"/>
    <cellStyle name="Percent 2 2 2 3 3" xfId="1033"/>
    <cellStyle name="Percent 2 2 2 3 3 2" xfId="1034"/>
    <cellStyle name="Percent 2 2 2 3 3 3" xfId="1035"/>
    <cellStyle name="Percent 2 2 2 3 3 4" xfId="1036"/>
    <cellStyle name="Percent 2 2 2 3 4" xfId="1037"/>
    <cellStyle name="Percent 2 2 2 3 4 2" xfId="1038"/>
    <cellStyle name="Percent 2 2 2 3 4 2 2" xfId="1039"/>
    <cellStyle name="Percent 2 2 2 3 4 2 3" xfId="1040"/>
    <cellStyle name="Percent 2 2 2 3 4 2 3 2" xfId="1041"/>
    <cellStyle name="Percent 2 2 2 3 4 3" xfId="1042"/>
    <cellStyle name="Percent 2 2 2 3 5" xfId="1043"/>
    <cellStyle name="Percent 2 2 2 3 5 2" xfId="1044"/>
    <cellStyle name="Percent 2 2 2 3 5 3" xfId="1045"/>
    <cellStyle name="Percent 2 2 2 3 5 3 2" xfId="1046"/>
    <cellStyle name="Percent 2 2 2 3 6" xfId="1047"/>
    <cellStyle name="Percent 2 2 2 3 7" xfId="1048"/>
    <cellStyle name="Percent 2 2 2 3 7 2" xfId="1049"/>
    <cellStyle name="Percent 2 2 2 4" xfId="1050"/>
    <cellStyle name="Percent 2 2 2 4 2" xfId="1051"/>
    <cellStyle name="Percent 2 2 2 4 2 2" xfId="1052"/>
    <cellStyle name="Percent 2 2 2 4 2 3" xfId="1053"/>
    <cellStyle name="Percent 2 2 2 4 2 3 2" xfId="1054"/>
    <cellStyle name="Percent 2 2 2 4 3" xfId="1055"/>
    <cellStyle name="Percent 2 2 2 5" xfId="1056"/>
    <cellStyle name="Percent 2 2 2 5 2" xfId="1057"/>
    <cellStyle name="Percent 2 2 2 5 3" xfId="1058"/>
    <cellStyle name="Percent 2 2 2 5 3 2" xfId="1059"/>
    <cellStyle name="Percent 2 2 2 6" xfId="1060"/>
    <cellStyle name="Percent 2 2 2 6 2" xfId="1061"/>
    <cellStyle name="Percent 2 2 3" xfId="1062"/>
    <cellStyle name="Percent 2 2 3 2" xfId="1063"/>
    <cellStyle name="Percent 2 2 3 3" xfId="1064"/>
    <cellStyle name="Percent 2 2 3 4" xfId="1065"/>
    <cellStyle name="Percent 2 3" xfId="33"/>
    <cellStyle name="Percent 2 4" xfId="1066"/>
    <cellStyle name="Percent 2 4 10" xfId="1067"/>
    <cellStyle name="Percent 2 4 11" xfId="1068"/>
    <cellStyle name="Percent 2 4 11 2" xfId="1069"/>
    <cellStyle name="Percent 2 4 11 2 2" xfId="1070"/>
    <cellStyle name="Percent 2 4 11 2 3" xfId="1071"/>
    <cellStyle name="Percent 2 4 11 2 3 2" xfId="1072"/>
    <cellStyle name="Percent 2 4 2" xfId="1073"/>
    <cellStyle name="Percent 2 4 3" xfId="1074"/>
    <cellStyle name="Percent 2 4 4" xfId="1075"/>
    <cellStyle name="Percent 2 4 5" xfId="1076"/>
    <cellStyle name="Percent 2 4 5 2" xfId="1077"/>
    <cellStyle name="Percent 2 4 5 2 2" xfId="1078"/>
    <cellStyle name="Percent 2 4 5 2 3" xfId="1079"/>
    <cellStyle name="Percent 2 4 6" xfId="1080"/>
    <cellStyle name="Percent 2 4 7" xfId="1081"/>
    <cellStyle name="Percent 2 4 8" xfId="1082"/>
    <cellStyle name="Percent 2 4 9" xfId="1083"/>
    <cellStyle name="Percent 2 4 9 2" xfId="1084"/>
    <cellStyle name="Percent 2 4 9 2 2" xfId="1085"/>
    <cellStyle name="Percent 2 4 9 2 3" xfId="1086"/>
    <cellStyle name="Percent 2 4 9 2 3 2" xfId="1087"/>
    <cellStyle name="Percent 2 5" xfId="1088"/>
    <cellStyle name="Percent 20" xfId="1089"/>
    <cellStyle name="Percent 20 2" xfId="1090"/>
    <cellStyle name="Percent 20 3" xfId="1091"/>
    <cellStyle name="Percent 20 3 2" xfId="1092"/>
    <cellStyle name="Percent 21" xfId="1093"/>
    <cellStyle name="Percent 21 2" xfId="1094"/>
    <cellStyle name="Percent 21 3" xfId="1095"/>
    <cellStyle name="Percent 21 3 2" xfId="1096"/>
    <cellStyle name="Percent 22" xfId="1097"/>
    <cellStyle name="Percent 22 2" xfId="1098"/>
    <cellStyle name="Percent 23" xfId="1099"/>
    <cellStyle name="Percent 23 2" xfId="1100"/>
    <cellStyle name="Percent 24" xfId="1101"/>
    <cellStyle name="Percent 25" xfId="1102"/>
    <cellStyle name="Percent 25 2" xfId="1103"/>
    <cellStyle name="Percent 3" xfId="25"/>
    <cellStyle name="Percent 3 2" xfId="635"/>
    <cellStyle name="Percent 3 2 2" xfId="1104"/>
    <cellStyle name="Percent 3 2 3" xfId="1105"/>
    <cellStyle name="Percent 3 2 3 2" xfId="1106"/>
    <cellStyle name="Percent 3 2 3 3" xfId="1107"/>
    <cellStyle name="Percent 3 2 3 4" xfId="1108"/>
    <cellStyle name="Percent 3 2 4" xfId="1109"/>
    <cellStyle name="Percent 3 2 4 2" xfId="1110"/>
    <cellStyle name="Percent 3 2 4 2 2" xfId="1111"/>
    <cellStyle name="Percent 3 2 4 2 3" xfId="1112"/>
    <cellStyle name="Percent 3 2 4 2 3 2" xfId="1113"/>
    <cellStyle name="Percent 3 2 4 3" xfId="1114"/>
    <cellStyle name="Percent 3 2 5" xfId="1115"/>
    <cellStyle name="Percent 3 2 5 2" xfId="1116"/>
    <cellStyle name="Percent 3 2 5 3" xfId="1117"/>
    <cellStyle name="Percent 3 2 5 3 2" xfId="1118"/>
    <cellStyle name="Percent 3 2 6" xfId="1119"/>
    <cellStyle name="Percent 3 2 7" xfId="1120"/>
    <cellStyle name="Percent 3 2 7 2" xfId="1121"/>
    <cellStyle name="Percent 3 3" xfId="636"/>
    <cellStyle name="Percent 3 4" xfId="637"/>
    <cellStyle name="Percent 3 5" xfId="638"/>
    <cellStyle name="Percent 3 5 2" xfId="1122"/>
    <cellStyle name="Percent 3 5 3" xfId="1123"/>
    <cellStyle name="Percent 3 5 4" xfId="1124"/>
    <cellStyle name="Percent 3 6" xfId="36"/>
    <cellStyle name="Percent 4" xfId="639"/>
    <cellStyle name="Percent 4 2" xfId="640"/>
    <cellStyle name="Percent 4 3" xfId="641"/>
    <cellStyle name="Percent 4 3 2" xfId="1125"/>
    <cellStyle name="Percent 4 3 3" xfId="1126"/>
    <cellStyle name="Percent 4 3 4" xfId="1127"/>
    <cellStyle name="Percent 4 4" xfId="642"/>
    <cellStyle name="Percent 4 4 2" xfId="1128"/>
    <cellStyle name="Percent 4 4 2 2" xfId="1129"/>
    <cellStyle name="Percent 4 4 2 3" xfId="1130"/>
    <cellStyle name="Percent 4 4 2 3 2" xfId="1131"/>
    <cellStyle name="Percent 4 4 3" xfId="1132"/>
    <cellStyle name="Percent 4 5" xfId="1133"/>
    <cellStyle name="Percent 4 5 2" xfId="1134"/>
    <cellStyle name="Percent 4 5 3" xfId="1135"/>
    <cellStyle name="Percent 4 5 3 2" xfId="1136"/>
    <cellStyle name="Percent 4 6" xfId="1137"/>
    <cellStyle name="Percent 4 7" xfId="1138"/>
    <cellStyle name="Percent 4 7 2" xfId="1139"/>
    <cellStyle name="Percent 5" xfId="643"/>
    <cellStyle name="Percent 5 2" xfId="644"/>
    <cellStyle name="Percent 5 3" xfId="1140"/>
    <cellStyle name="Percent 5 3 2" xfId="1141"/>
    <cellStyle name="Percent 5 3 3" xfId="1142"/>
    <cellStyle name="Percent 5 4" xfId="1143"/>
    <cellStyle name="Percent 5 4 2" xfId="1144"/>
    <cellStyle name="Percent 5 4 3" xfId="1145"/>
    <cellStyle name="Percent 5 4 4" xfId="1146"/>
    <cellStyle name="Percent 5 5" xfId="1147"/>
    <cellStyle name="Percent 5 5 2" xfId="1148"/>
    <cellStyle name="Percent 5 5 2 2" xfId="1149"/>
    <cellStyle name="Percent 5 5 2 3" xfId="1150"/>
    <cellStyle name="Percent 5 5 2 3 2" xfId="1151"/>
    <cellStyle name="Percent 5 5 3" xfId="1152"/>
    <cellStyle name="Percent 5 6" xfId="1153"/>
    <cellStyle name="Percent 5 6 2" xfId="1154"/>
    <cellStyle name="Percent 5 6 3" xfId="1155"/>
    <cellStyle name="Percent 5 6 3 2" xfId="1156"/>
    <cellStyle name="Percent 5 7" xfId="1157"/>
    <cellStyle name="Percent 5 8" xfId="1158"/>
    <cellStyle name="Percent 5 8 2" xfId="1159"/>
    <cellStyle name="Percent 5 9" xfId="1160"/>
    <cellStyle name="Percent 5 9 2" xfId="1161"/>
    <cellStyle name="Percent 6" xfId="645"/>
    <cellStyle name="Percent 6 10" xfId="1162"/>
    <cellStyle name="Percent 6 11" xfId="1163"/>
    <cellStyle name="Percent 6 11 2" xfId="1164"/>
    <cellStyle name="Percent 6 11 2 2" xfId="1165"/>
    <cellStyle name="Percent 6 11 2 3" xfId="1166"/>
    <cellStyle name="Percent 6 11 2 3 2" xfId="1167"/>
    <cellStyle name="Percent 6 12" xfId="1168"/>
    <cellStyle name="Percent 6 13" xfId="1169"/>
    <cellStyle name="Percent 6 13 2" xfId="1170"/>
    <cellStyle name="Percent 6 13 2 2" xfId="1171"/>
    <cellStyle name="Percent 6 13 2 3" xfId="1172"/>
    <cellStyle name="Percent 6 13 2 3 2" xfId="1173"/>
    <cellStyle name="Percent 6 14" xfId="1174"/>
    <cellStyle name="Percent 6 14 2" xfId="1175"/>
    <cellStyle name="Percent 6 15" xfId="1176"/>
    <cellStyle name="Percent 6 16" xfId="1177"/>
    <cellStyle name="Percent 6 16 2" xfId="1178"/>
    <cellStyle name="Percent 6 2" xfId="646"/>
    <cellStyle name="Percent 6 3" xfId="1179"/>
    <cellStyle name="Percent 6 4" xfId="1180"/>
    <cellStyle name="Percent 6 5" xfId="1181"/>
    <cellStyle name="Percent 6 6" xfId="1182"/>
    <cellStyle name="Percent 6 7" xfId="1183"/>
    <cellStyle name="Percent 6 7 2" xfId="1184"/>
    <cellStyle name="Percent 6 7 2 2" xfId="1185"/>
    <cellStyle name="Percent 6 7 2 3" xfId="1186"/>
    <cellStyle name="Percent 6 8" xfId="1187"/>
    <cellStyle name="Percent 6 9" xfId="1188"/>
    <cellStyle name="Percent 7" xfId="647"/>
    <cellStyle name="Percent 7 10" xfId="1189"/>
    <cellStyle name="Percent 7 11" xfId="1190"/>
    <cellStyle name="Percent 7 11 2" xfId="1191"/>
    <cellStyle name="Percent 7 11 2 2" xfId="1192"/>
    <cellStyle name="Percent 7 11 2 3" xfId="1193"/>
    <cellStyle name="Percent 7 11 2 3 2" xfId="1194"/>
    <cellStyle name="Percent 7 12" xfId="1195"/>
    <cellStyle name="Percent 7 12 2" xfId="1196"/>
    <cellStyle name="Percent 7 13" xfId="1197"/>
    <cellStyle name="Percent 7 14" xfId="1198"/>
    <cellStyle name="Percent 7 14 2" xfId="1199"/>
    <cellStyle name="Percent 7 2" xfId="1200"/>
    <cellStyle name="Percent 7 3" xfId="1201"/>
    <cellStyle name="Percent 7 4" xfId="1202"/>
    <cellStyle name="Percent 7 5" xfId="1203"/>
    <cellStyle name="Percent 7 5 2" xfId="1204"/>
    <cellStyle name="Percent 7 5 2 2" xfId="1205"/>
    <cellStyle name="Percent 7 5 2 3" xfId="1206"/>
    <cellStyle name="Percent 7 5 2 4" xfId="1207"/>
    <cellStyle name="Percent 7 6" xfId="1208"/>
    <cellStyle name="Percent 7 7" xfId="1209"/>
    <cellStyle name="Percent 7 8" xfId="1210"/>
    <cellStyle name="Percent 7 9" xfId="1211"/>
    <cellStyle name="Percent 7 9 2" xfId="1212"/>
    <cellStyle name="Percent 7 9 2 2" xfId="1213"/>
    <cellStyle name="Percent 7 9 2 3" xfId="1214"/>
    <cellStyle name="Percent 7 9 2 3 2" xfId="1215"/>
    <cellStyle name="Percent 8" xfId="648"/>
    <cellStyle name="Percent 8 2" xfId="1216"/>
    <cellStyle name="Percent 8 3" xfId="1217"/>
    <cellStyle name="Percent 8 4" xfId="1218"/>
    <cellStyle name="Percent 8 5" xfId="1219"/>
    <cellStyle name="Percent 9" xfId="649"/>
    <cellStyle name="Percent 9 2" xfId="1220"/>
    <cellStyle name="Percent 9 3" xfId="1221"/>
    <cellStyle name="Percent 9 4" xfId="1222"/>
    <cellStyle name="Percent 9 5" xfId="1223"/>
    <cellStyle name="PSChar" xfId="9"/>
    <cellStyle name="PSChar 2" xfId="26"/>
    <cellStyle name="PSChar 2 2" xfId="650"/>
    <cellStyle name="PSChar 2 2 2" xfId="1224"/>
    <cellStyle name="PSChar 2 3" xfId="651"/>
    <cellStyle name="PSChar 3" xfId="652"/>
    <cellStyle name="PSChar 3 2" xfId="653"/>
    <cellStyle name="PSChar 4" xfId="654"/>
    <cellStyle name="PSChar 4 2" xfId="1225"/>
    <cellStyle name="PSChar 5" xfId="655"/>
    <cellStyle name="PSChar 5 2" xfId="1226"/>
    <cellStyle name="PSChar 6" xfId="656"/>
    <cellStyle name="PSChar 6 2" xfId="1227"/>
    <cellStyle name="PSChar 7" xfId="1228"/>
    <cellStyle name="PSDate" xfId="27"/>
    <cellStyle name="PSDate 2" xfId="657"/>
    <cellStyle name="PSDate 2 2" xfId="658"/>
    <cellStyle name="PSDate 2 2 2" xfId="1229"/>
    <cellStyle name="PSDate 2 3" xfId="659"/>
    <cellStyle name="PSDate 3" xfId="660"/>
    <cellStyle name="PSDate 3 2" xfId="661"/>
    <cellStyle name="PSDate 4" xfId="662"/>
    <cellStyle name="PSDate 4 2" xfId="1230"/>
    <cellStyle name="PSDate 5" xfId="663"/>
    <cellStyle name="PSDate 5 2" xfId="1231"/>
    <cellStyle name="PSDate 6" xfId="664"/>
    <cellStyle name="PSDate 6 2" xfId="1232"/>
    <cellStyle name="PSDate 7" xfId="1233"/>
    <cellStyle name="PSDec" xfId="10"/>
    <cellStyle name="PSDec 2" xfId="28"/>
    <cellStyle name="PSDec 2 2" xfId="665"/>
    <cellStyle name="PSDec 2 2 2" xfId="1234"/>
    <cellStyle name="PSDec 2 3" xfId="666"/>
    <cellStyle name="PSDec 3" xfId="667"/>
    <cellStyle name="PSDec 3 2" xfId="668"/>
    <cellStyle name="PSDec 4" xfId="669"/>
    <cellStyle name="PSDec 4 2" xfId="1235"/>
    <cellStyle name="PSDec 5" xfId="670"/>
    <cellStyle name="PSDec 5 2" xfId="1236"/>
    <cellStyle name="PSDec 6" xfId="671"/>
    <cellStyle name="PSDec 6 2" xfId="1237"/>
    <cellStyle name="PSDec 7" xfId="1238"/>
    <cellStyle name="PSHeading" xfId="11"/>
    <cellStyle name="PSHeading 10" xfId="672"/>
    <cellStyle name="PSHeading 11" xfId="673"/>
    <cellStyle name="PSHeading 2" xfId="29"/>
    <cellStyle name="PSHeading 2 2" xfId="674"/>
    <cellStyle name="PSHeading 2 2 2" xfId="1239"/>
    <cellStyle name="PSHeading 2 2 3" xfId="1240"/>
    <cellStyle name="PSHeading 2 3" xfId="675"/>
    <cellStyle name="PSHeading 2_108 Summary" xfId="676"/>
    <cellStyle name="PSHeading 3" xfId="677"/>
    <cellStyle name="PSHeading 3 2" xfId="678"/>
    <cellStyle name="PSHeading 3_108 Summary" xfId="679"/>
    <cellStyle name="PSHeading 4" xfId="680"/>
    <cellStyle name="PSHeading 5" xfId="681"/>
    <cellStyle name="PSHeading 6" xfId="682"/>
    <cellStyle name="PSHeading 7" xfId="683"/>
    <cellStyle name="PSHeading 8" xfId="684"/>
    <cellStyle name="PSHeading 9" xfId="685"/>
    <cellStyle name="PSHeading_101 check" xfId="686"/>
    <cellStyle name="PSInt" xfId="12"/>
    <cellStyle name="PSInt 2" xfId="687"/>
    <cellStyle name="PSInt 2 2" xfId="688"/>
    <cellStyle name="PSInt 2 2 2" xfId="1241"/>
    <cellStyle name="PSInt 2 3" xfId="689"/>
    <cellStyle name="PSInt 3" xfId="690"/>
    <cellStyle name="PSInt 3 2" xfId="691"/>
    <cellStyle name="PSInt 4" xfId="692"/>
    <cellStyle name="PSInt 4 2" xfId="1242"/>
    <cellStyle name="PSInt 5" xfId="693"/>
    <cellStyle name="PSInt 5 2" xfId="1243"/>
    <cellStyle name="PSInt 6" xfId="694"/>
    <cellStyle name="PSInt 6 2" xfId="1244"/>
    <cellStyle name="PSInt 7" xfId="1245"/>
    <cellStyle name="PSSpacer" xfId="30"/>
    <cellStyle name="PSSpacer 2" xfId="695"/>
    <cellStyle name="PSSpacer 2 2" xfId="696"/>
    <cellStyle name="PSSpacer 2 3" xfId="697"/>
    <cellStyle name="PSSpacer 3" xfId="698"/>
    <cellStyle name="PSSpacer 3 2" xfId="699"/>
    <cellStyle name="PSSpacer 4" xfId="700"/>
    <cellStyle name="PSSpacer 4 2" xfId="1246"/>
    <cellStyle name="PSSpacer 5" xfId="701"/>
    <cellStyle name="PSSpacer 5 2" xfId="1247"/>
    <cellStyle name="PSSpacer 6" xfId="702"/>
    <cellStyle name="PSSpacer 6 2" xfId="1248"/>
    <cellStyle name="PSSpacer 7" xfId="1249"/>
    <cellStyle name="Title 2" xfId="703"/>
    <cellStyle name="Title 3" xfId="704"/>
    <cellStyle name="Title 4" xfId="705"/>
    <cellStyle name="Title 5" xfId="706"/>
    <cellStyle name="Total 2" xfId="707"/>
    <cellStyle name="Total 3" xfId="708"/>
    <cellStyle name="Total 4" xfId="709"/>
    <cellStyle name="Total 5" xfId="710"/>
    <cellStyle name="Total 6" xfId="711"/>
    <cellStyle name="Total 7" xfId="712"/>
    <cellStyle name="Total 8" xfId="713"/>
    <cellStyle name="Warning Text 2" xfId="714"/>
    <cellStyle name="Warning Text 3" xfId="715"/>
    <cellStyle name="Warning Text 4" xfId="716"/>
    <cellStyle name="Warning Text 5" xfId="717"/>
    <cellStyle name="Warning Text 6" xfId="7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zoomScale="80" zoomScaleNormal="80" workbookViewId="0">
      <selection activeCell="C33" sqref="C33"/>
    </sheetView>
  </sheetViews>
  <sheetFormatPr defaultRowHeight="13.2"/>
  <cols>
    <col min="1" max="1" width="5.6640625" customWidth="1"/>
    <col min="2" max="2" width="3.33203125" bestFit="1" customWidth="1"/>
    <col min="3" max="3" width="28.6640625" customWidth="1"/>
    <col min="4" max="4" width="15.5546875" bestFit="1" customWidth="1"/>
    <col min="5" max="5" width="2" bestFit="1" customWidth="1"/>
    <col min="6" max="7" width="11" customWidth="1"/>
    <col min="8" max="8" width="2" bestFit="1" customWidth="1"/>
    <col min="9" max="9" width="12.109375" customWidth="1"/>
    <col min="10" max="10" width="2.33203125" customWidth="1"/>
  </cols>
  <sheetData>
    <row r="1" spans="2:9">
      <c r="B1" s="223" t="s">
        <v>0</v>
      </c>
      <c r="C1" s="223"/>
      <c r="D1" s="223"/>
      <c r="E1" s="223"/>
      <c r="F1" s="223"/>
      <c r="G1" s="223"/>
      <c r="H1" s="223"/>
      <c r="I1" s="223"/>
    </row>
    <row r="2" spans="2:9">
      <c r="B2" s="223" t="s">
        <v>1</v>
      </c>
      <c r="C2" s="224"/>
      <c r="D2" s="224"/>
      <c r="E2" s="224"/>
      <c r="F2" s="224"/>
      <c r="G2" s="224"/>
      <c r="H2" s="224"/>
      <c r="I2" s="224"/>
    </row>
    <row r="3" spans="2:9">
      <c r="B3" s="223" t="s">
        <v>130</v>
      </c>
      <c r="C3" s="224"/>
      <c r="D3" s="224"/>
      <c r="E3" s="224"/>
      <c r="F3" s="224"/>
      <c r="G3" s="224"/>
      <c r="H3" s="224"/>
      <c r="I3" s="224"/>
    </row>
    <row r="4" spans="2:9">
      <c r="B4" s="2"/>
      <c r="C4" s="2"/>
      <c r="D4" s="2"/>
      <c r="E4" s="2"/>
      <c r="F4" s="2"/>
      <c r="G4" s="2"/>
      <c r="H4" s="2"/>
      <c r="I4" s="2"/>
    </row>
    <row r="5" spans="2:9">
      <c r="B5" s="2"/>
      <c r="C5" s="2"/>
      <c r="D5" s="2"/>
      <c r="E5" s="2"/>
      <c r="F5" s="2"/>
      <c r="G5" s="2"/>
      <c r="H5" s="2"/>
      <c r="I5" s="2" t="s">
        <v>12</v>
      </c>
    </row>
    <row r="6" spans="2:9">
      <c r="B6" s="2"/>
      <c r="C6" s="2"/>
      <c r="D6" s="2"/>
      <c r="E6" s="2"/>
      <c r="F6" s="2" t="s">
        <v>6</v>
      </c>
      <c r="G6" s="2" t="s">
        <v>9</v>
      </c>
      <c r="H6" s="2"/>
      <c r="I6" s="2" t="s">
        <v>13</v>
      </c>
    </row>
    <row r="7" spans="2:9">
      <c r="B7" s="2" t="s">
        <v>2</v>
      </c>
      <c r="C7" s="2"/>
      <c r="D7" s="2"/>
      <c r="E7" s="2"/>
      <c r="F7" s="2" t="s">
        <v>7</v>
      </c>
      <c r="G7" s="2" t="s">
        <v>10</v>
      </c>
      <c r="H7" s="2"/>
      <c r="I7" s="2" t="s">
        <v>9</v>
      </c>
    </row>
    <row r="8" spans="2:9">
      <c r="B8" s="3" t="s">
        <v>3</v>
      </c>
      <c r="C8" s="3" t="s">
        <v>4</v>
      </c>
      <c r="D8" s="3" t="s">
        <v>5</v>
      </c>
      <c r="E8" s="3"/>
      <c r="F8" s="3" t="s">
        <v>8</v>
      </c>
      <c r="G8" s="3" t="s">
        <v>11</v>
      </c>
      <c r="H8" s="3"/>
      <c r="I8" s="3" t="s">
        <v>14</v>
      </c>
    </row>
    <row r="9" spans="2:9">
      <c r="B9" s="32" t="s">
        <v>15</v>
      </c>
      <c r="C9" s="32" t="s">
        <v>16</v>
      </c>
      <c r="D9" s="32" t="s">
        <v>17</v>
      </c>
      <c r="E9" s="32"/>
      <c r="F9" s="32" t="s">
        <v>18</v>
      </c>
      <c r="G9" s="32" t="s">
        <v>19</v>
      </c>
      <c r="H9" s="32"/>
      <c r="I9" s="32" t="s">
        <v>20</v>
      </c>
    </row>
    <row r="11" spans="2:9">
      <c r="B11" s="2">
        <v>1</v>
      </c>
      <c r="C11" t="s">
        <v>21</v>
      </c>
      <c r="D11" s="35">
        <f>'Effective Cost of LTD 04302015'!N30</f>
        <v>845000000</v>
      </c>
      <c r="E11" s="2" t="s">
        <v>24</v>
      </c>
      <c r="F11" s="39">
        <f>D11/$D$16</f>
        <v>0.53970109683711742</v>
      </c>
      <c r="G11" s="1">
        <f>'Effective Cost of LTD 04302015'!Q30/100</f>
        <v>5.3125654339292533E-2</v>
      </c>
      <c r="H11" s="1"/>
      <c r="I11" s="1">
        <f>ROUND(F11*G11,4)</f>
        <v>2.87E-2</v>
      </c>
    </row>
    <row r="12" spans="2:9">
      <c r="B12" s="2">
        <f>+B11+1</f>
        <v>2</v>
      </c>
      <c r="C12" t="s">
        <v>22</v>
      </c>
      <c r="D12" s="35">
        <f>'S T Debt Balance'!H30</f>
        <v>478768.76000000536</v>
      </c>
      <c r="E12" s="2" t="s">
        <v>24</v>
      </c>
      <c r="F12" s="39">
        <f>D12/$D$16</f>
        <v>3.0578937858384558E-4</v>
      </c>
      <c r="G12" s="1">
        <f>'S T Debt Cost Rate'!F377</f>
        <v>3.9516470792736146E-3</v>
      </c>
      <c r="H12" s="1" t="s">
        <v>25</v>
      </c>
      <c r="I12" s="1">
        <f>ROUND(F12*G12,4)</f>
        <v>0</v>
      </c>
    </row>
    <row r="13" spans="2:9">
      <c r="B13" s="2">
        <f>+B12+1</f>
        <v>3</v>
      </c>
      <c r="C13" t="s">
        <v>80</v>
      </c>
      <c r="D13" s="35">
        <f>'Accts Rec Financing'!E412</f>
        <v>51388367.90622782</v>
      </c>
      <c r="E13" s="2" t="s">
        <v>123</v>
      </c>
      <c r="F13" s="39">
        <f>D13/$D$16</f>
        <v>3.2821726063503524E-2</v>
      </c>
      <c r="G13" s="1">
        <f>'Accts Rec Financing'!M408</f>
        <v>1.1488976753162655E-2</v>
      </c>
      <c r="H13" s="1"/>
      <c r="I13" s="1">
        <f>ROUND(F13*G13,4)</f>
        <v>4.0000000000000002E-4</v>
      </c>
    </row>
    <row r="14" spans="2:9">
      <c r="B14" s="2">
        <f>+B13+1</f>
        <v>4</v>
      </c>
      <c r="C14" s="5" t="s">
        <v>23</v>
      </c>
      <c r="D14" s="42">
        <v>668814321</v>
      </c>
      <c r="E14" s="2" t="s">
        <v>24</v>
      </c>
      <c r="F14" s="41">
        <f>D14/$D$16</f>
        <v>0.42717138772079521</v>
      </c>
      <c r="G14" s="80">
        <v>0.10249999999999999</v>
      </c>
      <c r="H14" s="2" t="s">
        <v>125</v>
      </c>
      <c r="I14" s="43">
        <f>ROUND(F14*G14,4)</f>
        <v>4.3799999999999999E-2</v>
      </c>
    </row>
    <row r="15" spans="2:9">
      <c r="B15" s="2"/>
      <c r="C15" s="5"/>
      <c r="D15" s="6"/>
      <c r="F15" s="40"/>
      <c r="G15" s="38"/>
      <c r="H15" s="38"/>
      <c r="I15" s="7"/>
    </row>
    <row r="16" spans="2:9">
      <c r="B16" s="2">
        <f>+B14+1</f>
        <v>5</v>
      </c>
      <c r="C16" t="s">
        <v>8</v>
      </c>
      <c r="D16" s="35">
        <f>SUM(D11:D14)</f>
        <v>1565681457.6662278</v>
      </c>
      <c r="F16" s="39">
        <f>SUM(F11:F14)</f>
        <v>1</v>
      </c>
      <c r="I16" s="4">
        <f>SUM(I11:I14)</f>
        <v>7.2899999999999993E-2</v>
      </c>
    </row>
    <row r="19" spans="2:9">
      <c r="B19" s="2" t="s">
        <v>24</v>
      </c>
      <c r="C19" s="57" t="s">
        <v>131</v>
      </c>
    </row>
    <row r="20" spans="2:9">
      <c r="B20" s="2" t="s">
        <v>25</v>
      </c>
      <c r="C20" s="57" t="s">
        <v>133</v>
      </c>
    </row>
    <row r="21" spans="2:9">
      <c r="B21" s="2" t="s">
        <v>123</v>
      </c>
      <c r="C21" s="108" t="s">
        <v>124</v>
      </c>
    </row>
    <row r="22" spans="2:9">
      <c r="B22" s="124" t="s">
        <v>125</v>
      </c>
      <c r="C22" s="125" t="s">
        <v>132</v>
      </c>
      <c r="D22" s="125"/>
      <c r="E22" s="125"/>
      <c r="F22" s="125"/>
      <c r="G22" s="125"/>
      <c r="H22" s="125"/>
      <c r="I22" s="125"/>
    </row>
    <row r="27" spans="2:9">
      <c r="D27" s="35"/>
    </row>
  </sheetData>
  <mergeCells count="3">
    <mergeCell ref="B1:I1"/>
    <mergeCell ref="B2:I2"/>
    <mergeCell ref="B3:I3"/>
  </mergeCells>
  <phoneticPr fontId="7" type="noConversion"/>
  <printOptions horizontalCentered="1"/>
  <pageMargins left="0" right="0" top="2" bottom="0.5" header="0.25" footer="0"/>
  <pageSetup scale="110" orientation="portrait" r:id="rId1"/>
  <headerFooter alignWithMargins="0">
    <oddHeader xml:space="preserve">&amp;C
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80" zoomScaleNormal="80" workbookViewId="0">
      <selection activeCell="N43" sqref="N43"/>
    </sheetView>
  </sheetViews>
  <sheetFormatPr defaultRowHeight="13.2"/>
  <cols>
    <col min="4" max="5" width="11.109375" bestFit="1" customWidth="1"/>
    <col min="6" max="6" width="10.5546875" customWidth="1"/>
    <col min="7" max="7" width="15.109375" bestFit="1" customWidth="1"/>
    <col min="8" max="8" width="13" customWidth="1"/>
    <col min="9" max="9" width="11.5546875" bestFit="1" customWidth="1"/>
    <col min="10" max="10" width="0.44140625" customWidth="1"/>
    <col min="11" max="11" width="14" bestFit="1" customWidth="1"/>
    <col min="12" max="13" width="11.109375" customWidth="1"/>
    <col min="14" max="14" width="15.109375" bestFit="1" customWidth="1"/>
    <col min="15" max="15" width="3.109375" customWidth="1"/>
    <col min="16" max="16" width="14.44140625" bestFit="1" customWidth="1"/>
    <col min="17" max="17" width="11.6640625" customWidth="1"/>
    <col min="18" max="18" width="2.33203125" customWidth="1"/>
  </cols>
  <sheetData>
    <row r="1" spans="1:17">
      <c r="H1" s="223" t="s">
        <v>0</v>
      </c>
      <c r="I1" s="225"/>
      <c r="J1" s="225"/>
      <c r="K1" s="225"/>
      <c r="L1" s="225"/>
    </row>
    <row r="2" spans="1:17">
      <c r="H2" s="223" t="s">
        <v>107</v>
      </c>
      <c r="I2" s="225"/>
      <c r="J2" s="225"/>
      <c r="K2" s="225"/>
      <c r="L2" s="225"/>
    </row>
    <row r="3" spans="1:17">
      <c r="H3" s="223" t="s">
        <v>130</v>
      </c>
      <c r="I3" s="225"/>
      <c r="J3" s="225"/>
      <c r="K3" s="225"/>
      <c r="L3" s="225"/>
    </row>
    <row r="4" spans="1:17">
      <c r="H4" s="2"/>
      <c r="I4" s="2"/>
      <c r="J4" s="2"/>
      <c r="K4" s="2"/>
      <c r="L4" s="2"/>
    </row>
    <row r="6" spans="1:17" ht="39.6">
      <c r="A6" s="61" t="s">
        <v>122</v>
      </c>
      <c r="B6" s="58" t="s">
        <v>109</v>
      </c>
      <c r="C6" s="8"/>
      <c r="D6" s="58" t="s">
        <v>110</v>
      </c>
      <c r="E6" s="58" t="s">
        <v>111</v>
      </c>
      <c r="F6" s="58" t="s">
        <v>112</v>
      </c>
      <c r="G6" s="58" t="s">
        <v>113</v>
      </c>
      <c r="H6" s="58" t="s">
        <v>114</v>
      </c>
      <c r="I6" s="58" t="s">
        <v>115</v>
      </c>
      <c r="J6" s="9"/>
      <c r="K6" s="58" t="s">
        <v>116</v>
      </c>
      <c r="L6" s="58" t="s">
        <v>117</v>
      </c>
      <c r="M6" s="58" t="s">
        <v>118</v>
      </c>
      <c r="N6" s="58" t="s">
        <v>119</v>
      </c>
      <c r="O6" s="9"/>
      <c r="P6" s="58" t="s">
        <v>120</v>
      </c>
      <c r="Q6" s="58" t="s">
        <v>121</v>
      </c>
    </row>
    <row r="7" spans="1:17">
      <c r="A7" s="30"/>
      <c r="F7" s="2"/>
      <c r="G7" s="2" t="s">
        <v>26</v>
      </c>
      <c r="H7" s="2" t="s">
        <v>26</v>
      </c>
      <c r="I7" s="2" t="s">
        <v>26</v>
      </c>
      <c r="J7" s="2"/>
      <c r="K7" s="2" t="s">
        <v>26</v>
      </c>
      <c r="L7" s="2" t="s">
        <v>27</v>
      </c>
      <c r="M7" s="2" t="s">
        <v>27</v>
      </c>
      <c r="N7" s="2" t="s">
        <v>26</v>
      </c>
      <c r="O7" s="2"/>
      <c r="P7" s="2" t="s">
        <v>26</v>
      </c>
      <c r="Q7" s="2" t="s">
        <v>27</v>
      </c>
    </row>
    <row r="8" spans="1:17">
      <c r="B8" s="10" t="s">
        <v>30</v>
      </c>
      <c r="M8" s="17"/>
      <c r="P8" s="14"/>
    </row>
    <row r="9" spans="1:17">
      <c r="A9" s="60">
        <v>1</v>
      </c>
      <c r="B9" s="21">
        <v>5.6250000000000001E-2</v>
      </c>
      <c r="D9" s="11">
        <v>37785</v>
      </c>
      <c r="E9" s="11">
        <v>48549</v>
      </c>
      <c r="F9" s="22">
        <f t="shared" ref="F9:F15" si="0">(E9-D9)/365.5</f>
        <v>29.450068399452803</v>
      </c>
      <c r="G9" s="14">
        <v>75000000</v>
      </c>
      <c r="H9" s="23">
        <v>0</v>
      </c>
      <c r="I9" s="14">
        <v>736575</v>
      </c>
      <c r="K9" s="14">
        <f t="shared" ref="K9:K15" si="1">G9+H9-I9</f>
        <v>74263425</v>
      </c>
      <c r="L9" s="16">
        <f t="shared" ref="L9:L15" si="2">K9/G9*100</f>
        <v>99.017899999999997</v>
      </c>
      <c r="M9" s="107">
        <f>YIELD(D9,E9,B9,L9,100,2)*100</f>
        <v>5.6939686730081549</v>
      </c>
      <c r="N9" s="14">
        <v>75000000</v>
      </c>
      <c r="P9" s="14">
        <f t="shared" ref="P9:P15" si="3">M9*N9/100</f>
        <v>4270476.5047561163</v>
      </c>
    </row>
    <row r="10" spans="1:17">
      <c r="A10" s="60">
        <f>+A9+1</f>
        <v>2</v>
      </c>
      <c r="B10" s="21">
        <v>0.06</v>
      </c>
      <c r="D10" s="11">
        <v>39336</v>
      </c>
      <c r="E10" s="11">
        <v>42993</v>
      </c>
      <c r="F10" s="22">
        <f t="shared" si="0"/>
        <v>10.005471956224349</v>
      </c>
      <c r="G10" s="14">
        <v>325000000</v>
      </c>
      <c r="H10" s="14">
        <v>-1667250</v>
      </c>
      <c r="I10" s="14">
        <v>2277883.44</v>
      </c>
      <c r="K10" s="14">
        <f t="shared" si="1"/>
        <v>321054866.56</v>
      </c>
      <c r="L10" s="16">
        <f t="shared" si="2"/>
        <v>98.786112787692304</v>
      </c>
      <c r="M10" s="107">
        <f t="shared" ref="M10:M15" si="4">YIELD(D10,E10,B10,L10,100,2)*100</f>
        <v>6.1641582174398737</v>
      </c>
      <c r="N10" s="18">
        <v>325000000</v>
      </c>
      <c r="P10" s="18">
        <f t="shared" si="3"/>
        <v>20033514.20667959</v>
      </c>
    </row>
    <row r="11" spans="1:17">
      <c r="A11" s="60">
        <f t="shared" ref="A11:A16" si="5">+A10+1</f>
        <v>3</v>
      </c>
      <c r="B11" s="21">
        <v>7.2499999999999995E-2</v>
      </c>
      <c r="D11" s="11">
        <v>39982</v>
      </c>
      <c r="E11" s="11">
        <v>44365</v>
      </c>
      <c r="F11" s="22">
        <f t="shared" si="0"/>
        <v>11.991792065663475</v>
      </c>
      <c r="G11" s="14">
        <v>40000000</v>
      </c>
      <c r="H11" s="23">
        <v>0</v>
      </c>
      <c r="I11" s="23">
        <v>217919.03</v>
      </c>
      <c r="K11" s="14">
        <f t="shared" si="1"/>
        <v>39782080.969999999</v>
      </c>
      <c r="L11" s="16">
        <f t="shared" si="2"/>
        <v>99.455202424999996</v>
      </c>
      <c r="M11" s="107">
        <f t="shared" si="4"/>
        <v>7.3189936711480081</v>
      </c>
      <c r="N11" s="18">
        <v>40000000</v>
      </c>
      <c r="P11" s="18">
        <f t="shared" si="3"/>
        <v>2927597.4684592034</v>
      </c>
    </row>
    <row r="12" spans="1:17">
      <c r="A12" s="60">
        <f t="shared" si="5"/>
        <v>4</v>
      </c>
      <c r="B12" s="21">
        <v>8.0299999999999996E-2</v>
      </c>
      <c r="D12" s="11">
        <v>39982</v>
      </c>
      <c r="E12" s="11">
        <v>47287</v>
      </c>
      <c r="F12" s="22">
        <f t="shared" si="0"/>
        <v>19.986320109439124</v>
      </c>
      <c r="G12" s="14">
        <v>30000000</v>
      </c>
      <c r="H12" s="23">
        <v>0</v>
      </c>
      <c r="I12" s="23">
        <v>163439.26999999999</v>
      </c>
      <c r="K12" s="14">
        <f t="shared" si="1"/>
        <v>29836560.73</v>
      </c>
      <c r="L12" s="16">
        <f t="shared" si="2"/>
        <v>99.455202433333341</v>
      </c>
      <c r="M12" s="107">
        <f t="shared" si="4"/>
        <v>8.0854004446428913</v>
      </c>
      <c r="N12" s="18">
        <v>30000000</v>
      </c>
      <c r="P12" s="18">
        <f t="shared" si="3"/>
        <v>2425620.1333928676</v>
      </c>
    </row>
    <row r="13" spans="1:17" s="108" customFormat="1">
      <c r="A13" s="60">
        <f>+A11+1</f>
        <v>4</v>
      </c>
      <c r="B13" s="21">
        <v>8.1299999999999997E-2</v>
      </c>
      <c r="D13" s="11">
        <v>39982</v>
      </c>
      <c r="E13" s="11">
        <v>50939</v>
      </c>
      <c r="F13" s="22">
        <f t="shared" si="0"/>
        <v>29.978112175102599</v>
      </c>
      <c r="G13" s="14">
        <v>60000000</v>
      </c>
      <c r="H13" s="23">
        <v>0</v>
      </c>
      <c r="I13" s="23">
        <v>326878.53000000003</v>
      </c>
      <c r="K13" s="14">
        <f t="shared" si="1"/>
        <v>59673121.469999999</v>
      </c>
      <c r="L13" s="16">
        <f t="shared" si="2"/>
        <v>99.455202450000002</v>
      </c>
      <c r="M13" s="107">
        <f t="shared" si="4"/>
        <v>8.1789808308279497</v>
      </c>
      <c r="N13" s="18">
        <v>60000000</v>
      </c>
      <c r="P13" s="18">
        <f t="shared" si="3"/>
        <v>4907388.4984967699</v>
      </c>
    </row>
    <row r="14" spans="1:17" s="108" customFormat="1">
      <c r="A14" s="118">
        <f>+A11+1</f>
        <v>4</v>
      </c>
      <c r="B14" s="21">
        <v>4.1799999999999997E-2</v>
      </c>
      <c r="D14" s="11">
        <v>41912</v>
      </c>
      <c r="E14" s="11">
        <v>46295</v>
      </c>
      <c r="F14" s="22">
        <f t="shared" ref="F14" si="6">(E14-D14)/365.5</f>
        <v>11.991792065663475</v>
      </c>
      <c r="G14" s="14">
        <v>120000000</v>
      </c>
      <c r="H14" s="23">
        <v>0</v>
      </c>
      <c r="I14" s="23">
        <v>592727</v>
      </c>
      <c r="K14" s="14">
        <f t="shared" ref="K14" si="7">G14+H14-I14</f>
        <v>119407273</v>
      </c>
      <c r="L14" s="16">
        <f t="shared" ref="L14" si="8">K14/G14*100</f>
        <v>99.506060833333336</v>
      </c>
      <c r="M14" s="107">
        <f t="shared" ref="M14" si="9">YIELD(D14,E14,B14,L14,100,2)*100</f>
        <v>4.232921811131706</v>
      </c>
      <c r="N14" s="18">
        <v>120000000</v>
      </c>
      <c r="P14" s="18">
        <f t="shared" ref="P14" si="10">M14*N14/100</f>
        <v>5079506.1733580474</v>
      </c>
    </row>
    <row r="15" spans="1:17">
      <c r="A15" s="60">
        <f>+A12+1</f>
        <v>5</v>
      </c>
      <c r="B15" s="21">
        <v>4.3299999999999998E-2</v>
      </c>
      <c r="D15" s="11">
        <v>42003</v>
      </c>
      <c r="E15" s="11">
        <v>46386</v>
      </c>
      <c r="F15" s="22">
        <f t="shared" si="0"/>
        <v>11.991792065663475</v>
      </c>
      <c r="G15" s="14">
        <v>80000000</v>
      </c>
      <c r="H15" s="23">
        <v>0</v>
      </c>
      <c r="I15" s="23">
        <f>413343.19+1598.03</f>
        <v>414941.22000000003</v>
      </c>
      <c r="K15" s="14">
        <f t="shared" si="1"/>
        <v>79585058.780000001</v>
      </c>
      <c r="L15" s="16">
        <f t="shared" si="2"/>
        <v>99.481323475000011</v>
      </c>
      <c r="M15" s="107">
        <f t="shared" si="4"/>
        <v>4.3860525766832668</v>
      </c>
      <c r="N15" s="18">
        <v>80000000</v>
      </c>
      <c r="P15" s="18">
        <f t="shared" si="3"/>
        <v>3508842.0613466133</v>
      </c>
    </row>
    <row r="16" spans="1:17">
      <c r="A16" s="60">
        <f t="shared" si="5"/>
        <v>6</v>
      </c>
      <c r="B16" s="19" t="s">
        <v>28</v>
      </c>
      <c r="G16" s="20">
        <f>SUM(G9:G15)</f>
        <v>730000000</v>
      </c>
      <c r="H16" s="14"/>
      <c r="I16" s="14"/>
      <c r="M16" s="17"/>
      <c r="N16" s="20">
        <f>SUM(N9:N15)</f>
        <v>730000000</v>
      </c>
      <c r="P16" s="20">
        <f>SUM(P9:P15)</f>
        <v>43152945.046489201</v>
      </c>
    </row>
    <row r="17" spans="1:17" s="108" customFormat="1">
      <c r="M17" s="17" t="s">
        <v>29</v>
      </c>
      <c r="P17" s="14"/>
    </row>
    <row r="18" spans="1:17" s="108" customFormat="1">
      <c r="B18" s="10" t="s">
        <v>126</v>
      </c>
      <c r="C18" s="10"/>
    </row>
    <row r="19" spans="1:17" s="108" customFormat="1" ht="15.6">
      <c r="A19" s="60">
        <f>+A10+1</f>
        <v>3</v>
      </c>
      <c r="B19" s="4">
        <v>8.9999999999999993E-3</v>
      </c>
      <c r="C19" s="120" t="s">
        <v>15</v>
      </c>
      <c r="D19" s="11">
        <v>41791</v>
      </c>
      <c r="E19" s="11">
        <v>42887</v>
      </c>
      <c r="F19" s="12">
        <f>(E19-D19)/365.5</f>
        <v>2.9986320109439126</v>
      </c>
      <c r="G19" s="13">
        <v>65000000</v>
      </c>
      <c r="H19" s="23">
        <v>0</v>
      </c>
      <c r="I19" s="23">
        <v>517728</v>
      </c>
      <c r="K19" s="14">
        <f>G19-I19+H19</f>
        <v>64482272</v>
      </c>
      <c r="L19" s="16">
        <f>K19/G19*100</f>
        <v>99.20349538461538</v>
      </c>
      <c r="M19" s="107">
        <f>YIELD(D19,E19,B19,L19,100,2)*100</f>
        <v>1.170968650204703</v>
      </c>
      <c r="N19" s="13">
        <v>65000000</v>
      </c>
      <c r="O19" s="18"/>
      <c r="P19" s="13">
        <f>M19*N19/100</f>
        <v>761129.62263305695</v>
      </c>
    </row>
    <row r="20" spans="1:17" s="108" customFormat="1">
      <c r="A20" s="60">
        <f>+A19+1</f>
        <v>4</v>
      </c>
      <c r="B20" s="19" t="s">
        <v>28</v>
      </c>
      <c r="C20" s="19"/>
      <c r="G20" s="20">
        <f>SUM(G19:G19)</f>
        <v>65000000</v>
      </c>
      <c r="M20" s="17"/>
      <c r="N20" s="13">
        <f>SUM(N19:N19)</f>
        <v>65000000</v>
      </c>
      <c r="O20" s="18"/>
      <c r="P20" s="13">
        <f>SUM(P19:P19)</f>
        <v>761129.62263305695</v>
      </c>
    </row>
    <row r="21" spans="1:17">
      <c r="M21" s="17" t="s">
        <v>29</v>
      </c>
      <c r="P21" s="14"/>
    </row>
    <row r="22" spans="1:17" s="108" customFormat="1">
      <c r="B22" s="10" t="s">
        <v>135</v>
      </c>
      <c r="C22" s="10"/>
    </row>
    <row r="23" spans="1:17" s="108" customFormat="1" ht="15.6">
      <c r="A23" s="60">
        <f>+A16+1</f>
        <v>7</v>
      </c>
      <c r="B23" s="4">
        <v>1.77E-2</v>
      </c>
      <c r="C23" s="120" t="s">
        <v>16</v>
      </c>
      <c r="D23" s="11">
        <v>41948</v>
      </c>
      <c r="E23" s="11">
        <v>43409</v>
      </c>
      <c r="F23" s="12">
        <f>(E23-D23)/365.5</f>
        <v>3.9972640218878248</v>
      </c>
      <c r="G23" s="13">
        <v>75000000</v>
      </c>
      <c r="H23" s="23">
        <v>0</v>
      </c>
      <c r="I23" s="23">
        <v>529091.63</v>
      </c>
      <c r="K23" s="14">
        <f>G23-I23+H23</f>
        <v>74470908.370000005</v>
      </c>
      <c r="L23" s="16">
        <f>K23/G23*100</f>
        <v>99.294544493333333</v>
      </c>
      <c r="M23" s="107">
        <f>YIELD(D23,E23,B23,L23,100,2)*100</f>
        <v>1.9542064951598739</v>
      </c>
      <c r="N23" s="13">
        <v>50000000</v>
      </c>
      <c r="O23" s="18"/>
      <c r="P23" s="13">
        <f>M23*N23/100</f>
        <v>977103.24757993699</v>
      </c>
    </row>
    <row r="24" spans="1:17" s="108" customFormat="1">
      <c r="A24" s="60">
        <f>+A23+1</f>
        <v>8</v>
      </c>
      <c r="B24" s="19" t="s">
        <v>28</v>
      </c>
      <c r="C24" s="19"/>
      <c r="G24" s="20">
        <f>SUM(G23:G23)</f>
        <v>75000000</v>
      </c>
      <c r="M24" s="17"/>
      <c r="N24" s="13">
        <f>SUM(N23:N23)</f>
        <v>50000000</v>
      </c>
      <c r="O24" s="18"/>
      <c r="P24" s="13">
        <f>SUM(P23:P23)</f>
        <v>977103.24757993699</v>
      </c>
    </row>
    <row r="25" spans="1:17" s="108" customFormat="1">
      <c r="M25" s="17" t="s">
        <v>29</v>
      </c>
      <c r="P25" s="14"/>
    </row>
    <row r="26" spans="1:17" ht="13.8" thickBot="1">
      <c r="A26" s="60">
        <f>+A24+1</f>
        <v>9</v>
      </c>
      <c r="B26" s="26" t="s">
        <v>8</v>
      </c>
      <c r="G26" s="27">
        <f>G20+G16+G23</f>
        <v>870000000</v>
      </c>
      <c r="N26" s="15"/>
      <c r="O26" s="15"/>
      <c r="P26" s="14"/>
    </row>
    <row r="27" spans="1:17">
      <c r="N27" s="15"/>
      <c r="O27" s="15"/>
      <c r="P27" s="14"/>
    </row>
    <row r="28" spans="1:17">
      <c r="A28" s="60">
        <f>+A26+1</f>
        <v>10</v>
      </c>
      <c r="B28" t="s">
        <v>31</v>
      </c>
      <c r="O28" s="15"/>
      <c r="P28" s="23">
        <v>0</v>
      </c>
    </row>
    <row r="29" spans="1:17">
      <c r="A29" s="60"/>
      <c r="N29" s="15"/>
      <c r="O29" s="15"/>
      <c r="P29" s="14"/>
    </row>
    <row r="30" spans="1:17" ht="13.8" thickBot="1">
      <c r="A30" s="60">
        <f>+A28+1</f>
        <v>11</v>
      </c>
      <c r="B30" s="57" t="s">
        <v>108</v>
      </c>
      <c r="N30" s="24">
        <f>N16+N20+N24</f>
        <v>845000000</v>
      </c>
      <c r="O30" s="15"/>
      <c r="P30" s="24">
        <f>P16+P20+P24</f>
        <v>44891177.916702196</v>
      </c>
      <c r="Q30" s="25">
        <f>+P30/N30*100</f>
        <v>5.3125654339292536</v>
      </c>
    </row>
    <row r="31" spans="1:17" ht="13.8" thickTop="1">
      <c r="L31" t="s">
        <v>29</v>
      </c>
      <c r="P31" s="14"/>
    </row>
    <row r="32" spans="1:17" ht="15.6">
      <c r="A32" s="118">
        <f>+A30+1</f>
        <v>12</v>
      </c>
      <c r="B32" s="119" t="s">
        <v>129</v>
      </c>
    </row>
    <row r="33" spans="1:9">
      <c r="B33" t="s">
        <v>29</v>
      </c>
    </row>
    <row r="34" spans="1:9" s="108" customFormat="1" ht="15.6">
      <c r="A34" s="118">
        <f>+A32+1</f>
        <v>13</v>
      </c>
      <c r="B34" s="119" t="s">
        <v>136</v>
      </c>
    </row>
    <row r="35" spans="1:9" s="108" customFormat="1"/>
    <row r="36" spans="1:9">
      <c r="A36" s="118">
        <f>+A34+1</f>
        <v>14</v>
      </c>
      <c r="B36" t="s">
        <v>105</v>
      </c>
    </row>
    <row r="42" spans="1:9">
      <c r="H42" s="14"/>
    </row>
    <row r="44" spans="1:9">
      <c r="I44" s="14"/>
    </row>
  </sheetData>
  <mergeCells count="3">
    <mergeCell ref="H1:L1"/>
    <mergeCell ref="H2:L2"/>
    <mergeCell ref="H3:L3"/>
  </mergeCells>
  <phoneticPr fontId="0" type="noConversion"/>
  <pageMargins left="0.48" right="0" top="1.44" bottom="0.5" header="0.6" footer="0"/>
  <pageSetup scale="74" orientation="landscape" r:id="rId1"/>
  <headerFooter alignWithMargins="0">
    <oddHeader xml:space="preserve">&amp;R
</oddHeader>
  </headerFooter>
  <ignoredErrors>
    <ignoredError sqref="C19 C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60" zoomScaleNormal="80" workbookViewId="0">
      <selection activeCell="J1" sqref="J1:J1048576"/>
    </sheetView>
  </sheetViews>
  <sheetFormatPr defaultRowHeight="13.2"/>
  <cols>
    <col min="1" max="1" width="7.6640625" style="2" customWidth="1"/>
    <col min="2" max="2" width="10" style="28" bestFit="1" customWidth="1"/>
    <col min="3" max="3" width="8.6640625" style="2" customWidth="1"/>
    <col min="4" max="4" width="10.6640625" bestFit="1" customWidth="1"/>
    <col min="7" max="7" width="12.44140625" customWidth="1"/>
    <col min="8" max="8" width="15.6640625" customWidth="1"/>
    <col min="9" max="9" width="2.33203125" customWidth="1"/>
  </cols>
  <sheetData>
    <row r="1" spans="1:10">
      <c r="A1" s="226" t="s">
        <v>0</v>
      </c>
      <c r="B1" s="226"/>
      <c r="C1" s="226"/>
      <c r="D1" s="226"/>
      <c r="E1" s="226"/>
      <c r="F1" s="226"/>
      <c r="G1" s="226"/>
      <c r="H1" s="226"/>
    </row>
    <row r="2" spans="1:10">
      <c r="A2" s="226" t="s">
        <v>46</v>
      </c>
      <c r="B2" s="226"/>
      <c r="C2" s="226"/>
      <c r="D2" s="226"/>
      <c r="E2" s="226"/>
      <c r="F2" s="226"/>
      <c r="G2" s="226"/>
      <c r="H2" s="226"/>
    </row>
    <row r="3" spans="1:10">
      <c r="A3" s="227" t="s">
        <v>134</v>
      </c>
      <c r="B3" s="226"/>
      <c r="C3" s="226"/>
      <c r="D3" s="226"/>
      <c r="E3" s="226"/>
      <c r="F3" s="226"/>
      <c r="G3" s="226"/>
      <c r="H3" s="226"/>
    </row>
    <row r="5" spans="1:10" ht="52.8">
      <c r="A5" s="62" t="s">
        <v>32</v>
      </c>
      <c r="B5" s="63" t="s">
        <v>33</v>
      </c>
      <c r="C5" s="63" t="s">
        <v>34</v>
      </c>
      <c r="D5" s="64"/>
      <c r="E5" s="64"/>
      <c r="F5" s="64"/>
      <c r="G5" s="64"/>
      <c r="H5" s="62" t="s">
        <v>45</v>
      </c>
    </row>
    <row r="6" spans="1:10">
      <c r="A6" s="56" t="s">
        <v>15</v>
      </c>
      <c r="B6" s="56" t="s">
        <v>16</v>
      </c>
      <c r="C6" s="56" t="s">
        <v>17</v>
      </c>
      <c r="D6" s="5"/>
      <c r="E6" s="5"/>
      <c r="F6" s="5"/>
      <c r="G6" s="5"/>
      <c r="H6" s="56" t="s">
        <v>18</v>
      </c>
    </row>
    <row r="7" spans="1:10">
      <c r="H7" s="14"/>
    </row>
    <row r="8" spans="1:10">
      <c r="A8" s="2">
        <v>1</v>
      </c>
      <c r="B8" s="59" t="s">
        <v>35</v>
      </c>
      <c r="C8" s="109">
        <v>2014</v>
      </c>
      <c r="H8" s="14">
        <f>+'S T Debt Cost Rate'!C37</f>
        <v>23101666.819999993</v>
      </c>
      <c r="J8" s="108"/>
    </row>
    <row r="9" spans="1:10">
      <c r="H9" s="14"/>
    </row>
    <row r="10" spans="1:10">
      <c r="A10" s="2">
        <f>+A8+1</f>
        <v>2</v>
      </c>
      <c r="B10" s="28" t="s">
        <v>36</v>
      </c>
      <c r="C10" s="123">
        <v>2014</v>
      </c>
      <c r="H10" s="14">
        <f>+'S T Debt Cost Rate'!C68</f>
        <v>0</v>
      </c>
    </row>
    <row r="11" spans="1:10">
      <c r="C11" s="117"/>
      <c r="H11" s="14"/>
    </row>
    <row r="12" spans="1:10">
      <c r="A12" s="2">
        <f>+A10+1</f>
        <v>3</v>
      </c>
      <c r="B12" s="28" t="s">
        <v>127</v>
      </c>
      <c r="C12" s="123">
        <v>2014</v>
      </c>
      <c r="H12" s="14">
        <f>+'S T Debt Cost Rate'!C99</f>
        <v>0</v>
      </c>
      <c r="J12" s="108"/>
    </row>
    <row r="13" spans="1:10">
      <c r="C13" s="117"/>
    </row>
    <row r="14" spans="1:10">
      <c r="A14" s="2">
        <f>+A12+1</f>
        <v>4</v>
      </c>
      <c r="B14" s="28" t="s">
        <v>128</v>
      </c>
      <c r="C14" s="123">
        <v>2014</v>
      </c>
      <c r="H14" s="14">
        <f>+'S T Debt Cost Rate'!C128</f>
        <v>0</v>
      </c>
      <c r="J14" s="108"/>
    </row>
    <row r="16" spans="1:10">
      <c r="A16" s="2">
        <f>+A14+1</f>
        <v>5</v>
      </c>
      <c r="B16" s="28" t="s">
        <v>37</v>
      </c>
      <c r="C16" s="123">
        <v>2014</v>
      </c>
      <c r="H16" s="14">
        <f>+'S T Debt Cost Rate'!C160</f>
        <v>0</v>
      </c>
      <c r="J16" s="108"/>
    </row>
    <row r="18" spans="1:10">
      <c r="A18" s="2">
        <f>+A16+1</f>
        <v>6</v>
      </c>
      <c r="B18" s="28" t="s">
        <v>38</v>
      </c>
      <c r="C18" s="123">
        <v>2014</v>
      </c>
      <c r="H18" s="14">
        <f>+'S T Debt Cost Rate'!C191</f>
        <v>25788964.299999997</v>
      </c>
      <c r="J18" s="108"/>
    </row>
    <row r="20" spans="1:10">
      <c r="A20" s="2">
        <f>+A18+1</f>
        <v>7</v>
      </c>
      <c r="B20" s="59" t="s">
        <v>39</v>
      </c>
      <c r="C20" s="117">
        <v>2014</v>
      </c>
      <c r="H20" s="14">
        <f>+'S T Debt Cost Rate'!C219</f>
        <v>29645040.889999986</v>
      </c>
      <c r="J20" s="108"/>
    </row>
    <row r="22" spans="1:10">
      <c r="A22" s="2">
        <f>+A20+1</f>
        <v>8</v>
      </c>
      <c r="B22" s="28" t="s">
        <v>40</v>
      </c>
      <c r="C22" s="117">
        <v>2014</v>
      </c>
      <c r="H22" s="14">
        <f>+'S T Debt Cost Rate'!C252</f>
        <v>45127965.319999985</v>
      </c>
      <c r="J22" s="108"/>
    </row>
    <row r="23" spans="1:10">
      <c r="H23" s="28"/>
    </row>
    <row r="24" spans="1:10">
      <c r="A24" s="2">
        <f>A22+1</f>
        <v>9</v>
      </c>
      <c r="B24" s="28" t="s">
        <v>41</v>
      </c>
      <c r="C24" s="2">
        <v>2015</v>
      </c>
      <c r="H24" s="14">
        <f>+'S T Debt Cost Rate'!C282</f>
        <v>28053207.040000007</v>
      </c>
      <c r="J24" s="108"/>
    </row>
    <row r="25" spans="1:10">
      <c r="H25" s="28"/>
    </row>
    <row r="26" spans="1:10">
      <c r="A26" s="2">
        <f>+A24+1</f>
        <v>10</v>
      </c>
      <c r="B26" s="28" t="s">
        <v>42</v>
      </c>
      <c r="C26" s="2">
        <v>2015</v>
      </c>
      <c r="H26" s="115">
        <f>+'S T Debt Cost Rate'!C310</f>
        <v>31708905.229999989</v>
      </c>
      <c r="J26" s="108"/>
    </row>
    <row r="27" spans="1:10">
      <c r="H27" s="28"/>
    </row>
    <row r="28" spans="1:10">
      <c r="A28" s="2">
        <f>+A26+1</f>
        <v>11</v>
      </c>
      <c r="B28" s="28" t="s">
        <v>43</v>
      </c>
      <c r="C28" s="2">
        <v>2015</v>
      </c>
      <c r="H28" s="14">
        <f>+'S T Debt Cost Rate'!C342</f>
        <v>740366.78000000119</v>
      </c>
    </row>
    <row r="30" spans="1:10">
      <c r="A30" s="2">
        <f>+A28+1</f>
        <v>12</v>
      </c>
      <c r="B30" s="28" t="s">
        <v>44</v>
      </c>
      <c r="C30" s="2">
        <v>2015</v>
      </c>
      <c r="H30" s="14">
        <f>+'S T Debt Cost Rate'!C372</f>
        <v>478768.76000000536</v>
      </c>
    </row>
    <row r="38" spans="2:2">
      <c r="B38" s="59"/>
    </row>
    <row r="50" spans="2:2">
      <c r="B50" s="59"/>
    </row>
  </sheetData>
  <mergeCells count="3">
    <mergeCell ref="A1:H1"/>
    <mergeCell ref="A2:H2"/>
    <mergeCell ref="A3:H3"/>
  </mergeCells>
  <phoneticPr fontId="7" type="noConversion"/>
  <printOptions horizontalCentered="1"/>
  <pageMargins left="0" right="0" top="1.55" bottom="0.5" header="0.25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5"/>
  <sheetViews>
    <sheetView zoomScale="80" zoomScaleNormal="80" workbookViewId="0">
      <pane ySplit="7" topLeftCell="A347" activePane="bottomLeft" state="frozen"/>
      <selection activeCell="G26" sqref="G26"/>
      <selection pane="bottomLeft" activeCell="C380" sqref="C380"/>
    </sheetView>
  </sheetViews>
  <sheetFormatPr defaultColWidth="18.6640625" defaultRowHeight="13.2"/>
  <cols>
    <col min="1" max="1" width="2.33203125" style="65" customWidth="1"/>
    <col min="2" max="2" width="12.6640625" style="85" customWidth="1"/>
    <col min="3" max="3" width="18.6640625" style="88" bestFit="1" customWidth="1"/>
    <col min="4" max="4" width="18.6640625" style="81" hidden="1" customWidth="1"/>
    <col min="5" max="5" width="12.6640625" style="81" customWidth="1"/>
    <col min="6" max="6" width="18.6640625" style="81" customWidth="1"/>
    <col min="7" max="7" width="18.109375" style="65" bestFit="1" customWidth="1"/>
    <col min="8" max="8" width="2.33203125" style="65" customWidth="1"/>
    <col min="9" max="16384" width="18.6640625" style="65"/>
  </cols>
  <sheetData>
    <row r="1" spans="1:7">
      <c r="A1" s="228"/>
      <c r="B1" s="228"/>
      <c r="C1" s="228"/>
      <c r="D1" s="228"/>
      <c r="E1" s="228"/>
      <c r="F1" s="228"/>
      <c r="G1" s="228"/>
    </row>
    <row r="2" spans="1:7">
      <c r="A2" s="228"/>
      <c r="B2" s="228"/>
      <c r="C2" s="228"/>
      <c r="D2" s="228"/>
      <c r="E2" s="228"/>
      <c r="F2" s="228"/>
      <c r="G2" s="228"/>
    </row>
    <row r="3" spans="1:7">
      <c r="A3" s="228"/>
      <c r="B3" s="228"/>
      <c r="C3" s="228"/>
      <c r="D3" s="228"/>
      <c r="E3" s="228"/>
      <c r="F3" s="228"/>
      <c r="G3" s="228"/>
    </row>
    <row r="4" spans="1:7">
      <c r="B4" s="66"/>
      <c r="C4" s="67"/>
      <c r="D4" s="66"/>
      <c r="E4" s="66"/>
      <c r="F4" s="66"/>
    </row>
    <row r="6" spans="1:7" ht="39.6">
      <c r="A6" s="68"/>
      <c r="B6" s="69" t="s">
        <v>47</v>
      </c>
      <c r="C6" s="70" t="s">
        <v>73</v>
      </c>
      <c r="D6" s="71" t="s">
        <v>48</v>
      </c>
      <c r="E6" s="71" t="s">
        <v>74</v>
      </c>
      <c r="F6" s="71" t="s">
        <v>77</v>
      </c>
    </row>
    <row r="7" spans="1:7">
      <c r="B7" s="69"/>
      <c r="C7" s="72"/>
      <c r="D7" s="73"/>
      <c r="E7" s="73"/>
      <c r="F7" s="74"/>
    </row>
    <row r="8" spans="1:7">
      <c r="A8" s="108"/>
      <c r="B8" s="75">
        <v>41760</v>
      </c>
      <c r="C8" s="121">
        <v>24171668.220000014</v>
      </c>
      <c r="D8" s="4"/>
      <c r="E8" s="122">
        <v>2.5870542000000002E-3</v>
      </c>
      <c r="F8" s="79">
        <f>E8*(C8/$C$377)</f>
        <v>1.0910897460958666E-5</v>
      </c>
    </row>
    <row r="9" spans="1:7">
      <c r="A9" s="108"/>
      <c r="B9" s="75">
        <v>41761</v>
      </c>
      <c r="C9" s="121">
        <v>32686662.310000002</v>
      </c>
      <c r="D9" s="4"/>
      <c r="E9" s="122">
        <v>2.5847507E-3</v>
      </c>
      <c r="F9" s="79">
        <f t="shared" ref="F9:F72" si="0">E9*(C9/$C$377)</f>
        <v>1.4741360272522459E-5</v>
      </c>
    </row>
    <row r="10" spans="1:7">
      <c r="A10" s="108"/>
      <c r="B10" s="75">
        <v>41762</v>
      </c>
      <c r="C10" s="121">
        <v>32686896.99000001</v>
      </c>
      <c r="D10" s="4"/>
      <c r="E10" s="122">
        <v>2.5847507E-3</v>
      </c>
      <c r="F10" s="79">
        <f t="shared" si="0"/>
        <v>1.4741466110873162E-5</v>
      </c>
    </row>
    <row r="11" spans="1:7">
      <c r="A11" s="108"/>
      <c r="B11" s="75">
        <v>41763</v>
      </c>
      <c r="C11" s="121">
        <v>32687131.679999989</v>
      </c>
      <c r="D11" s="4"/>
      <c r="E11" s="122">
        <v>2.5847507E-3</v>
      </c>
      <c r="F11" s="79">
        <f t="shared" si="0"/>
        <v>1.4741571953733751E-5</v>
      </c>
    </row>
    <row r="12" spans="1:7">
      <c r="A12" s="108"/>
      <c r="B12" s="75">
        <v>41764</v>
      </c>
      <c r="C12" s="121">
        <v>29867622.089999981</v>
      </c>
      <c r="D12" s="4"/>
      <c r="E12" s="122">
        <v>2.5407151000000003E-3</v>
      </c>
      <c r="F12" s="79">
        <f t="shared" si="0"/>
        <v>1.3240516861483668E-5</v>
      </c>
    </row>
    <row r="13" spans="1:7">
      <c r="A13" s="108"/>
      <c r="B13" s="75">
        <v>41765</v>
      </c>
      <c r="C13" s="121">
        <v>17428794.280000001</v>
      </c>
      <c r="D13" s="4"/>
      <c r="E13" s="122">
        <v>2.5081527000000003E-3</v>
      </c>
      <c r="F13" s="79">
        <f t="shared" si="0"/>
        <v>7.6272791183602157E-6</v>
      </c>
    </row>
    <row r="14" spans="1:7">
      <c r="A14" s="108"/>
      <c r="B14" s="75">
        <v>41766</v>
      </c>
      <c r="C14" s="121">
        <v>15674143.840000004</v>
      </c>
      <c r="D14" s="4"/>
      <c r="E14" s="122">
        <v>2.4678622E-3</v>
      </c>
      <c r="F14" s="79">
        <f t="shared" si="0"/>
        <v>6.7492117867435728E-6</v>
      </c>
    </row>
    <row r="15" spans="1:7">
      <c r="A15" s="108"/>
      <c r="B15" s="75">
        <v>41767</v>
      </c>
      <c r="C15" s="121">
        <v>24463580.780000031</v>
      </c>
      <c r="D15" s="4"/>
      <c r="E15" s="122">
        <v>2.5389546000000002E-3</v>
      </c>
      <c r="F15" s="79">
        <f t="shared" si="0"/>
        <v>1.0837354589925102E-5</v>
      </c>
    </row>
    <row r="16" spans="1:7">
      <c r="A16" s="108"/>
      <c r="B16" s="75">
        <v>41768</v>
      </c>
      <c r="C16" s="121">
        <v>26634852.160000011</v>
      </c>
      <c r="D16" s="4"/>
      <c r="E16" s="122">
        <v>2.4521790000000001E-3</v>
      </c>
      <c r="F16" s="79">
        <f t="shared" si="0"/>
        <v>1.1395956473393592E-5</v>
      </c>
    </row>
    <row r="17" spans="1:6">
      <c r="A17" s="108"/>
      <c r="B17" s="75">
        <v>41769</v>
      </c>
      <c r="C17" s="121">
        <v>26635033.579999998</v>
      </c>
      <c r="D17" s="4"/>
      <c r="E17" s="122">
        <v>2.4521790000000001E-3</v>
      </c>
      <c r="F17" s="79">
        <f t="shared" si="0"/>
        <v>1.1396034095541102E-5</v>
      </c>
    </row>
    <row r="18" spans="1:6">
      <c r="A18" s="108"/>
      <c r="B18" s="75">
        <v>41770</v>
      </c>
      <c r="C18" s="121">
        <v>26635215.00999999</v>
      </c>
      <c r="D18" s="4"/>
      <c r="E18" s="122">
        <v>2.4521790000000001E-3</v>
      </c>
      <c r="F18" s="79">
        <f t="shared" si="0"/>
        <v>1.1396111721967202E-5</v>
      </c>
    </row>
    <row r="19" spans="1:6">
      <c r="A19" s="108"/>
      <c r="B19" s="75">
        <v>41771</v>
      </c>
      <c r="C19" s="121">
        <v>24785333.900000006</v>
      </c>
      <c r="D19" s="4"/>
      <c r="E19" s="122">
        <v>2.4516418999999999E-3</v>
      </c>
      <c r="F19" s="79">
        <f t="shared" si="0"/>
        <v>1.0602301041689824E-5</v>
      </c>
    </row>
    <row r="20" spans="1:6">
      <c r="A20" s="108"/>
      <c r="B20" s="75">
        <v>41772</v>
      </c>
      <c r="C20" s="121">
        <v>18581030.899999991</v>
      </c>
      <c r="D20" s="4"/>
      <c r="E20" s="122">
        <v>2.4567097000000003E-3</v>
      </c>
      <c r="F20" s="79">
        <f t="shared" si="0"/>
        <v>7.964746697740364E-6</v>
      </c>
    </row>
    <row r="21" spans="1:6">
      <c r="A21" s="108"/>
      <c r="B21" s="75">
        <v>41773</v>
      </c>
      <c r="C21" s="121">
        <v>16697641.889999986</v>
      </c>
      <c r="D21" s="4"/>
      <c r="E21" s="122">
        <v>2.4450426999999999E-3</v>
      </c>
      <c r="F21" s="79">
        <f t="shared" si="0"/>
        <v>7.1234423350344313E-6</v>
      </c>
    </row>
    <row r="22" spans="1:6">
      <c r="A22" s="108"/>
      <c r="B22" s="75">
        <v>41774</v>
      </c>
      <c r="C22" s="121">
        <v>16119422.379999995</v>
      </c>
      <c r="D22" s="4"/>
      <c r="E22" s="122">
        <v>2.4450434000000002E-3</v>
      </c>
      <c r="F22" s="79">
        <f t="shared" si="0"/>
        <v>6.8767679549195715E-6</v>
      </c>
    </row>
    <row r="23" spans="1:6">
      <c r="A23" s="108"/>
      <c r="B23" s="75">
        <v>41775</v>
      </c>
      <c r="C23" s="121">
        <v>16604215.829999998</v>
      </c>
      <c r="D23" s="4"/>
      <c r="E23" s="122">
        <v>2.4347657E-3</v>
      </c>
      <c r="F23" s="79">
        <f t="shared" si="0"/>
        <v>7.05381178393247E-6</v>
      </c>
    </row>
    <row r="24" spans="1:6">
      <c r="A24" s="108"/>
      <c r="B24" s="75">
        <v>41776</v>
      </c>
      <c r="C24" s="121">
        <v>16604328.130000008</v>
      </c>
      <c r="D24" s="4"/>
      <c r="E24" s="122">
        <v>2.4347657E-3</v>
      </c>
      <c r="F24" s="79">
        <f t="shared" si="0"/>
        <v>7.0538594912780928E-6</v>
      </c>
    </row>
    <row r="25" spans="1:6">
      <c r="A25" s="108"/>
      <c r="B25" s="75">
        <v>41777</v>
      </c>
      <c r="C25" s="121">
        <v>16604440.440000013</v>
      </c>
      <c r="D25" s="4"/>
      <c r="E25" s="122">
        <v>2.4347657E-3</v>
      </c>
      <c r="F25" s="79">
        <f t="shared" si="0"/>
        <v>7.0539072028719188E-6</v>
      </c>
    </row>
    <row r="26" spans="1:6">
      <c r="A26" s="108"/>
      <c r="B26" s="75">
        <v>41778</v>
      </c>
      <c r="C26" s="121">
        <v>13080388.5</v>
      </c>
      <c r="D26" s="4"/>
      <c r="E26" s="122">
        <v>2.4645306000000001E-3</v>
      </c>
      <c r="F26" s="79">
        <f t="shared" si="0"/>
        <v>5.6247494292235466E-6</v>
      </c>
    </row>
    <row r="27" spans="1:6">
      <c r="A27" s="108"/>
      <c r="B27" s="75">
        <v>41779</v>
      </c>
      <c r="C27" s="121">
        <v>11278735.800000012</v>
      </c>
      <c r="D27" s="4"/>
      <c r="E27" s="122">
        <v>2.4677469000000001E-3</v>
      </c>
      <c r="F27" s="79">
        <f t="shared" si="0"/>
        <v>4.8563430886926045E-6</v>
      </c>
    </row>
    <row r="28" spans="1:6">
      <c r="A28" s="108"/>
      <c r="B28" s="75">
        <v>41780</v>
      </c>
      <c r="C28" s="121">
        <v>27508280.180000007</v>
      </c>
      <c r="D28" s="4"/>
      <c r="E28" s="122">
        <v>2.5002258999999999E-3</v>
      </c>
      <c r="F28" s="79">
        <f t="shared" si="0"/>
        <v>1.2000269825098405E-5</v>
      </c>
    </row>
    <row r="29" spans="1:6">
      <c r="A29" s="108"/>
      <c r="B29" s="75">
        <v>41781</v>
      </c>
      <c r="C29" s="121">
        <v>30914849.619999982</v>
      </c>
      <c r="D29" s="4"/>
      <c r="E29" s="122">
        <v>2.5225978E-3</v>
      </c>
      <c r="F29" s="79">
        <f t="shared" si="0"/>
        <v>1.3607034104640311E-5</v>
      </c>
    </row>
    <row r="30" spans="1:6">
      <c r="A30" s="108"/>
      <c r="B30" s="75">
        <v>41782</v>
      </c>
      <c r="C30" s="121">
        <v>35865509.289999992</v>
      </c>
      <c r="D30" s="4"/>
      <c r="E30" s="122">
        <v>2.5126751000000003E-3</v>
      </c>
      <c r="F30" s="79">
        <f t="shared" si="0"/>
        <v>1.5723950233211288E-5</v>
      </c>
    </row>
    <row r="31" spans="1:6">
      <c r="A31" s="108"/>
      <c r="B31" s="75">
        <v>41783</v>
      </c>
      <c r="C31" s="121">
        <v>35865759.620000005</v>
      </c>
      <c r="D31" s="4"/>
      <c r="E31" s="122">
        <v>2.5126751000000003E-3</v>
      </c>
      <c r="F31" s="79">
        <f t="shared" si="0"/>
        <v>1.5724059981449638E-5</v>
      </c>
    </row>
    <row r="32" spans="1:6">
      <c r="A32" s="108"/>
      <c r="B32" s="75">
        <v>41784</v>
      </c>
      <c r="C32" s="121">
        <v>35866009.950000003</v>
      </c>
      <c r="D32" s="4"/>
      <c r="E32" s="122">
        <v>2.5126751000000003E-3</v>
      </c>
      <c r="F32" s="79">
        <f t="shared" si="0"/>
        <v>1.572416972968798E-5</v>
      </c>
    </row>
    <row r="33" spans="1:6">
      <c r="A33" s="108"/>
      <c r="B33" s="75">
        <v>41785</v>
      </c>
      <c r="C33" s="121">
        <v>35866260.289999992</v>
      </c>
      <c r="D33" s="4"/>
      <c r="E33" s="122">
        <v>2.5126751000000003E-3</v>
      </c>
      <c r="F33" s="79">
        <f t="shared" si="0"/>
        <v>1.5724279482310464E-5</v>
      </c>
    </row>
    <row r="34" spans="1:6">
      <c r="A34" s="108"/>
      <c r="B34" s="75">
        <v>41786</v>
      </c>
      <c r="C34" s="121">
        <v>33938963.609999985</v>
      </c>
      <c r="D34" s="4"/>
      <c r="E34" s="122">
        <v>2.5124970000000003E-3</v>
      </c>
      <c r="F34" s="79">
        <f t="shared" si="0"/>
        <v>1.4878270504455672E-5</v>
      </c>
    </row>
    <row r="35" spans="1:6">
      <c r="A35" s="108"/>
      <c r="B35" s="75">
        <v>41787</v>
      </c>
      <c r="C35" s="121">
        <v>34501178.959999993</v>
      </c>
      <c r="D35" s="4"/>
      <c r="E35" s="122">
        <v>2.5266228999999999E-3</v>
      </c>
      <c r="F35" s="79">
        <f t="shared" si="0"/>
        <v>1.5209771383768452E-5</v>
      </c>
    </row>
    <row r="36" spans="1:6">
      <c r="A36" s="108"/>
      <c r="B36" s="75">
        <v>41788</v>
      </c>
      <c r="C36" s="132">
        <v>22960561.829999998</v>
      </c>
      <c r="D36" s="4"/>
      <c r="E36" s="122">
        <v>2.5364178999999999E-3</v>
      </c>
      <c r="F36" s="79">
        <f t="shared" si="0"/>
        <v>1.0161355428070032E-5</v>
      </c>
    </row>
    <row r="37" spans="1:6">
      <c r="A37" s="108"/>
      <c r="B37" s="75">
        <v>41789</v>
      </c>
      <c r="C37" s="131">
        <v>23101666.819999993</v>
      </c>
      <c r="D37" s="4"/>
      <c r="E37" s="122">
        <v>2.5153010000000002E-3</v>
      </c>
      <c r="F37" s="79">
        <f t="shared" si="0"/>
        <v>1.0138684340581421E-5</v>
      </c>
    </row>
    <row r="38" spans="1:6">
      <c r="A38" s="108"/>
      <c r="B38" s="75">
        <v>41790</v>
      </c>
      <c r="C38" s="121">
        <v>23101828.230000004</v>
      </c>
      <c r="D38" s="4"/>
      <c r="E38" s="122">
        <v>2.5153010000000002E-3</v>
      </c>
      <c r="F38" s="79">
        <f t="shared" si="0"/>
        <v>1.0138755178978159E-5</v>
      </c>
    </row>
    <row r="39" spans="1:6">
      <c r="A39" s="108"/>
      <c r="B39" s="75">
        <v>41791</v>
      </c>
      <c r="C39" s="121">
        <v>23101989.640000008</v>
      </c>
      <c r="D39" s="4"/>
      <c r="E39" s="122">
        <v>2.5153010000000002E-3</v>
      </c>
      <c r="F39" s="79">
        <f t="shared" si="0"/>
        <v>1.0138826017374897E-5</v>
      </c>
    </row>
    <row r="40" spans="1:6">
      <c r="A40" s="108"/>
      <c r="B40" s="75">
        <v>41792</v>
      </c>
      <c r="C40" s="121">
        <v>26062897.669999987</v>
      </c>
      <c r="D40" s="4"/>
      <c r="E40" s="122">
        <v>2.4841251000000003E-3</v>
      </c>
      <c r="F40" s="79">
        <f t="shared" si="0"/>
        <v>1.129651502458452E-5</v>
      </c>
    </row>
    <row r="41" spans="1:6">
      <c r="A41" s="108"/>
      <c r="B41" s="75">
        <v>41793</v>
      </c>
      <c r="C41" s="121">
        <v>31179764.139999986</v>
      </c>
      <c r="D41" s="4"/>
      <c r="E41" s="122">
        <v>2.4749429000000002E-3</v>
      </c>
      <c r="F41" s="79">
        <f t="shared" si="0"/>
        <v>1.34643791200364E-5</v>
      </c>
    </row>
    <row r="42" spans="1:6">
      <c r="A42" s="108"/>
      <c r="B42" s="75">
        <v>41794</v>
      </c>
      <c r="C42" s="121">
        <v>31226002.439999994</v>
      </c>
      <c r="D42" s="4"/>
      <c r="E42" s="122">
        <v>2.4718610000000001E-3</v>
      </c>
      <c r="F42" s="79">
        <f t="shared" si="0"/>
        <v>1.3467554978347698E-5</v>
      </c>
    </row>
    <row r="43" spans="1:6">
      <c r="A43" s="108"/>
      <c r="B43" s="75">
        <v>41795</v>
      </c>
      <c r="C43" s="121">
        <v>10239569.200000003</v>
      </c>
      <c r="D43" s="4"/>
      <c r="E43" s="122">
        <v>2.4828968999999999E-3</v>
      </c>
      <c r="F43" s="79">
        <f t="shared" si="0"/>
        <v>4.4359709558265891E-6</v>
      </c>
    </row>
    <row r="44" spans="1:6">
      <c r="A44" s="108"/>
      <c r="B44" s="75">
        <v>41796</v>
      </c>
      <c r="C44" s="121">
        <v>13590795.98</v>
      </c>
      <c r="D44" s="4"/>
      <c r="E44" s="122">
        <v>2.4927567999999999E-3</v>
      </c>
      <c r="F44" s="79">
        <f t="shared" si="0"/>
        <v>5.9111655848539387E-6</v>
      </c>
    </row>
    <row r="45" spans="1:6">
      <c r="A45" s="108"/>
      <c r="B45" s="75">
        <v>41797</v>
      </c>
      <c r="C45" s="121">
        <v>13590890.089999989</v>
      </c>
      <c r="D45" s="4"/>
      <c r="E45" s="122">
        <v>2.4927567999999999E-3</v>
      </c>
      <c r="F45" s="79">
        <f t="shared" si="0"/>
        <v>5.9112065169519513E-6</v>
      </c>
    </row>
    <row r="46" spans="1:6">
      <c r="A46" s="108"/>
      <c r="B46" s="75">
        <v>41798</v>
      </c>
      <c r="C46" s="121">
        <v>13590984.200000003</v>
      </c>
      <c r="D46" s="4"/>
      <c r="E46" s="122">
        <v>2.4927567999999999E-3</v>
      </c>
      <c r="F46" s="79">
        <f t="shared" si="0"/>
        <v>5.9112474490499748E-6</v>
      </c>
    </row>
    <row r="47" spans="1:6">
      <c r="A47" s="108"/>
      <c r="B47" s="75">
        <v>41799</v>
      </c>
      <c r="C47" s="121">
        <v>20402894.679999992</v>
      </c>
      <c r="D47" s="4"/>
      <c r="E47" s="122">
        <v>2.5061720000000001E-3</v>
      </c>
      <c r="F47" s="79">
        <f t="shared" si="0"/>
        <v>8.9217691900600869E-6</v>
      </c>
    </row>
    <row r="48" spans="1:6">
      <c r="A48" s="108"/>
      <c r="B48" s="75">
        <v>41800</v>
      </c>
      <c r="C48" s="121">
        <v>19621262.460000005</v>
      </c>
      <c r="D48" s="4"/>
      <c r="E48" s="122">
        <v>2.4901681000000001E-3</v>
      </c>
      <c r="F48" s="79">
        <f t="shared" si="0"/>
        <v>8.5251874076735291E-6</v>
      </c>
    </row>
    <row r="49" spans="1:6">
      <c r="A49" s="108"/>
      <c r="B49" s="75">
        <v>41801</v>
      </c>
      <c r="C49" s="121">
        <v>18413782.099999994</v>
      </c>
      <c r="D49" s="4"/>
      <c r="E49" s="122">
        <v>2.4880779000000003E-3</v>
      </c>
      <c r="F49" s="79">
        <f t="shared" si="0"/>
        <v>7.9938371331568988E-6</v>
      </c>
    </row>
    <row r="50" spans="1:6">
      <c r="A50" s="108"/>
      <c r="B50" s="75">
        <v>41802</v>
      </c>
      <c r="C50" s="121">
        <v>10356941.879999995</v>
      </c>
      <c r="D50" s="4"/>
      <c r="E50" s="122">
        <v>2.4905298999999999E-3</v>
      </c>
      <c r="F50" s="79">
        <f t="shared" si="0"/>
        <v>4.5006124943498479E-6</v>
      </c>
    </row>
    <row r="51" spans="1:6">
      <c r="A51" s="108"/>
      <c r="B51" s="75">
        <v>41803</v>
      </c>
      <c r="C51" s="121">
        <v>12307264.199999988</v>
      </c>
      <c r="D51" s="4"/>
      <c r="E51" s="122">
        <v>2.5040532000000001E-3</v>
      </c>
      <c r="F51" s="79">
        <f t="shared" si="0"/>
        <v>5.377165425789069E-6</v>
      </c>
    </row>
    <row r="52" spans="1:6">
      <c r="A52" s="108"/>
      <c r="B52" s="75">
        <v>41804</v>
      </c>
      <c r="C52" s="121">
        <v>12307349.800000001</v>
      </c>
      <c r="D52" s="4"/>
      <c r="E52" s="122">
        <v>2.5040532000000001E-3</v>
      </c>
      <c r="F52" s="79">
        <f t="shared" si="0"/>
        <v>5.3772028252755054E-6</v>
      </c>
    </row>
    <row r="53" spans="1:6">
      <c r="A53" s="108"/>
      <c r="B53" s="75">
        <v>41805</v>
      </c>
      <c r="C53" s="121">
        <v>12307435.41</v>
      </c>
      <c r="D53" s="4"/>
      <c r="E53" s="122">
        <v>2.5040532000000001E-3</v>
      </c>
      <c r="F53" s="79">
        <f t="shared" si="0"/>
        <v>5.3772402291310344E-6</v>
      </c>
    </row>
    <row r="54" spans="1:6">
      <c r="A54" s="108"/>
      <c r="B54" s="75">
        <v>41806</v>
      </c>
      <c r="C54" s="121">
        <v>11048869.250000015</v>
      </c>
      <c r="D54" s="4"/>
      <c r="E54" s="122">
        <v>2.5047152000000003E-3</v>
      </c>
      <c r="F54" s="79">
        <f t="shared" si="0"/>
        <v>4.8286364447462592E-6</v>
      </c>
    </row>
    <row r="55" spans="1:6">
      <c r="A55" s="108"/>
      <c r="B55" s="75">
        <v>41807</v>
      </c>
      <c r="C55" s="121">
        <v>3067024.549999997</v>
      </c>
      <c r="D55" s="4"/>
      <c r="E55" s="122">
        <v>2.5206791000000001E-3</v>
      </c>
      <c r="F55" s="79">
        <f t="shared" si="0"/>
        <v>1.3489104997153824E-6</v>
      </c>
    </row>
    <row r="56" spans="1:6">
      <c r="A56" s="108"/>
      <c r="B56" s="75">
        <v>41808</v>
      </c>
      <c r="C56" s="121">
        <v>5509703.3900000006</v>
      </c>
      <c r="D56" s="4"/>
      <c r="E56" s="122">
        <v>2.5424879000000003E-3</v>
      </c>
      <c r="F56" s="79">
        <f t="shared" si="0"/>
        <v>2.4441926666137526E-6</v>
      </c>
    </row>
    <row r="57" spans="1:6">
      <c r="A57" s="108"/>
      <c r="B57" s="75">
        <v>41809</v>
      </c>
      <c r="C57" s="121">
        <v>10880453.430000022</v>
      </c>
      <c r="D57" s="4"/>
      <c r="E57" s="122">
        <v>2.5602632000000002E-3</v>
      </c>
      <c r="F57" s="79">
        <f t="shared" si="0"/>
        <v>4.8604886210983113E-6</v>
      </c>
    </row>
    <row r="58" spans="1:6">
      <c r="A58" s="108"/>
      <c r="B58" s="75">
        <v>41810</v>
      </c>
      <c r="C58" s="121">
        <v>22094845.00999999</v>
      </c>
      <c r="D58" s="4"/>
      <c r="E58" s="122">
        <v>2.6247452E-3</v>
      </c>
      <c r="F58" s="79">
        <f t="shared" si="0"/>
        <v>1.0118739885631776E-5</v>
      </c>
    </row>
    <row r="59" spans="1:6">
      <c r="A59" s="108"/>
      <c r="B59" s="75">
        <v>41811</v>
      </c>
      <c r="C59" s="121">
        <v>22095006.099999979</v>
      </c>
      <c r="D59" s="4"/>
      <c r="E59" s="122">
        <v>2.6247452E-3</v>
      </c>
      <c r="F59" s="79">
        <f t="shared" si="0"/>
        <v>1.0118813659754533E-5</v>
      </c>
    </row>
    <row r="60" spans="1:6">
      <c r="A60" s="108"/>
      <c r="B60" s="75">
        <v>41812</v>
      </c>
      <c r="C60" s="121">
        <v>22095167.190000013</v>
      </c>
      <c r="D60" s="4"/>
      <c r="E60" s="122">
        <v>2.6247452E-3</v>
      </c>
      <c r="F60" s="79">
        <f t="shared" si="0"/>
        <v>1.0118887433877311E-5</v>
      </c>
    </row>
    <row r="61" spans="1:6">
      <c r="A61" s="108"/>
      <c r="B61" s="75">
        <v>41813</v>
      </c>
      <c r="C61" s="121">
        <v>24559076.150000006</v>
      </c>
      <c r="D61" s="4"/>
      <c r="E61" s="122">
        <v>2.6372429999999996E-3</v>
      </c>
      <c r="F61" s="79">
        <f t="shared" si="0"/>
        <v>1.1300834021274767E-5</v>
      </c>
    </row>
    <row r="62" spans="1:6">
      <c r="A62" s="108"/>
      <c r="B62" s="75">
        <v>41814</v>
      </c>
      <c r="C62" s="121">
        <v>24348952.550000008</v>
      </c>
      <c r="D62" s="4"/>
      <c r="E62" s="122">
        <v>2.6460239000000003E-3</v>
      </c>
      <c r="F62" s="79">
        <f t="shared" si="0"/>
        <v>1.1241450910421575E-5</v>
      </c>
    </row>
    <row r="63" spans="1:6">
      <c r="A63" s="108"/>
      <c r="B63" s="75">
        <v>41815</v>
      </c>
      <c r="C63" s="121">
        <v>24110736.629999995</v>
      </c>
      <c r="D63" s="4"/>
      <c r="E63" s="122">
        <v>2.6458831999999996E-3</v>
      </c>
      <c r="F63" s="79">
        <f t="shared" si="0"/>
        <v>1.1130879219030019E-5</v>
      </c>
    </row>
    <row r="64" spans="1:6">
      <c r="A64" s="108"/>
      <c r="B64" s="75">
        <v>41816</v>
      </c>
      <c r="C64" s="121">
        <v>0</v>
      </c>
      <c r="D64" s="4"/>
      <c r="E64" s="122">
        <v>2.6563292000000003E-3</v>
      </c>
      <c r="F64" s="79">
        <f t="shared" si="0"/>
        <v>0</v>
      </c>
    </row>
    <row r="65" spans="1:6">
      <c r="A65" s="108"/>
      <c r="B65" s="75">
        <v>41817</v>
      </c>
      <c r="C65" s="121">
        <v>0</v>
      </c>
      <c r="D65" s="4"/>
      <c r="E65" s="122">
        <v>2.6478461000000002E-3</v>
      </c>
      <c r="F65" s="79">
        <f t="shared" si="0"/>
        <v>0</v>
      </c>
    </row>
    <row r="66" spans="1:6">
      <c r="A66" s="108"/>
      <c r="B66" s="75">
        <v>41818</v>
      </c>
      <c r="C66" s="121">
        <v>0</v>
      </c>
      <c r="D66" s="4"/>
      <c r="E66" s="122">
        <v>2.6478461000000002E-3</v>
      </c>
      <c r="F66" s="79">
        <f t="shared" si="0"/>
        <v>0</v>
      </c>
    </row>
    <row r="67" spans="1:6">
      <c r="A67" s="108"/>
      <c r="B67" s="75">
        <v>41819</v>
      </c>
      <c r="C67" s="121">
        <v>0</v>
      </c>
      <c r="D67" s="4"/>
      <c r="E67" s="122">
        <v>2.6478461000000002E-3</v>
      </c>
      <c r="F67" s="79">
        <f t="shared" si="0"/>
        <v>0</v>
      </c>
    </row>
    <row r="68" spans="1:6">
      <c r="A68" s="108"/>
      <c r="B68" s="75">
        <v>41820</v>
      </c>
      <c r="C68" s="131">
        <v>0</v>
      </c>
      <c r="D68" s="4"/>
      <c r="E68" s="122">
        <v>2.657043E-3</v>
      </c>
      <c r="F68" s="79">
        <f t="shared" si="0"/>
        <v>0</v>
      </c>
    </row>
    <row r="69" spans="1:6">
      <c r="A69" s="108"/>
      <c r="B69" s="75">
        <v>41821</v>
      </c>
      <c r="C69" s="121">
        <v>0</v>
      </c>
      <c r="D69" s="4"/>
      <c r="E69" s="122">
        <v>2.6653091000000003E-3</v>
      </c>
      <c r="F69" s="79">
        <f t="shared" si="0"/>
        <v>0</v>
      </c>
    </row>
    <row r="70" spans="1:6">
      <c r="A70" s="108"/>
      <c r="B70" s="75">
        <v>41822</v>
      </c>
      <c r="C70" s="121">
        <v>0</v>
      </c>
      <c r="D70" s="4"/>
      <c r="E70" s="122">
        <v>2.6844800999999995E-3</v>
      </c>
      <c r="F70" s="79">
        <f t="shared" si="0"/>
        <v>0</v>
      </c>
    </row>
    <row r="71" spans="1:6">
      <c r="A71" s="108"/>
      <c r="B71" s="75">
        <v>41823</v>
      </c>
      <c r="C71" s="121">
        <v>0</v>
      </c>
      <c r="D71" s="4"/>
      <c r="E71" s="122">
        <v>2.6911191000000001E-3</v>
      </c>
      <c r="F71" s="79">
        <f t="shared" si="0"/>
        <v>0</v>
      </c>
    </row>
    <row r="72" spans="1:6">
      <c r="A72" s="108"/>
      <c r="B72" s="75">
        <v>41824</v>
      </c>
      <c r="C72" s="121">
        <v>0</v>
      </c>
      <c r="D72" s="4"/>
      <c r="E72" s="122">
        <v>2.6911191000000001E-3</v>
      </c>
      <c r="F72" s="79">
        <f t="shared" si="0"/>
        <v>0</v>
      </c>
    </row>
    <row r="73" spans="1:6">
      <c r="A73" s="108"/>
      <c r="B73" s="75">
        <v>41825</v>
      </c>
      <c r="C73" s="121">
        <v>0</v>
      </c>
      <c r="D73" s="4"/>
      <c r="E73" s="122">
        <v>2.6911191000000001E-3</v>
      </c>
      <c r="F73" s="79">
        <f t="shared" ref="F73:F136" si="1">E73*(C73/$C$377)</f>
        <v>0</v>
      </c>
    </row>
    <row r="74" spans="1:6">
      <c r="A74" s="108"/>
      <c r="B74" s="75">
        <v>41826</v>
      </c>
      <c r="C74" s="121">
        <v>0</v>
      </c>
      <c r="D74" s="4"/>
      <c r="E74" s="122">
        <v>2.6911191000000001E-3</v>
      </c>
      <c r="F74" s="79">
        <f t="shared" si="1"/>
        <v>0</v>
      </c>
    </row>
    <row r="75" spans="1:6">
      <c r="A75" s="108"/>
      <c r="B75" s="75">
        <v>41827</v>
      </c>
      <c r="C75" s="121">
        <v>0</v>
      </c>
      <c r="D75" s="4"/>
      <c r="E75" s="122">
        <v>2.6911190000000001E-3</v>
      </c>
      <c r="F75" s="79">
        <f t="shared" si="1"/>
        <v>0</v>
      </c>
    </row>
    <row r="76" spans="1:6">
      <c r="A76" s="108"/>
      <c r="B76" s="75">
        <v>41828</v>
      </c>
      <c r="C76" s="121">
        <v>0</v>
      </c>
      <c r="D76" s="4"/>
      <c r="E76" s="122">
        <v>2.6994611000000003E-3</v>
      </c>
      <c r="F76" s="79">
        <f t="shared" si="1"/>
        <v>0</v>
      </c>
    </row>
    <row r="77" spans="1:6">
      <c r="A77" s="108"/>
      <c r="B77" s="75">
        <v>41829</v>
      </c>
      <c r="C77" s="121">
        <v>0</v>
      </c>
      <c r="D77" s="4"/>
      <c r="E77" s="122">
        <v>2.6993990999999999E-3</v>
      </c>
      <c r="F77" s="79">
        <f t="shared" si="1"/>
        <v>0</v>
      </c>
    </row>
    <row r="78" spans="1:6">
      <c r="A78" s="108"/>
      <c r="B78" s="75">
        <v>41830</v>
      </c>
      <c r="C78" s="121">
        <v>0</v>
      </c>
      <c r="D78" s="4"/>
      <c r="E78" s="122">
        <v>2.7015359999999996E-3</v>
      </c>
      <c r="F78" s="79">
        <f t="shared" si="1"/>
        <v>0</v>
      </c>
    </row>
    <row r="79" spans="1:6">
      <c r="A79" s="108"/>
      <c r="B79" s="75">
        <v>41831</v>
      </c>
      <c r="C79" s="121">
        <v>0</v>
      </c>
      <c r="D79" s="4"/>
      <c r="E79" s="122">
        <v>2.7069370999999996E-3</v>
      </c>
      <c r="F79" s="79">
        <f t="shared" si="1"/>
        <v>0</v>
      </c>
    </row>
    <row r="80" spans="1:6">
      <c r="A80" s="108"/>
      <c r="B80" s="75">
        <v>41832</v>
      </c>
      <c r="C80" s="121">
        <v>0</v>
      </c>
      <c r="D80" s="4"/>
      <c r="E80" s="122">
        <v>2.7069370999999996E-3</v>
      </c>
      <c r="F80" s="79">
        <f t="shared" si="1"/>
        <v>0</v>
      </c>
    </row>
    <row r="81" spans="1:6">
      <c r="A81" s="108"/>
      <c r="B81" s="75">
        <v>41833</v>
      </c>
      <c r="C81" s="121">
        <v>0</v>
      </c>
      <c r="D81" s="4"/>
      <c r="E81" s="122">
        <v>2.7069370999999996E-3</v>
      </c>
      <c r="F81" s="79">
        <f t="shared" si="1"/>
        <v>0</v>
      </c>
    </row>
    <row r="82" spans="1:6">
      <c r="A82" s="108"/>
      <c r="B82" s="75">
        <v>41834</v>
      </c>
      <c r="C82" s="121">
        <v>0</v>
      </c>
      <c r="D82" s="4"/>
      <c r="E82" s="122">
        <v>2.7072239000000002E-3</v>
      </c>
      <c r="F82" s="79">
        <f t="shared" si="1"/>
        <v>0</v>
      </c>
    </row>
    <row r="83" spans="1:6">
      <c r="A83" s="108"/>
      <c r="B83" s="75">
        <v>41835</v>
      </c>
      <c r="C83" s="121">
        <v>0</v>
      </c>
      <c r="D83" s="4"/>
      <c r="E83" s="122">
        <v>2.6997771E-3</v>
      </c>
      <c r="F83" s="79">
        <f t="shared" si="1"/>
        <v>0</v>
      </c>
    </row>
    <row r="84" spans="1:6">
      <c r="A84" s="108"/>
      <c r="B84" s="75">
        <v>41836</v>
      </c>
      <c r="C84" s="121">
        <v>0</v>
      </c>
      <c r="D84" s="4"/>
      <c r="E84" s="122">
        <v>2.7090372000000001E-3</v>
      </c>
      <c r="F84" s="79">
        <f t="shared" si="1"/>
        <v>0</v>
      </c>
    </row>
    <row r="85" spans="1:6">
      <c r="A85" s="108"/>
      <c r="B85" s="75">
        <v>41837</v>
      </c>
      <c r="C85" s="121">
        <v>0</v>
      </c>
      <c r="D85" s="4"/>
      <c r="E85" s="122">
        <v>2.7028858000000002E-3</v>
      </c>
      <c r="F85" s="79">
        <f t="shared" si="1"/>
        <v>0</v>
      </c>
    </row>
    <row r="86" spans="1:6">
      <c r="A86" s="108"/>
      <c r="B86" s="75">
        <v>41838</v>
      </c>
      <c r="C86" s="121">
        <v>0</v>
      </c>
      <c r="D86" s="4"/>
      <c r="E86" s="122">
        <v>2.7002478000000001E-3</v>
      </c>
      <c r="F86" s="79">
        <f t="shared" si="1"/>
        <v>0</v>
      </c>
    </row>
    <row r="87" spans="1:6">
      <c r="A87" s="108"/>
      <c r="B87" s="75">
        <v>41839</v>
      </c>
      <c r="C87" s="121">
        <v>0</v>
      </c>
      <c r="D87" s="4"/>
      <c r="E87" s="122">
        <v>2.7002478000000001E-3</v>
      </c>
      <c r="F87" s="79">
        <f t="shared" si="1"/>
        <v>0</v>
      </c>
    </row>
    <row r="88" spans="1:6">
      <c r="A88" s="108"/>
      <c r="B88" s="75">
        <v>41840</v>
      </c>
      <c r="C88" s="121">
        <v>0</v>
      </c>
      <c r="D88" s="4"/>
      <c r="E88" s="122">
        <v>2.7002478000000001E-3</v>
      </c>
      <c r="F88" s="79">
        <f t="shared" si="1"/>
        <v>0</v>
      </c>
    </row>
    <row r="89" spans="1:6">
      <c r="A89" s="108"/>
      <c r="B89" s="75">
        <v>41841</v>
      </c>
      <c r="C89" s="121">
        <v>0</v>
      </c>
      <c r="D89" s="4"/>
      <c r="E89" s="122">
        <v>2.6575389000000004E-3</v>
      </c>
      <c r="F89" s="79">
        <f t="shared" si="1"/>
        <v>0</v>
      </c>
    </row>
    <row r="90" spans="1:6">
      <c r="A90" s="108"/>
      <c r="B90" s="75">
        <v>41842</v>
      </c>
      <c r="C90" s="121">
        <v>0</v>
      </c>
      <c r="D90" s="4"/>
      <c r="E90" s="122">
        <v>2.6612968999999999E-3</v>
      </c>
      <c r="F90" s="79">
        <f t="shared" si="1"/>
        <v>0</v>
      </c>
    </row>
    <row r="91" spans="1:6">
      <c r="A91" s="108"/>
      <c r="B91" s="75">
        <v>41843</v>
      </c>
      <c r="C91" s="121">
        <v>0</v>
      </c>
      <c r="D91" s="4"/>
      <c r="E91" s="122">
        <v>2.6632611000000001E-3</v>
      </c>
      <c r="F91" s="79">
        <f t="shared" si="1"/>
        <v>0</v>
      </c>
    </row>
    <row r="92" spans="1:6">
      <c r="A92" s="108"/>
      <c r="B92" s="75">
        <v>41844</v>
      </c>
      <c r="C92" s="121">
        <v>0</v>
      </c>
      <c r="D92" s="4"/>
      <c r="E92" s="122">
        <v>2.6645067999999995E-3</v>
      </c>
      <c r="F92" s="79">
        <f t="shared" si="1"/>
        <v>0</v>
      </c>
    </row>
    <row r="93" spans="1:6">
      <c r="A93" s="108"/>
      <c r="B93" s="75">
        <v>41845</v>
      </c>
      <c r="C93" s="121">
        <v>0</v>
      </c>
      <c r="D93" s="4"/>
      <c r="E93" s="122">
        <v>2.6695521E-3</v>
      </c>
      <c r="F93" s="79">
        <f t="shared" si="1"/>
        <v>0</v>
      </c>
    </row>
    <row r="94" spans="1:6">
      <c r="A94" s="108"/>
      <c r="B94" s="75">
        <v>41846</v>
      </c>
      <c r="C94" s="121">
        <v>0</v>
      </c>
      <c r="D94" s="4"/>
      <c r="E94" s="122">
        <v>2.6695521E-3</v>
      </c>
      <c r="F94" s="79">
        <f t="shared" si="1"/>
        <v>0</v>
      </c>
    </row>
    <row r="95" spans="1:6">
      <c r="A95" s="108"/>
      <c r="B95" s="75">
        <v>41847</v>
      </c>
      <c r="C95" s="121">
        <v>0</v>
      </c>
      <c r="D95" s="4"/>
      <c r="E95" s="122">
        <v>2.6695521E-3</v>
      </c>
      <c r="F95" s="79">
        <f t="shared" si="1"/>
        <v>0</v>
      </c>
    </row>
    <row r="96" spans="1:6">
      <c r="A96" s="108"/>
      <c r="B96" s="75">
        <v>41848</v>
      </c>
      <c r="C96" s="121">
        <v>0</v>
      </c>
      <c r="D96" s="4"/>
      <c r="E96" s="122">
        <v>2.6574799000000002E-3</v>
      </c>
      <c r="F96" s="79">
        <f t="shared" si="1"/>
        <v>0</v>
      </c>
    </row>
    <row r="97" spans="1:6">
      <c r="A97" s="108"/>
      <c r="B97" s="75">
        <v>41849</v>
      </c>
      <c r="C97" s="121">
        <v>0</v>
      </c>
      <c r="D97" s="4"/>
      <c r="E97" s="122">
        <v>2.6504311E-3</v>
      </c>
      <c r="F97" s="79">
        <f t="shared" si="1"/>
        <v>0</v>
      </c>
    </row>
    <row r="98" spans="1:6">
      <c r="A98" s="108"/>
      <c r="B98" s="75">
        <v>41850</v>
      </c>
      <c r="C98" s="121">
        <v>0</v>
      </c>
      <c r="D98" s="4"/>
      <c r="E98" s="122">
        <v>2.6485061999999998E-3</v>
      </c>
      <c r="F98" s="79">
        <f t="shared" si="1"/>
        <v>0</v>
      </c>
    </row>
    <row r="99" spans="1:6">
      <c r="A99" s="108"/>
      <c r="B99" s="75">
        <v>41851</v>
      </c>
      <c r="C99" s="131">
        <v>0</v>
      </c>
      <c r="D99" s="4"/>
      <c r="E99" s="122">
        <v>2.6705622000000001E-3</v>
      </c>
      <c r="F99" s="79">
        <f t="shared" si="1"/>
        <v>0</v>
      </c>
    </row>
    <row r="100" spans="1:6">
      <c r="A100" s="108"/>
      <c r="B100" s="75">
        <v>41852</v>
      </c>
      <c r="C100" s="121">
        <v>0</v>
      </c>
      <c r="D100" s="4"/>
      <c r="E100" s="122">
        <v>2.6624960000000003E-3</v>
      </c>
      <c r="F100" s="79">
        <f t="shared" si="1"/>
        <v>0</v>
      </c>
    </row>
    <row r="101" spans="1:6">
      <c r="A101" s="108"/>
      <c r="B101" s="75">
        <v>41853</v>
      </c>
      <c r="C101" s="121">
        <v>0</v>
      </c>
      <c r="D101" s="4"/>
      <c r="E101" s="122">
        <v>2.6624960000000003E-3</v>
      </c>
      <c r="F101" s="79">
        <f t="shared" si="1"/>
        <v>0</v>
      </c>
    </row>
    <row r="102" spans="1:6">
      <c r="A102" s="108"/>
      <c r="B102" s="75">
        <v>41854</v>
      </c>
      <c r="C102" s="121">
        <v>0</v>
      </c>
      <c r="D102" s="4"/>
      <c r="E102" s="122">
        <v>2.6624960000000003E-3</v>
      </c>
      <c r="F102" s="79">
        <f t="shared" si="1"/>
        <v>0</v>
      </c>
    </row>
    <row r="103" spans="1:6">
      <c r="A103" s="108"/>
      <c r="B103" s="75">
        <v>41855</v>
      </c>
      <c r="C103" s="121">
        <v>0</v>
      </c>
      <c r="D103" s="4"/>
      <c r="E103" s="122">
        <v>2.6655232E-3</v>
      </c>
      <c r="F103" s="79">
        <f t="shared" si="1"/>
        <v>0</v>
      </c>
    </row>
    <row r="104" spans="1:6">
      <c r="A104" s="108"/>
      <c r="B104" s="75">
        <v>41856</v>
      </c>
      <c r="C104" s="121">
        <v>0</v>
      </c>
      <c r="D104" s="4"/>
      <c r="E104" s="122">
        <v>2.6722781000000002E-3</v>
      </c>
      <c r="F104" s="79">
        <f t="shared" si="1"/>
        <v>0</v>
      </c>
    </row>
    <row r="105" spans="1:6">
      <c r="A105" s="108"/>
      <c r="B105" s="75">
        <v>41857</v>
      </c>
      <c r="C105" s="121">
        <v>0</v>
      </c>
      <c r="D105" s="4"/>
      <c r="E105" s="122">
        <v>2.6821522000000006E-3</v>
      </c>
      <c r="F105" s="79">
        <f t="shared" si="1"/>
        <v>0</v>
      </c>
    </row>
    <row r="106" spans="1:6">
      <c r="A106" s="108"/>
      <c r="B106" s="75">
        <v>41858</v>
      </c>
      <c r="C106" s="121">
        <v>0</v>
      </c>
      <c r="D106" s="4"/>
      <c r="E106" s="122">
        <v>2.6896660000000003E-3</v>
      </c>
      <c r="F106" s="79">
        <f t="shared" si="1"/>
        <v>0</v>
      </c>
    </row>
    <row r="107" spans="1:6">
      <c r="A107" s="108"/>
      <c r="B107" s="75">
        <v>41859</v>
      </c>
      <c r="C107" s="121">
        <v>0</v>
      </c>
      <c r="D107" s="4"/>
      <c r="E107" s="122">
        <v>2.6753440999999997E-3</v>
      </c>
      <c r="F107" s="79">
        <f t="shared" si="1"/>
        <v>0</v>
      </c>
    </row>
    <row r="108" spans="1:6">
      <c r="A108" s="108"/>
      <c r="B108" s="75">
        <v>41860</v>
      </c>
      <c r="C108" s="121">
        <v>0</v>
      </c>
      <c r="D108" s="4"/>
      <c r="E108" s="122">
        <v>2.6753440999999997E-3</v>
      </c>
      <c r="F108" s="79">
        <f t="shared" si="1"/>
        <v>0</v>
      </c>
    </row>
    <row r="109" spans="1:6">
      <c r="A109" s="108"/>
      <c r="B109" s="75">
        <v>41861</v>
      </c>
      <c r="C109" s="121">
        <v>0</v>
      </c>
      <c r="D109" s="4"/>
      <c r="E109" s="122">
        <v>2.6753440999999997E-3</v>
      </c>
      <c r="F109" s="79">
        <f t="shared" si="1"/>
        <v>0</v>
      </c>
    </row>
    <row r="110" spans="1:6">
      <c r="A110" s="108"/>
      <c r="B110" s="75">
        <v>41862</v>
      </c>
      <c r="C110" s="121">
        <v>0</v>
      </c>
      <c r="D110" s="4"/>
      <c r="E110" s="122">
        <v>2.6658162000000002E-3</v>
      </c>
      <c r="F110" s="79">
        <f t="shared" si="1"/>
        <v>0</v>
      </c>
    </row>
    <row r="111" spans="1:6">
      <c r="A111" s="108"/>
      <c r="B111" s="75">
        <v>41863</v>
      </c>
      <c r="C111" s="121">
        <v>0</v>
      </c>
      <c r="D111" s="4"/>
      <c r="E111" s="122">
        <v>2.6538182000000001E-3</v>
      </c>
      <c r="F111" s="79">
        <f t="shared" si="1"/>
        <v>0</v>
      </c>
    </row>
    <row r="112" spans="1:6">
      <c r="A112" s="108"/>
      <c r="B112" s="75">
        <v>41864</v>
      </c>
      <c r="C112" s="121">
        <v>0</v>
      </c>
      <c r="D112" s="4"/>
      <c r="E112" s="122">
        <v>2.6415912000000001E-3</v>
      </c>
      <c r="F112" s="79">
        <f t="shared" si="1"/>
        <v>0</v>
      </c>
    </row>
    <row r="113" spans="1:6">
      <c r="A113" s="108"/>
      <c r="B113" s="75">
        <v>41865</v>
      </c>
      <c r="C113" s="121">
        <v>0</v>
      </c>
      <c r="D113" s="4"/>
      <c r="E113" s="122">
        <v>2.6362828E-3</v>
      </c>
      <c r="F113" s="79">
        <f t="shared" si="1"/>
        <v>0</v>
      </c>
    </row>
    <row r="114" spans="1:6">
      <c r="A114" s="108"/>
      <c r="B114" s="75">
        <v>41866</v>
      </c>
      <c r="C114" s="121">
        <v>0</v>
      </c>
      <c r="D114" s="4"/>
      <c r="E114" s="122">
        <v>2.6492537000000001E-3</v>
      </c>
      <c r="F114" s="79">
        <f t="shared" si="1"/>
        <v>0</v>
      </c>
    </row>
    <row r="115" spans="1:6">
      <c r="A115" s="108"/>
      <c r="B115" s="75">
        <v>41867</v>
      </c>
      <c r="C115" s="121">
        <v>0</v>
      </c>
      <c r="D115" s="4"/>
      <c r="E115" s="122">
        <v>2.6492537000000001E-3</v>
      </c>
      <c r="F115" s="79">
        <f t="shared" si="1"/>
        <v>0</v>
      </c>
    </row>
    <row r="116" spans="1:6">
      <c r="A116" s="108"/>
      <c r="B116" s="75">
        <v>41868</v>
      </c>
      <c r="C116" s="121">
        <v>0</v>
      </c>
      <c r="D116" s="4"/>
      <c r="E116" s="122">
        <v>2.6492537000000001E-3</v>
      </c>
      <c r="F116" s="79">
        <f t="shared" si="1"/>
        <v>0</v>
      </c>
    </row>
    <row r="117" spans="1:6">
      <c r="A117" s="108"/>
      <c r="B117" s="75">
        <v>41869</v>
      </c>
      <c r="C117" s="121">
        <v>0</v>
      </c>
      <c r="D117" s="4"/>
      <c r="E117" s="122">
        <v>2.6348532E-3</v>
      </c>
      <c r="F117" s="79">
        <f t="shared" si="1"/>
        <v>0</v>
      </c>
    </row>
    <row r="118" spans="1:6">
      <c r="A118" s="108"/>
      <c r="B118" s="75">
        <v>41870</v>
      </c>
      <c r="C118" s="121">
        <v>0</v>
      </c>
      <c r="D118" s="4"/>
      <c r="E118" s="122">
        <v>2.6209406999999998E-3</v>
      </c>
      <c r="F118" s="79">
        <f t="shared" si="1"/>
        <v>0</v>
      </c>
    </row>
    <row r="119" spans="1:6">
      <c r="A119" s="108"/>
      <c r="B119" s="75">
        <v>41871</v>
      </c>
      <c r="C119" s="121">
        <v>0</v>
      </c>
      <c r="D119" s="4"/>
      <c r="E119" s="122">
        <v>2.6405618999999999E-3</v>
      </c>
      <c r="F119" s="79">
        <f t="shared" si="1"/>
        <v>0</v>
      </c>
    </row>
    <row r="120" spans="1:6">
      <c r="A120" s="108"/>
      <c r="B120" s="75">
        <v>41872</v>
      </c>
      <c r="C120" s="121">
        <v>0</v>
      </c>
      <c r="D120" s="4"/>
      <c r="E120" s="122">
        <v>2.6556542E-3</v>
      </c>
      <c r="F120" s="79">
        <f t="shared" si="1"/>
        <v>0</v>
      </c>
    </row>
    <row r="121" spans="1:6">
      <c r="A121" s="108"/>
      <c r="B121" s="75">
        <v>41873</v>
      </c>
      <c r="C121" s="121">
        <v>0</v>
      </c>
      <c r="D121" s="4"/>
      <c r="E121" s="122">
        <v>2.6542881999999999E-3</v>
      </c>
      <c r="F121" s="79">
        <f t="shared" si="1"/>
        <v>0</v>
      </c>
    </row>
    <row r="122" spans="1:6">
      <c r="A122" s="108"/>
      <c r="B122" s="75">
        <v>41874</v>
      </c>
      <c r="C122" s="121">
        <v>0</v>
      </c>
      <c r="D122" s="4"/>
      <c r="E122" s="122">
        <v>2.6542881999999999E-3</v>
      </c>
      <c r="F122" s="79">
        <f t="shared" si="1"/>
        <v>0</v>
      </c>
    </row>
    <row r="123" spans="1:6">
      <c r="A123" s="108"/>
      <c r="B123" s="75">
        <v>41875</v>
      </c>
      <c r="C123" s="121">
        <v>0</v>
      </c>
      <c r="D123" s="4"/>
      <c r="E123" s="122">
        <v>2.6542881999999999E-3</v>
      </c>
      <c r="F123" s="79">
        <f t="shared" si="1"/>
        <v>0</v>
      </c>
    </row>
    <row r="124" spans="1:6">
      <c r="A124" s="108"/>
      <c r="B124" s="75">
        <v>41876</v>
      </c>
      <c r="C124" s="121">
        <v>0</v>
      </c>
      <c r="D124" s="4"/>
      <c r="E124" s="122">
        <v>2.6556370000000002E-3</v>
      </c>
      <c r="F124" s="79">
        <f t="shared" si="1"/>
        <v>0</v>
      </c>
    </row>
    <row r="125" spans="1:6">
      <c r="A125" s="108"/>
      <c r="B125" s="75">
        <v>41877</v>
      </c>
      <c r="C125" s="121">
        <v>0</v>
      </c>
      <c r="D125" s="4"/>
      <c r="E125" s="122">
        <v>2.6615241000000002E-3</v>
      </c>
      <c r="F125" s="79">
        <f t="shared" si="1"/>
        <v>0</v>
      </c>
    </row>
    <row r="126" spans="1:6">
      <c r="A126" s="108"/>
      <c r="B126" s="75">
        <v>41878</v>
      </c>
      <c r="C126" s="121">
        <v>0</v>
      </c>
      <c r="D126" s="4"/>
      <c r="E126" s="122">
        <v>2.6729102999999998E-3</v>
      </c>
      <c r="F126" s="79">
        <f t="shared" si="1"/>
        <v>0</v>
      </c>
    </row>
    <row r="127" spans="1:6">
      <c r="A127" s="108"/>
      <c r="B127" s="75">
        <v>41879</v>
      </c>
      <c r="C127" s="132">
        <v>0</v>
      </c>
      <c r="D127" s="4"/>
      <c r="E127" s="122">
        <v>2.6815717999999996E-3</v>
      </c>
      <c r="F127" s="79">
        <f t="shared" si="1"/>
        <v>0</v>
      </c>
    </row>
    <row r="128" spans="1:6">
      <c r="A128" s="108"/>
      <c r="B128" s="75">
        <v>41880</v>
      </c>
      <c r="C128" s="131">
        <v>0</v>
      </c>
      <c r="D128" s="4"/>
      <c r="E128" s="122">
        <v>2.6830568999999999E-3</v>
      </c>
      <c r="F128" s="79">
        <f t="shared" si="1"/>
        <v>0</v>
      </c>
    </row>
    <row r="129" spans="1:6">
      <c r="A129" s="108"/>
      <c r="B129" s="75">
        <v>41881</v>
      </c>
      <c r="C129" s="121">
        <v>0</v>
      </c>
      <c r="D129" s="4"/>
      <c r="E129" s="122">
        <v>2.6830568999999999E-3</v>
      </c>
      <c r="F129" s="79">
        <f t="shared" si="1"/>
        <v>0</v>
      </c>
    </row>
    <row r="130" spans="1:6">
      <c r="A130" s="108"/>
      <c r="B130" s="75">
        <v>41882</v>
      </c>
      <c r="C130" s="121">
        <v>0</v>
      </c>
      <c r="D130" s="4"/>
      <c r="E130" s="122">
        <v>2.6830568999999999E-3</v>
      </c>
      <c r="F130" s="79">
        <f t="shared" si="1"/>
        <v>0</v>
      </c>
    </row>
    <row r="131" spans="1:6">
      <c r="A131" s="108"/>
      <c r="B131" s="75">
        <v>41883</v>
      </c>
      <c r="C131" s="121">
        <v>0</v>
      </c>
      <c r="D131" s="4"/>
      <c r="E131" s="122">
        <v>2.6830568999999999E-3</v>
      </c>
      <c r="F131" s="79">
        <f t="shared" si="1"/>
        <v>0</v>
      </c>
    </row>
    <row r="132" spans="1:6">
      <c r="A132" s="108"/>
      <c r="B132" s="75">
        <v>41884</v>
      </c>
      <c r="C132" s="121">
        <v>0</v>
      </c>
      <c r="D132" s="4"/>
      <c r="E132" s="122">
        <v>2.6536338000000006E-3</v>
      </c>
      <c r="F132" s="79">
        <f t="shared" si="1"/>
        <v>0</v>
      </c>
    </row>
    <row r="133" spans="1:6">
      <c r="A133" s="108"/>
      <c r="B133" s="75">
        <v>41885</v>
      </c>
      <c r="C133" s="121">
        <v>0</v>
      </c>
      <c r="D133" s="4"/>
      <c r="E133" s="122">
        <v>2.6925400000000002E-3</v>
      </c>
      <c r="F133" s="79">
        <f t="shared" si="1"/>
        <v>0</v>
      </c>
    </row>
    <row r="134" spans="1:6">
      <c r="A134" s="108"/>
      <c r="B134" s="75">
        <v>41886</v>
      </c>
      <c r="C134" s="121">
        <v>0</v>
      </c>
      <c r="D134" s="4"/>
      <c r="E134" s="122">
        <v>2.6916218000000002E-3</v>
      </c>
      <c r="F134" s="79">
        <f t="shared" si="1"/>
        <v>0</v>
      </c>
    </row>
    <row r="135" spans="1:6">
      <c r="A135" s="108"/>
      <c r="B135" s="75">
        <v>41887</v>
      </c>
      <c r="C135" s="121">
        <v>0</v>
      </c>
      <c r="D135" s="4"/>
      <c r="E135" s="122">
        <v>2.6788518000000002E-3</v>
      </c>
      <c r="F135" s="79">
        <f t="shared" si="1"/>
        <v>0</v>
      </c>
    </row>
    <row r="136" spans="1:6">
      <c r="A136" s="108"/>
      <c r="B136" s="75">
        <v>41888</v>
      </c>
      <c r="C136" s="121">
        <v>0</v>
      </c>
      <c r="D136" s="4"/>
      <c r="E136" s="122">
        <v>2.6788518000000002E-3</v>
      </c>
      <c r="F136" s="79">
        <f t="shared" si="1"/>
        <v>0</v>
      </c>
    </row>
    <row r="137" spans="1:6">
      <c r="A137" s="108"/>
      <c r="B137" s="75">
        <v>41889</v>
      </c>
      <c r="C137" s="121">
        <v>0</v>
      </c>
      <c r="D137" s="4"/>
      <c r="E137" s="122">
        <v>2.6788518000000002E-3</v>
      </c>
      <c r="F137" s="79">
        <f t="shared" ref="F137:F200" si="2">E137*(C137/$C$377)</f>
        <v>0</v>
      </c>
    </row>
    <row r="138" spans="1:6">
      <c r="A138" s="108"/>
      <c r="B138" s="75">
        <v>41890</v>
      </c>
      <c r="C138" s="121">
        <v>0</v>
      </c>
      <c r="D138" s="4"/>
      <c r="E138" s="122">
        <v>2.6657709999999995E-3</v>
      </c>
      <c r="F138" s="79">
        <f t="shared" si="2"/>
        <v>0</v>
      </c>
    </row>
    <row r="139" spans="1:6">
      <c r="A139" s="108"/>
      <c r="B139" s="75">
        <v>41891</v>
      </c>
      <c r="C139" s="121">
        <v>0</v>
      </c>
      <c r="D139" s="4"/>
      <c r="E139" s="122">
        <v>2.6638209000000002E-3</v>
      </c>
      <c r="F139" s="79">
        <f t="shared" si="2"/>
        <v>0</v>
      </c>
    </row>
    <row r="140" spans="1:6">
      <c r="A140" s="108"/>
      <c r="B140" s="75">
        <v>41892</v>
      </c>
      <c r="C140" s="121">
        <v>0</v>
      </c>
      <c r="D140" s="4"/>
      <c r="E140" s="122">
        <v>2.6724460000000002E-3</v>
      </c>
      <c r="F140" s="79">
        <f t="shared" si="2"/>
        <v>0</v>
      </c>
    </row>
    <row r="141" spans="1:6">
      <c r="A141" s="108"/>
      <c r="B141" s="75">
        <v>41893</v>
      </c>
      <c r="C141" s="121">
        <v>0</v>
      </c>
      <c r="D141" s="4"/>
      <c r="E141" s="122">
        <v>2.6646608E-3</v>
      </c>
      <c r="F141" s="79">
        <f t="shared" si="2"/>
        <v>0</v>
      </c>
    </row>
    <row r="142" spans="1:6">
      <c r="A142" s="108"/>
      <c r="B142" s="75">
        <v>41894</v>
      </c>
      <c r="C142" s="121">
        <v>0</v>
      </c>
      <c r="D142" s="4"/>
      <c r="E142" s="122">
        <v>2.6563151000000003E-3</v>
      </c>
      <c r="F142" s="79">
        <f t="shared" si="2"/>
        <v>0</v>
      </c>
    </row>
    <row r="143" spans="1:6">
      <c r="A143" s="108"/>
      <c r="B143" s="75">
        <v>41895</v>
      </c>
      <c r="C143" s="121">
        <v>0</v>
      </c>
      <c r="D143" s="4"/>
      <c r="E143" s="122">
        <v>2.6563151000000003E-3</v>
      </c>
      <c r="F143" s="79">
        <f t="shared" si="2"/>
        <v>0</v>
      </c>
    </row>
    <row r="144" spans="1:6">
      <c r="A144" s="108"/>
      <c r="B144" s="75">
        <v>41896</v>
      </c>
      <c r="C144" s="121">
        <v>0</v>
      </c>
      <c r="D144" s="4"/>
      <c r="E144" s="122">
        <v>2.6563151000000003E-3</v>
      </c>
      <c r="F144" s="79">
        <f t="shared" si="2"/>
        <v>0</v>
      </c>
    </row>
    <row r="145" spans="1:6">
      <c r="A145" s="108"/>
      <c r="B145" s="75">
        <v>41897</v>
      </c>
      <c r="C145" s="121">
        <v>3858069.8099999949</v>
      </c>
      <c r="D145" s="4"/>
      <c r="E145" s="122">
        <v>2.6550760000000006E-3</v>
      </c>
      <c r="F145" s="79">
        <f t="shared" si="2"/>
        <v>1.7872913814007681E-6</v>
      </c>
    </row>
    <row r="146" spans="1:6">
      <c r="A146" s="108"/>
      <c r="B146" s="75">
        <v>41898</v>
      </c>
      <c r="C146" s="121">
        <v>1482045.3399999887</v>
      </c>
      <c r="D146" s="4"/>
      <c r="E146" s="122">
        <v>2.6571582000000002E-3</v>
      </c>
      <c r="F146" s="79">
        <f t="shared" si="2"/>
        <v>6.8711151132026685E-7</v>
      </c>
    </row>
    <row r="147" spans="1:6">
      <c r="A147" s="108"/>
      <c r="B147" s="75">
        <v>41899</v>
      </c>
      <c r="C147" s="121">
        <v>0</v>
      </c>
      <c r="D147" s="4"/>
      <c r="E147" s="122">
        <v>2.6626739000000003E-3</v>
      </c>
      <c r="F147" s="79">
        <f t="shared" si="2"/>
        <v>0</v>
      </c>
    </row>
    <row r="148" spans="1:6">
      <c r="A148" s="108"/>
      <c r="B148" s="75">
        <v>41900</v>
      </c>
      <c r="C148" s="121">
        <v>0</v>
      </c>
      <c r="D148" s="4"/>
      <c r="E148" s="122">
        <v>2.6827509000000005E-3</v>
      </c>
      <c r="F148" s="79">
        <f t="shared" si="2"/>
        <v>0</v>
      </c>
    </row>
    <row r="149" spans="1:6">
      <c r="A149" s="108"/>
      <c r="B149" s="75">
        <v>41901</v>
      </c>
      <c r="C149" s="121">
        <v>0</v>
      </c>
      <c r="D149" s="4"/>
      <c r="E149" s="122">
        <v>2.6981700000000002E-3</v>
      </c>
      <c r="F149" s="79">
        <f t="shared" si="2"/>
        <v>0</v>
      </c>
    </row>
    <row r="150" spans="1:6">
      <c r="A150" s="108"/>
      <c r="B150" s="75">
        <v>41902</v>
      </c>
      <c r="C150" s="121">
        <v>0</v>
      </c>
      <c r="D150" s="4"/>
      <c r="E150" s="122">
        <v>2.6981700000000002E-3</v>
      </c>
      <c r="F150" s="79">
        <f t="shared" si="2"/>
        <v>0</v>
      </c>
    </row>
    <row r="151" spans="1:6">
      <c r="A151" s="108"/>
      <c r="B151" s="75">
        <v>41903</v>
      </c>
      <c r="C151" s="121">
        <v>0</v>
      </c>
      <c r="D151" s="4"/>
      <c r="E151" s="122">
        <v>2.6981700000000002E-3</v>
      </c>
      <c r="F151" s="79">
        <f t="shared" si="2"/>
        <v>0</v>
      </c>
    </row>
    <row r="152" spans="1:6">
      <c r="A152" s="108"/>
      <c r="B152" s="75">
        <v>41904</v>
      </c>
      <c r="C152" s="121">
        <v>0</v>
      </c>
      <c r="D152" s="4"/>
      <c r="E152" s="122">
        <v>2.6958842E-3</v>
      </c>
      <c r="F152" s="79">
        <f t="shared" si="2"/>
        <v>0</v>
      </c>
    </row>
    <row r="153" spans="1:6">
      <c r="A153" s="108"/>
      <c r="B153" s="75">
        <v>41905</v>
      </c>
      <c r="C153" s="121">
        <v>0</v>
      </c>
      <c r="D153" s="4"/>
      <c r="E153" s="122">
        <v>2.7004652000000001E-3</v>
      </c>
      <c r="F153" s="79">
        <f t="shared" si="2"/>
        <v>0</v>
      </c>
    </row>
    <row r="154" spans="1:6">
      <c r="A154" s="108"/>
      <c r="B154" s="75">
        <v>41906</v>
      </c>
      <c r="C154" s="121">
        <v>0</v>
      </c>
      <c r="D154" s="4"/>
      <c r="E154" s="122">
        <v>2.7304180000000001E-3</v>
      </c>
      <c r="F154" s="79">
        <f t="shared" si="2"/>
        <v>0</v>
      </c>
    </row>
    <row r="155" spans="1:6">
      <c r="A155" s="108"/>
      <c r="B155" s="75">
        <v>41907</v>
      </c>
      <c r="C155" s="121">
        <v>0</v>
      </c>
      <c r="D155" s="4"/>
      <c r="E155" s="122">
        <v>2.7377650000000001E-3</v>
      </c>
      <c r="F155" s="79">
        <f t="shared" si="2"/>
        <v>0</v>
      </c>
    </row>
    <row r="156" spans="1:6">
      <c r="A156" s="108"/>
      <c r="B156" s="75">
        <v>41908</v>
      </c>
      <c r="C156" s="121">
        <v>524597.79000001401</v>
      </c>
      <c r="D156" s="4"/>
      <c r="E156" s="122">
        <v>2.7406268999999998E-3</v>
      </c>
      <c r="F156" s="79">
        <f t="shared" si="2"/>
        <v>2.508561167941152E-7</v>
      </c>
    </row>
    <row r="157" spans="1:6">
      <c r="A157" s="108"/>
      <c r="B157" s="75">
        <v>41909</v>
      </c>
      <c r="C157" s="121">
        <v>524601.77999999002</v>
      </c>
      <c r="D157" s="4"/>
      <c r="E157" s="122">
        <v>2.7406268999999998E-3</v>
      </c>
      <c r="F157" s="79">
        <f t="shared" si="2"/>
        <v>2.5085802476231307E-7</v>
      </c>
    </row>
    <row r="158" spans="1:6">
      <c r="A158" s="108"/>
      <c r="B158" s="75">
        <v>41910</v>
      </c>
      <c r="C158" s="132">
        <v>524605.76999999583</v>
      </c>
      <c r="D158" s="4"/>
      <c r="E158" s="122">
        <v>2.7406268999999998E-3</v>
      </c>
      <c r="F158" s="79">
        <f t="shared" si="2"/>
        <v>2.5085993273052518E-7</v>
      </c>
    </row>
    <row r="159" spans="1:6">
      <c r="A159" s="108"/>
      <c r="B159" s="75">
        <v>41911</v>
      </c>
      <c r="C159" s="121">
        <v>0</v>
      </c>
      <c r="D159" s="4"/>
      <c r="E159" s="122">
        <v>2.7431032000000007E-3</v>
      </c>
      <c r="F159" s="79">
        <f t="shared" si="2"/>
        <v>0</v>
      </c>
    </row>
    <row r="160" spans="1:6">
      <c r="A160" s="108"/>
      <c r="B160" s="75">
        <v>41912</v>
      </c>
      <c r="C160" s="131">
        <v>0</v>
      </c>
      <c r="D160" s="4"/>
      <c r="E160" s="122">
        <v>2.7559709000000003E-3</v>
      </c>
      <c r="F160" s="79">
        <f t="shared" si="2"/>
        <v>0</v>
      </c>
    </row>
    <row r="161" spans="1:6">
      <c r="A161" s="108"/>
      <c r="B161" s="75">
        <v>41913</v>
      </c>
      <c r="C161" s="121">
        <v>0</v>
      </c>
      <c r="D161" s="4"/>
      <c r="E161" s="122">
        <v>2.7592758000000001E-3</v>
      </c>
      <c r="F161" s="79">
        <f t="shared" si="2"/>
        <v>0</v>
      </c>
    </row>
    <row r="162" spans="1:6">
      <c r="A162" s="108"/>
      <c r="B162" s="75">
        <v>41914</v>
      </c>
      <c r="C162" s="121">
        <v>0</v>
      </c>
      <c r="D162" s="4"/>
      <c r="E162" s="122">
        <v>2.7643620000000007E-3</v>
      </c>
      <c r="F162" s="79">
        <f t="shared" si="2"/>
        <v>0</v>
      </c>
    </row>
    <row r="163" spans="1:6">
      <c r="A163" s="108"/>
      <c r="B163" s="75">
        <v>41915</v>
      </c>
      <c r="C163" s="121">
        <v>0</v>
      </c>
      <c r="D163" s="4"/>
      <c r="E163" s="122">
        <v>2.7646592000000001E-3</v>
      </c>
      <c r="F163" s="79">
        <f t="shared" si="2"/>
        <v>0</v>
      </c>
    </row>
    <row r="164" spans="1:6">
      <c r="A164" s="108"/>
      <c r="B164" s="75">
        <v>41916</v>
      </c>
      <c r="C164" s="121">
        <v>0</v>
      </c>
      <c r="D164" s="4"/>
      <c r="E164" s="122">
        <v>2.7646592000000001E-3</v>
      </c>
      <c r="F164" s="79">
        <f t="shared" si="2"/>
        <v>0</v>
      </c>
    </row>
    <row r="165" spans="1:6">
      <c r="A165" s="108"/>
      <c r="B165" s="75">
        <v>41917</v>
      </c>
      <c r="C165" s="121">
        <v>0</v>
      </c>
      <c r="D165" s="4"/>
      <c r="E165" s="122">
        <v>2.7646592000000001E-3</v>
      </c>
      <c r="F165" s="79">
        <f t="shared" si="2"/>
        <v>0</v>
      </c>
    </row>
    <row r="166" spans="1:6">
      <c r="A166" s="108"/>
      <c r="B166" s="75">
        <v>41918</v>
      </c>
      <c r="C166" s="121">
        <v>0</v>
      </c>
      <c r="D166" s="4"/>
      <c r="E166" s="122">
        <v>2.7646591000000001E-3</v>
      </c>
      <c r="F166" s="79">
        <f t="shared" si="2"/>
        <v>0</v>
      </c>
    </row>
    <row r="167" spans="1:6">
      <c r="A167" s="108"/>
      <c r="B167" s="75">
        <v>41919</v>
      </c>
      <c r="C167" s="121">
        <v>0</v>
      </c>
      <c r="D167" s="4"/>
      <c r="E167" s="122">
        <v>2.7695090000000003E-3</v>
      </c>
      <c r="F167" s="79">
        <f t="shared" si="2"/>
        <v>0</v>
      </c>
    </row>
    <row r="168" spans="1:6">
      <c r="A168" s="108"/>
      <c r="B168" s="75">
        <v>41920</v>
      </c>
      <c r="C168" s="121">
        <v>0</v>
      </c>
      <c r="D168" s="4"/>
      <c r="E168" s="122">
        <v>2.7649222E-3</v>
      </c>
      <c r="F168" s="79">
        <f t="shared" si="2"/>
        <v>0</v>
      </c>
    </row>
    <row r="169" spans="1:6">
      <c r="A169" s="108"/>
      <c r="B169" s="75">
        <v>41921</v>
      </c>
      <c r="C169" s="121">
        <v>0</v>
      </c>
      <c r="D169" s="4"/>
      <c r="E169" s="122">
        <v>2.7761159000000003E-3</v>
      </c>
      <c r="F169" s="79">
        <f t="shared" si="2"/>
        <v>0</v>
      </c>
    </row>
    <row r="170" spans="1:6">
      <c r="A170" s="108"/>
      <c r="B170" s="75">
        <v>41922</v>
      </c>
      <c r="C170" s="121">
        <v>12755408.799999997</v>
      </c>
      <c r="D170" s="4"/>
      <c r="E170" s="122">
        <v>2.7759100999999995E-3</v>
      </c>
      <c r="F170" s="79">
        <f t="shared" si="2"/>
        <v>6.1780028080000805E-6</v>
      </c>
    </row>
    <row r="171" spans="1:6">
      <c r="A171" s="108"/>
      <c r="B171" s="75">
        <v>41923</v>
      </c>
      <c r="C171" s="121">
        <v>12755507.149999991</v>
      </c>
      <c r="D171" s="4"/>
      <c r="E171" s="122">
        <v>2.7759100999999995E-3</v>
      </c>
      <c r="F171" s="79">
        <f t="shared" si="2"/>
        <v>6.1780504432100262E-6</v>
      </c>
    </row>
    <row r="172" spans="1:6">
      <c r="A172" s="108"/>
      <c r="B172" s="75">
        <v>41924</v>
      </c>
      <c r="C172" s="121">
        <v>12755605.5</v>
      </c>
      <c r="D172" s="4"/>
      <c r="E172" s="122">
        <v>2.7759100999999995E-3</v>
      </c>
      <c r="F172" s="79">
        <f t="shared" si="2"/>
        <v>6.1780980784199795E-6</v>
      </c>
    </row>
    <row r="173" spans="1:6">
      <c r="A173" s="108"/>
      <c r="B173" s="75">
        <v>41925</v>
      </c>
      <c r="C173" s="121">
        <v>12755703.859999999</v>
      </c>
      <c r="D173" s="4"/>
      <c r="E173" s="122">
        <v>2.7759100999999995E-3</v>
      </c>
      <c r="F173" s="79">
        <f t="shared" si="2"/>
        <v>6.1781457184733654E-6</v>
      </c>
    </row>
    <row r="174" spans="1:6">
      <c r="A174" s="108"/>
      <c r="B174" s="75">
        <v>41926</v>
      </c>
      <c r="C174" s="121">
        <v>9484263.4899999965</v>
      </c>
      <c r="D174" s="4"/>
      <c r="E174" s="122">
        <v>2.7767932000000001E-3</v>
      </c>
      <c r="F174" s="79">
        <f t="shared" si="2"/>
        <v>4.595105326202741E-6</v>
      </c>
    </row>
    <row r="175" spans="1:6">
      <c r="A175" s="108"/>
      <c r="B175" s="75">
        <v>41927</v>
      </c>
      <c r="C175" s="121">
        <v>8516467.2699999958</v>
      </c>
      <c r="D175" s="4"/>
      <c r="E175" s="122">
        <v>2.7701562000000002E-3</v>
      </c>
      <c r="F175" s="79">
        <f t="shared" si="2"/>
        <v>4.1163478005349357E-6</v>
      </c>
    </row>
    <row r="176" spans="1:6">
      <c r="A176" s="108"/>
      <c r="B176" s="75">
        <v>41928</v>
      </c>
      <c r="C176" s="121">
        <v>8143648.9800000042</v>
      </c>
      <c r="D176" s="4"/>
      <c r="E176" s="122">
        <v>2.7858760999999997E-3</v>
      </c>
      <c r="F176" s="79">
        <f t="shared" si="2"/>
        <v>3.9584864775838643E-6</v>
      </c>
    </row>
    <row r="177" spans="1:6">
      <c r="A177" s="108"/>
      <c r="B177" s="75">
        <v>41929</v>
      </c>
      <c r="C177" s="121">
        <v>10054465.069999993</v>
      </c>
      <c r="D177" s="4"/>
      <c r="E177" s="122">
        <v>2.8042271000000003E-3</v>
      </c>
      <c r="F177" s="79">
        <f t="shared" si="2"/>
        <v>4.9194944399018359E-6</v>
      </c>
    </row>
    <row r="178" spans="1:6">
      <c r="A178" s="108"/>
      <c r="B178" s="75">
        <v>41930</v>
      </c>
      <c r="C178" s="121">
        <v>10054543.389999986</v>
      </c>
      <c r="D178" s="4"/>
      <c r="E178" s="122">
        <v>2.8042271000000003E-3</v>
      </c>
      <c r="F178" s="79">
        <f t="shared" si="2"/>
        <v>4.9195327606679646E-6</v>
      </c>
    </row>
    <row r="179" spans="1:6">
      <c r="A179" s="108"/>
      <c r="B179" s="75">
        <v>41931</v>
      </c>
      <c r="C179" s="121">
        <v>10054621.699999996</v>
      </c>
      <c r="D179" s="4"/>
      <c r="E179" s="122">
        <v>2.8042271000000003E-3</v>
      </c>
      <c r="F179" s="79">
        <f t="shared" si="2"/>
        <v>4.9195710765412566E-6</v>
      </c>
    </row>
    <row r="180" spans="1:6">
      <c r="A180" s="108"/>
      <c r="B180" s="75">
        <v>41932</v>
      </c>
      <c r="C180" s="121">
        <v>14010060.079999998</v>
      </c>
      <c r="D180" s="4"/>
      <c r="E180" s="122">
        <v>2.8409982E-3</v>
      </c>
      <c r="F180" s="79">
        <f t="shared" si="2"/>
        <v>6.9447925708989365E-6</v>
      </c>
    </row>
    <row r="181" spans="1:6">
      <c r="A181" s="108"/>
      <c r="B181" s="75">
        <v>41933</v>
      </c>
      <c r="C181" s="121">
        <v>12936655.449999994</v>
      </c>
      <c r="D181" s="4"/>
      <c r="E181" s="122">
        <v>2.8495238999999999E-3</v>
      </c>
      <c r="F181" s="79">
        <f t="shared" si="2"/>
        <v>6.4319496752449747E-6</v>
      </c>
    </row>
    <row r="182" spans="1:6">
      <c r="A182" s="108"/>
      <c r="B182" s="75">
        <v>41934</v>
      </c>
      <c r="C182" s="121">
        <v>7254144.0399999917</v>
      </c>
      <c r="D182" s="4"/>
      <c r="E182" s="122">
        <v>2.8528480000000003E-3</v>
      </c>
      <c r="F182" s="79">
        <f t="shared" si="2"/>
        <v>3.6108806184169857E-6</v>
      </c>
    </row>
    <row r="183" spans="1:6">
      <c r="A183" s="108"/>
      <c r="B183" s="75">
        <v>41935</v>
      </c>
      <c r="C183" s="121">
        <v>14098159.150000006</v>
      </c>
      <c r="D183" s="4"/>
      <c r="E183" s="122">
        <v>2.8662169999999995E-3</v>
      </c>
      <c r="F183" s="79">
        <f t="shared" si="2"/>
        <v>7.0504980823507582E-6</v>
      </c>
    </row>
    <row r="184" spans="1:6">
      <c r="A184" s="108"/>
      <c r="B184" s="75">
        <v>41936</v>
      </c>
      <c r="C184" s="121">
        <v>26912327.339999989</v>
      </c>
      <c r="D184" s="4"/>
      <c r="E184" s="122">
        <v>2.866216E-3</v>
      </c>
      <c r="F184" s="79">
        <f t="shared" si="2"/>
        <v>1.3458866798340568E-5</v>
      </c>
    </row>
    <row r="185" spans="1:6">
      <c r="A185" s="108"/>
      <c r="B185" s="75">
        <v>41937</v>
      </c>
      <c r="C185" s="121">
        <v>26912541.610000014</v>
      </c>
      <c r="D185" s="4"/>
      <c r="E185" s="122">
        <v>2.866216E-3</v>
      </c>
      <c r="F185" s="79">
        <f t="shared" si="2"/>
        <v>1.345897395486229E-5</v>
      </c>
    </row>
    <row r="186" spans="1:6">
      <c r="A186" s="108"/>
      <c r="B186" s="75">
        <v>41938</v>
      </c>
      <c r="C186" s="121">
        <v>26912755.870000005</v>
      </c>
      <c r="D186" s="4"/>
      <c r="E186" s="122">
        <v>2.866216E-3</v>
      </c>
      <c r="F186" s="79">
        <f t="shared" si="2"/>
        <v>1.3459081106382992E-5</v>
      </c>
    </row>
    <row r="187" spans="1:6">
      <c r="A187" s="108"/>
      <c r="B187" s="75">
        <v>41939</v>
      </c>
      <c r="C187" s="121">
        <v>30261284.370000005</v>
      </c>
      <c r="D187" s="4"/>
      <c r="E187" s="122">
        <v>2.8874739000000001E-3</v>
      </c>
      <c r="F187" s="79">
        <f t="shared" si="2"/>
        <v>1.52459238552991E-5</v>
      </c>
    </row>
    <row r="188" spans="1:6">
      <c r="A188" s="108"/>
      <c r="B188" s="75">
        <v>41940</v>
      </c>
      <c r="C188" s="132">
        <v>27118320.829999998</v>
      </c>
      <c r="D188" s="4"/>
      <c r="E188" s="122">
        <v>2.9318068000000002E-3</v>
      </c>
      <c r="F188" s="79">
        <f t="shared" si="2"/>
        <v>1.3872235873812695E-5</v>
      </c>
    </row>
    <row r="189" spans="1:6">
      <c r="A189" s="108"/>
      <c r="B189" s="75">
        <v>41941</v>
      </c>
      <c r="C189" s="121">
        <v>26036703.859999999</v>
      </c>
      <c r="D189" s="4"/>
      <c r="E189" s="122">
        <v>2.950158E-3</v>
      </c>
      <c r="F189" s="79">
        <f t="shared" si="2"/>
        <v>1.340230822946404E-5</v>
      </c>
    </row>
    <row r="190" spans="1:6">
      <c r="A190" s="108"/>
      <c r="B190" s="75">
        <v>41942</v>
      </c>
      <c r="C190" s="121">
        <v>24977155.939999983</v>
      </c>
      <c r="D190" s="4"/>
      <c r="E190" s="122">
        <v>3.0742327999999999E-3</v>
      </c>
      <c r="F190" s="79">
        <f t="shared" si="2"/>
        <v>1.3397632460424594E-5</v>
      </c>
    </row>
    <row r="191" spans="1:6">
      <c r="A191" s="108"/>
      <c r="B191" s="75">
        <v>41943</v>
      </c>
      <c r="C191" s="131">
        <v>25788964.299999997</v>
      </c>
      <c r="D191" s="4"/>
      <c r="E191" s="122">
        <v>3.0839907000000002E-3</v>
      </c>
      <c r="F191" s="79">
        <f t="shared" si="2"/>
        <v>1.3876990247466822E-5</v>
      </c>
    </row>
    <row r="192" spans="1:6">
      <c r="A192" s="108"/>
      <c r="B192" s="75">
        <v>41944</v>
      </c>
      <c r="C192" s="121">
        <v>25789185.219999984</v>
      </c>
      <c r="D192" s="4"/>
      <c r="E192" s="122">
        <v>3.0839907000000002E-3</v>
      </c>
      <c r="F192" s="79">
        <f t="shared" si="2"/>
        <v>1.3877109124078134E-5</v>
      </c>
    </row>
    <row r="193" spans="1:6">
      <c r="A193" s="108"/>
      <c r="B193" s="75">
        <v>41945</v>
      </c>
      <c r="C193" s="121">
        <v>25789406.140000012</v>
      </c>
      <c r="D193" s="4"/>
      <c r="E193" s="122">
        <v>3.0839907000000002E-3</v>
      </c>
      <c r="F193" s="79">
        <f t="shared" si="2"/>
        <v>1.3877228000689471E-5</v>
      </c>
    </row>
    <row r="194" spans="1:6">
      <c r="A194" s="108"/>
      <c r="B194" s="75">
        <v>41946</v>
      </c>
      <c r="C194" s="121">
        <v>28257345.410000004</v>
      </c>
      <c r="D194" s="4"/>
      <c r="E194" s="122">
        <v>3.0657982000000003E-3</v>
      </c>
      <c r="F194" s="79">
        <f t="shared" si="2"/>
        <v>1.5115525407520763E-5</v>
      </c>
    </row>
    <row r="195" spans="1:6">
      <c r="A195" s="108"/>
      <c r="B195" s="75">
        <v>41947</v>
      </c>
      <c r="C195" s="121">
        <v>33375875.38000001</v>
      </c>
      <c r="D195" s="4"/>
      <c r="E195" s="122">
        <v>3.0701591000000003E-3</v>
      </c>
      <c r="F195" s="79">
        <f t="shared" si="2"/>
        <v>1.7878944216593731E-5</v>
      </c>
    </row>
    <row r="196" spans="1:6">
      <c r="A196" s="108"/>
      <c r="B196" s="75">
        <v>41948</v>
      </c>
      <c r="C196" s="121">
        <v>10633931.540000007</v>
      </c>
      <c r="D196" s="4"/>
      <c r="E196" s="122">
        <v>3.0523937000000007E-3</v>
      </c>
      <c r="F196" s="79">
        <f t="shared" si="2"/>
        <v>5.6634716508850617E-6</v>
      </c>
    </row>
    <row r="197" spans="1:6">
      <c r="A197" s="108"/>
      <c r="B197" s="75">
        <v>41949</v>
      </c>
      <c r="C197" s="121">
        <v>0</v>
      </c>
      <c r="D197" s="4"/>
      <c r="E197" s="122">
        <v>3.0456279000000003E-3</v>
      </c>
      <c r="F197" s="79">
        <f t="shared" si="2"/>
        <v>0</v>
      </c>
    </row>
    <row r="198" spans="1:6">
      <c r="A198" s="108"/>
      <c r="B198" s="75">
        <v>41950</v>
      </c>
      <c r="C198" s="121">
        <v>0</v>
      </c>
      <c r="D198" s="4"/>
      <c r="E198" s="122">
        <v>3.0323869000000001E-3</v>
      </c>
      <c r="F198" s="79">
        <f t="shared" si="2"/>
        <v>0</v>
      </c>
    </row>
    <row r="199" spans="1:6">
      <c r="A199" s="108"/>
      <c r="B199" s="75">
        <v>41951</v>
      </c>
      <c r="C199" s="121">
        <v>0</v>
      </c>
      <c r="D199" s="4"/>
      <c r="E199" s="122">
        <v>3.0323869000000001E-3</v>
      </c>
      <c r="F199" s="79">
        <f t="shared" si="2"/>
        <v>0</v>
      </c>
    </row>
    <row r="200" spans="1:6">
      <c r="A200" s="108"/>
      <c r="B200" s="75">
        <v>41952</v>
      </c>
      <c r="C200" s="121">
        <v>0</v>
      </c>
      <c r="D200" s="4"/>
      <c r="E200" s="122">
        <v>3.0323869000000001E-3</v>
      </c>
      <c r="F200" s="79">
        <f t="shared" si="2"/>
        <v>0</v>
      </c>
    </row>
    <row r="201" spans="1:6">
      <c r="A201" s="108"/>
      <c r="B201" s="75">
        <v>41953</v>
      </c>
      <c r="C201" s="121">
        <v>0</v>
      </c>
      <c r="D201" s="4"/>
      <c r="E201" s="122">
        <v>2.9472316000000004E-3</v>
      </c>
      <c r="F201" s="79">
        <f t="shared" ref="F201:F264" si="3">E201*(C201/$C$377)</f>
        <v>0</v>
      </c>
    </row>
    <row r="202" spans="1:6">
      <c r="A202" s="108"/>
      <c r="B202" s="75">
        <v>41954</v>
      </c>
      <c r="C202" s="121">
        <v>0</v>
      </c>
      <c r="D202" s="4"/>
      <c r="E202" s="122">
        <v>2.9472316000000004E-3</v>
      </c>
      <c r="F202" s="79">
        <f t="shared" si="3"/>
        <v>0</v>
      </c>
    </row>
    <row r="203" spans="1:6">
      <c r="A203" s="108"/>
      <c r="B203" s="75">
        <v>41955</v>
      </c>
      <c r="C203" s="121">
        <v>0</v>
      </c>
      <c r="D203" s="4"/>
      <c r="E203" s="122">
        <v>2.9634933000000003E-3</v>
      </c>
      <c r="F203" s="79">
        <f t="shared" si="3"/>
        <v>0</v>
      </c>
    </row>
    <row r="204" spans="1:6">
      <c r="A204" s="108"/>
      <c r="B204" s="75">
        <v>41956</v>
      </c>
      <c r="C204" s="121">
        <v>0</v>
      </c>
      <c r="D204" s="4"/>
      <c r="E204" s="122">
        <v>2.9851376000000003E-3</v>
      </c>
      <c r="F204" s="79">
        <f t="shared" si="3"/>
        <v>0</v>
      </c>
    </row>
    <row r="205" spans="1:6">
      <c r="A205" s="108"/>
      <c r="B205" s="75">
        <v>41957</v>
      </c>
      <c r="C205" s="121">
        <v>0</v>
      </c>
      <c r="D205" s="4"/>
      <c r="E205" s="122">
        <v>2.7999997999999999E-3</v>
      </c>
      <c r="F205" s="79">
        <f t="shared" si="3"/>
        <v>0</v>
      </c>
    </row>
    <row r="206" spans="1:6">
      <c r="A206" s="108"/>
      <c r="B206" s="75">
        <v>41958</v>
      </c>
      <c r="C206" s="121">
        <v>0</v>
      </c>
      <c r="D206" s="4"/>
      <c r="E206" s="122">
        <v>2.7999997999999999E-3</v>
      </c>
      <c r="F206" s="79">
        <f t="shared" si="3"/>
        <v>0</v>
      </c>
    </row>
    <row r="207" spans="1:6">
      <c r="A207" s="108"/>
      <c r="B207" s="75">
        <v>41959</v>
      </c>
      <c r="C207" s="121">
        <v>0</v>
      </c>
      <c r="D207" s="4"/>
      <c r="E207" s="122">
        <v>2.7999997999999999E-3</v>
      </c>
      <c r="F207" s="79">
        <f t="shared" si="3"/>
        <v>0</v>
      </c>
    </row>
    <row r="208" spans="1:6">
      <c r="A208" s="108"/>
      <c r="B208" s="75">
        <v>41960</v>
      </c>
      <c r="C208" s="121">
        <v>0</v>
      </c>
      <c r="D208" s="4"/>
      <c r="E208" s="122">
        <v>3.1000005000000001E-3</v>
      </c>
      <c r="F208" s="79">
        <f t="shared" si="3"/>
        <v>0</v>
      </c>
    </row>
    <row r="209" spans="1:6">
      <c r="A209" s="108"/>
      <c r="B209" s="75">
        <v>41961</v>
      </c>
      <c r="C209" s="121">
        <v>0</v>
      </c>
      <c r="D209" s="4"/>
      <c r="E209" s="122">
        <v>3.0999999000000003E-3</v>
      </c>
      <c r="F209" s="79">
        <f t="shared" si="3"/>
        <v>0</v>
      </c>
    </row>
    <row r="210" spans="1:6">
      <c r="A210" s="108"/>
      <c r="B210" s="75">
        <v>41962</v>
      </c>
      <c r="C210" s="121">
        <v>0</v>
      </c>
      <c r="D210" s="4"/>
      <c r="E210" s="122">
        <v>3.1999996999999996E-3</v>
      </c>
      <c r="F210" s="79">
        <f t="shared" si="3"/>
        <v>0</v>
      </c>
    </row>
    <row r="211" spans="1:6">
      <c r="A211" s="108"/>
      <c r="B211" s="75">
        <v>41963</v>
      </c>
      <c r="C211" s="121">
        <v>12307904.969999999</v>
      </c>
      <c r="D211" s="4"/>
      <c r="E211" s="122">
        <v>3.1000002E-3</v>
      </c>
      <c r="F211" s="79">
        <f t="shared" si="3"/>
        <v>6.657239457834728E-6</v>
      </c>
    </row>
    <row r="212" spans="1:6">
      <c r="A212" s="108"/>
      <c r="B212" s="75">
        <v>41964</v>
      </c>
      <c r="C212" s="121">
        <v>24761558.5</v>
      </c>
      <c r="D212" s="4"/>
      <c r="E212" s="122">
        <v>3.2000000000000002E-3</v>
      </c>
      <c r="F212" s="79">
        <f t="shared" si="3"/>
        <v>1.3825354517078287E-5</v>
      </c>
    </row>
    <row r="213" spans="1:6">
      <c r="A213" s="108"/>
      <c r="B213" s="75">
        <v>41965</v>
      </c>
      <c r="C213" s="121">
        <v>24761778.599999994</v>
      </c>
      <c r="D213" s="4"/>
      <c r="E213" s="122">
        <v>3.2000000000000002E-3</v>
      </c>
      <c r="F213" s="79">
        <f t="shared" si="3"/>
        <v>1.3825477407587345E-5</v>
      </c>
    </row>
    <row r="214" spans="1:6">
      <c r="A214" s="108"/>
      <c r="B214" s="75">
        <v>41966</v>
      </c>
      <c r="C214" s="121">
        <v>24761998.699999992</v>
      </c>
      <c r="D214" s="4"/>
      <c r="E214" s="122">
        <v>3.2000000000000002E-3</v>
      </c>
      <c r="F214" s="79">
        <f t="shared" si="3"/>
        <v>1.3825600298096405E-5</v>
      </c>
    </row>
    <row r="215" spans="1:6">
      <c r="A215" s="108"/>
      <c r="B215" s="75">
        <v>41967</v>
      </c>
      <c r="C215" s="121">
        <v>26719586.570000008</v>
      </c>
      <c r="D215" s="4"/>
      <c r="E215" s="122">
        <v>3.1999996999999996E-3</v>
      </c>
      <c r="F215" s="79">
        <f t="shared" si="3"/>
        <v>1.4918597399595697E-5</v>
      </c>
    </row>
    <row r="216" spans="1:6">
      <c r="A216" s="108"/>
      <c r="B216" s="75">
        <v>41968</v>
      </c>
      <c r="C216" s="121">
        <v>34952527.539999992</v>
      </c>
      <c r="D216" s="4"/>
      <c r="E216" s="122">
        <v>3.1335238000000007E-3</v>
      </c>
      <c r="F216" s="79">
        <f t="shared" si="3"/>
        <v>1.9109965657641953E-5</v>
      </c>
    </row>
    <row r="217" spans="1:6">
      <c r="A217" s="108"/>
      <c r="B217" s="75">
        <v>41969</v>
      </c>
      <c r="C217" s="121">
        <v>28457299.829999983</v>
      </c>
      <c r="D217" s="4"/>
      <c r="E217" s="122">
        <v>3.1335244000000001E-3</v>
      </c>
      <c r="F217" s="79">
        <f t="shared" si="3"/>
        <v>1.5558763982581966E-5</v>
      </c>
    </row>
    <row r="218" spans="1:6">
      <c r="A218" s="108"/>
      <c r="B218" s="75">
        <v>41970</v>
      </c>
      <c r="C218" s="132">
        <v>28457547.540000021</v>
      </c>
      <c r="D218" s="4"/>
      <c r="E218" s="122">
        <v>3.1335244000000001E-3</v>
      </c>
      <c r="F218" s="79">
        <f t="shared" si="3"/>
        <v>1.5558899415720377E-5</v>
      </c>
    </row>
    <row r="219" spans="1:6">
      <c r="A219" s="108"/>
      <c r="B219" s="75">
        <v>41971</v>
      </c>
      <c r="C219" s="131">
        <v>29645040.889999986</v>
      </c>
      <c r="D219" s="4"/>
      <c r="E219" s="122">
        <v>3.1335242E-3</v>
      </c>
      <c r="F219" s="79">
        <f t="shared" si="3"/>
        <v>1.6208149324701175E-5</v>
      </c>
    </row>
    <row r="220" spans="1:6">
      <c r="A220" s="108"/>
      <c r="B220" s="75">
        <v>41972</v>
      </c>
      <c r="C220" s="121">
        <v>29645298.929999985</v>
      </c>
      <c r="D220" s="4"/>
      <c r="E220" s="122">
        <v>3.1335242E-3</v>
      </c>
      <c r="F220" s="79">
        <f t="shared" si="3"/>
        <v>1.6208290405661976E-5</v>
      </c>
    </row>
    <row r="221" spans="1:6">
      <c r="A221" s="108"/>
      <c r="B221" s="75">
        <v>41973</v>
      </c>
      <c r="C221" s="121">
        <v>29645556.969999999</v>
      </c>
      <c r="D221" s="4"/>
      <c r="E221" s="122">
        <v>3.1335242E-3</v>
      </c>
      <c r="F221" s="79">
        <f t="shared" si="3"/>
        <v>1.6208431486622783E-5</v>
      </c>
    </row>
    <row r="222" spans="1:6">
      <c r="A222" s="108"/>
      <c r="B222" s="75">
        <v>41974</v>
      </c>
      <c r="C222" s="121">
        <v>31696682.439999998</v>
      </c>
      <c r="D222" s="4"/>
      <c r="E222" s="122">
        <v>3.1525340000000002E-3</v>
      </c>
      <c r="F222" s="79">
        <f t="shared" si="3"/>
        <v>1.7434998337417827E-5</v>
      </c>
    </row>
    <row r="223" spans="1:6">
      <c r="A223" s="108"/>
      <c r="B223" s="75">
        <v>41975</v>
      </c>
      <c r="C223" s="121">
        <v>36245297.719999999</v>
      </c>
      <c r="D223" s="4"/>
      <c r="E223" s="122">
        <v>3.2001030000000006E-3</v>
      </c>
      <c r="F223" s="79">
        <f t="shared" si="3"/>
        <v>2.0237830338666456E-5</v>
      </c>
    </row>
    <row r="224" spans="1:6">
      <c r="A224" s="108"/>
      <c r="B224" s="75">
        <v>41976</v>
      </c>
      <c r="C224" s="121">
        <v>35648940.840000004</v>
      </c>
      <c r="D224" s="4"/>
      <c r="E224" s="122">
        <v>3.2335002999999995E-3</v>
      </c>
      <c r="F224" s="79">
        <f t="shared" si="3"/>
        <v>2.0112583450708055E-5</v>
      </c>
    </row>
    <row r="225" spans="1:6">
      <c r="A225" s="108"/>
      <c r="B225" s="75">
        <v>41977</v>
      </c>
      <c r="C225" s="121">
        <v>13097888.220000014</v>
      </c>
      <c r="D225" s="4"/>
      <c r="E225" s="122">
        <v>3.3002269000000002E-3</v>
      </c>
      <c r="F225" s="79">
        <f t="shared" si="3"/>
        <v>7.5421193745308952E-6</v>
      </c>
    </row>
    <row r="226" spans="1:6">
      <c r="A226" s="108"/>
      <c r="B226" s="75">
        <v>41978</v>
      </c>
      <c r="C226" s="121">
        <v>18175904.719999999</v>
      </c>
      <c r="D226" s="4"/>
      <c r="E226" s="122">
        <v>3.2430479000000001E-3</v>
      </c>
      <c r="F226" s="79">
        <f t="shared" si="3"/>
        <v>1.0284844339708136E-5</v>
      </c>
    </row>
    <row r="227" spans="1:6">
      <c r="A227" s="108"/>
      <c r="B227" s="75">
        <v>41979</v>
      </c>
      <c r="C227" s="121">
        <v>18176068.460000008</v>
      </c>
      <c r="D227" s="4"/>
      <c r="E227" s="122">
        <v>3.2430479000000001E-3</v>
      </c>
      <c r="F227" s="79">
        <f t="shared" si="3"/>
        <v>1.0284936992065102E-5</v>
      </c>
    </row>
    <row r="228" spans="1:6">
      <c r="A228" s="108"/>
      <c r="B228" s="75">
        <v>41980</v>
      </c>
      <c r="C228" s="121">
        <v>18176232.199999988</v>
      </c>
      <c r="D228" s="4"/>
      <c r="E228" s="122">
        <v>3.2430479000000001E-3</v>
      </c>
      <c r="F228" s="79">
        <f t="shared" si="3"/>
        <v>1.028502964442205E-5</v>
      </c>
    </row>
    <row r="229" spans="1:6">
      <c r="A229" s="108"/>
      <c r="B229" s="75">
        <v>41981</v>
      </c>
      <c r="C229" s="121">
        <v>25280720.860000014</v>
      </c>
      <c r="D229" s="4"/>
      <c r="E229" s="122">
        <v>3.2679599999999999E-3</v>
      </c>
      <c r="F229" s="79">
        <f t="shared" si="3"/>
        <v>1.44149953900256E-5</v>
      </c>
    </row>
    <row r="230" spans="1:6">
      <c r="A230" s="108"/>
      <c r="B230" s="75">
        <v>41982</v>
      </c>
      <c r="C230" s="121">
        <v>23433477.049999997</v>
      </c>
      <c r="D230" s="4"/>
      <c r="E230" s="122">
        <v>3.4433811000000002E-3</v>
      </c>
      <c r="F230" s="79">
        <f t="shared" si="3"/>
        <v>1.407894614224863E-5</v>
      </c>
    </row>
    <row r="231" spans="1:6">
      <c r="A231" s="108"/>
      <c r="B231" s="75">
        <v>41983</v>
      </c>
      <c r="C231" s="121">
        <v>22732386.050000012</v>
      </c>
      <c r="D231" s="4"/>
      <c r="E231" s="122">
        <v>3.5613350000000001E-3</v>
      </c>
      <c r="F231" s="79">
        <f t="shared" si="3"/>
        <v>1.4125576224977509E-5</v>
      </c>
    </row>
    <row r="232" spans="1:6">
      <c r="A232" s="108"/>
      <c r="B232" s="75">
        <v>41984</v>
      </c>
      <c r="C232" s="121">
        <v>21270304.339999989</v>
      </c>
      <c r="D232" s="4"/>
      <c r="E232" s="122">
        <v>3.6038432000000003E-3</v>
      </c>
      <c r="F232" s="79">
        <f t="shared" si="3"/>
        <v>1.3374818993210868E-5</v>
      </c>
    </row>
    <row r="233" spans="1:6">
      <c r="A233" s="108"/>
      <c r="B233" s="75">
        <v>41985</v>
      </c>
      <c r="C233" s="121">
        <v>22256013.919999987</v>
      </c>
      <c r="D233" s="4"/>
      <c r="E233" s="122">
        <v>3.6342588000000003E-3</v>
      </c>
      <c r="F233" s="79">
        <f t="shared" si="3"/>
        <v>1.4112747044932972E-5</v>
      </c>
    </row>
    <row r="234" spans="1:6">
      <c r="A234" s="108"/>
      <c r="B234" s="75">
        <v>41986</v>
      </c>
      <c r="C234" s="121">
        <v>22256238.599999979</v>
      </c>
      <c r="D234" s="4"/>
      <c r="E234" s="122">
        <v>3.6342588000000003E-3</v>
      </c>
      <c r="F234" s="79">
        <f t="shared" si="3"/>
        <v>1.4112889516627021E-5</v>
      </c>
    </row>
    <row r="235" spans="1:6">
      <c r="A235" s="108"/>
      <c r="B235" s="75">
        <v>41987</v>
      </c>
      <c r="C235" s="121">
        <v>22256463.280000001</v>
      </c>
      <c r="D235" s="4"/>
      <c r="E235" s="122">
        <v>3.6342588000000003E-3</v>
      </c>
      <c r="F235" s="79">
        <f t="shared" si="3"/>
        <v>1.4113031988321087E-5</v>
      </c>
    </row>
    <row r="236" spans="1:6">
      <c r="A236" s="108"/>
      <c r="B236" s="75">
        <v>41988</v>
      </c>
      <c r="C236" s="121">
        <v>17179037.579999998</v>
      </c>
      <c r="D236" s="4"/>
      <c r="E236" s="122">
        <v>3.6046431000000003E-3</v>
      </c>
      <c r="F236" s="79">
        <f t="shared" si="3"/>
        <v>1.0804618158570518E-5</v>
      </c>
    </row>
    <row r="237" spans="1:6">
      <c r="A237" s="108"/>
      <c r="B237" s="75">
        <v>41989</v>
      </c>
      <c r="C237" s="121">
        <v>13863902.450000018</v>
      </c>
      <c r="D237" s="4"/>
      <c r="E237" s="122">
        <v>3.6999507000000007E-3</v>
      </c>
      <c r="F237" s="79">
        <f t="shared" si="3"/>
        <v>8.9501384530224579E-6</v>
      </c>
    </row>
    <row r="238" spans="1:6">
      <c r="A238" s="108"/>
      <c r="B238" s="75">
        <v>41990</v>
      </c>
      <c r="C238" s="121">
        <v>15253530.179999992</v>
      </c>
      <c r="D238" s="4"/>
      <c r="E238" s="122">
        <v>3.7134967000000004E-3</v>
      </c>
      <c r="F238" s="79">
        <f t="shared" si="3"/>
        <v>9.8832943588902443E-6</v>
      </c>
    </row>
    <row r="239" spans="1:6">
      <c r="A239" s="108"/>
      <c r="B239" s="75">
        <v>41991</v>
      </c>
      <c r="C239" s="121">
        <v>27390794.829999998</v>
      </c>
      <c r="D239" s="4"/>
      <c r="E239" s="122">
        <v>3.8664736000000002E-3</v>
      </c>
      <c r="F239" s="79">
        <f t="shared" si="3"/>
        <v>1.8478554978717741E-5</v>
      </c>
    </row>
    <row r="240" spans="1:6">
      <c r="A240" s="108"/>
      <c r="B240" s="75">
        <v>41992</v>
      </c>
      <c r="C240" s="121">
        <v>31609305.440000013</v>
      </c>
      <c r="D240" s="4"/>
      <c r="E240" s="122">
        <v>4.3252363999999998E-3</v>
      </c>
      <c r="F240" s="79">
        <f t="shared" si="3"/>
        <v>2.3854654163119421E-5</v>
      </c>
    </row>
    <row r="241" spans="1:6">
      <c r="A241" s="108"/>
      <c r="B241" s="75">
        <v>41993</v>
      </c>
      <c r="C241" s="121">
        <v>31609685.209999993</v>
      </c>
      <c r="D241" s="4"/>
      <c r="E241" s="122">
        <v>4.3252363999999998E-3</v>
      </c>
      <c r="F241" s="79">
        <f t="shared" si="3"/>
        <v>2.3854940764861692E-5</v>
      </c>
    </row>
    <row r="242" spans="1:6">
      <c r="A242" s="108"/>
      <c r="B242" s="75">
        <v>41994</v>
      </c>
      <c r="C242" s="121">
        <v>31610064.980000019</v>
      </c>
      <c r="D242" s="4"/>
      <c r="E242" s="122">
        <v>4.3252363999999998E-3</v>
      </c>
      <c r="F242" s="79">
        <f t="shared" si="3"/>
        <v>2.3855227366603997E-5</v>
      </c>
    </row>
    <row r="243" spans="1:6">
      <c r="A243" s="108"/>
      <c r="B243" s="75">
        <v>41995</v>
      </c>
      <c r="C243" s="121">
        <v>30340317.409999989</v>
      </c>
      <c r="D243" s="4"/>
      <c r="E243" s="122">
        <v>4.5635303000000002E-3</v>
      </c>
      <c r="F243" s="79">
        <f t="shared" si="3"/>
        <v>2.4158467471592538E-5</v>
      </c>
    </row>
    <row r="244" spans="1:6">
      <c r="A244" s="108"/>
      <c r="B244" s="75">
        <v>41996</v>
      </c>
      <c r="C244" s="121">
        <v>30305616.549999997</v>
      </c>
      <c r="D244" s="4"/>
      <c r="E244" s="122">
        <v>4.9768442999999999E-3</v>
      </c>
      <c r="F244" s="79">
        <f t="shared" si="3"/>
        <v>2.6316340706063622E-5</v>
      </c>
    </row>
    <row r="245" spans="1:6">
      <c r="A245" s="108"/>
      <c r="B245" s="75">
        <v>41997</v>
      </c>
      <c r="C245" s="121">
        <v>49920577.879999995</v>
      </c>
      <c r="D245" s="4"/>
      <c r="E245" s="122">
        <v>5.1589375999999999E-3</v>
      </c>
      <c r="F245" s="79">
        <f t="shared" si="3"/>
        <v>4.4935357512796469E-5</v>
      </c>
    </row>
    <row r="246" spans="1:6">
      <c r="A246" s="108"/>
      <c r="B246" s="75">
        <v>41998</v>
      </c>
      <c r="C246" s="121">
        <v>49921293.25999999</v>
      </c>
      <c r="D246" s="4"/>
      <c r="E246" s="122">
        <v>5.1589375999999999E-3</v>
      </c>
      <c r="F246" s="79">
        <f t="shared" si="3"/>
        <v>4.4936001452779193E-5</v>
      </c>
    </row>
    <row r="247" spans="1:6">
      <c r="A247" s="108"/>
      <c r="B247" s="75">
        <v>41999</v>
      </c>
      <c r="C247" s="121">
        <v>52412349.74000001</v>
      </c>
      <c r="D247" s="4"/>
      <c r="E247" s="122">
        <v>5.1589378E-3</v>
      </c>
      <c r="F247" s="79">
        <f t="shared" si="3"/>
        <v>4.7178295303760084E-5</v>
      </c>
    </row>
    <row r="248" spans="1:6">
      <c r="A248" s="108"/>
      <c r="B248" s="75">
        <v>42000</v>
      </c>
      <c r="C248" s="121">
        <v>52413100.830000006</v>
      </c>
      <c r="D248" s="4"/>
      <c r="E248" s="122">
        <v>5.1589378E-3</v>
      </c>
      <c r="F248" s="79">
        <f t="shared" si="3"/>
        <v>4.7178971387660069E-5</v>
      </c>
    </row>
    <row r="249" spans="1:6">
      <c r="A249" s="108"/>
      <c r="B249" s="75">
        <v>42001</v>
      </c>
      <c r="C249" s="132">
        <v>52413851.930000007</v>
      </c>
      <c r="D249" s="4"/>
      <c r="E249" s="122">
        <v>5.1589378E-3</v>
      </c>
      <c r="F249" s="79">
        <f t="shared" si="3"/>
        <v>4.7179647480561425E-5</v>
      </c>
    </row>
    <row r="250" spans="1:6">
      <c r="A250" s="108"/>
      <c r="B250" s="75">
        <v>42002</v>
      </c>
      <c r="C250" s="121">
        <v>50832468.660000011</v>
      </c>
      <c r="D250" s="4"/>
      <c r="E250" s="122">
        <v>5.5467362000000001E-3</v>
      </c>
      <c r="F250" s="79">
        <f t="shared" si="3"/>
        <v>4.9195687653284486E-5</v>
      </c>
    </row>
    <row r="251" spans="1:6">
      <c r="A251" s="108"/>
      <c r="B251" s="75">
        <v>42003</v>
      </c>
      <c r="C251" s="121">
        <v>47566200.610000014</v>
      </c>
      <c r="D251" s="4"/>
      <c r="E251" s="122">
        <v>5.7675058999999999E-3</v>
      </c>
      <c r="F251" s="79">
        <f t="shared" si="3"/>
        <v>4.7866848285279584E-5</v>
      </c>
    </row>
    <row r="252" spans="1:6">
      <c r="A252" s="108"/>
      <c r="B252" s="75">
        <v>42004</v>
      </c>
      <c r="C252" s="131">
        <v>45127965.319999985</v>
      </c>
      <c r="D252" s="4"/>
      <c r="E252" s="122">
        <v>5.9317874000000001E-3</v>
      </c>
      <c r="F252" s="79">
        <f t="shared" si="3"/>
        <v>4.6706750401341281E-5</v>
      </c>
    </row>
    <row r="253" spans="1:6">
      <c r="A253" s="108"/>
      <c r="B253" s="75">
        <v>42005</v>
      </c>
      <c r="C253" s="121">
        <v>45128708.890000015</v>
      </c>
      <c r="D253" s="4"/>
      <c r="E253" s="122">
        <v>5.9317874000000001E-3</v>
      </c>
      <c r="F253" s="79">
        <f t="shared" si="3"/>
        <v>4.6707519984861198E-5</v>
      </c>
    </row>
    <row r="254" spans="1:6">
      <c r="A254" s="108"/>
      <c r="B254" s="75">
        <v>42006</v>
      </c>
      <c r="C254" s="121">
        <v>48112750.139999986</v>
      </c>
      <c r="D254" s="4"/>
      <c r="E254" s="122">
        <v>5.5706382000000011E-3</v>
      </c>
      <c r="F254" s="79">
        <f t="shared" si="3"/>
        <v>4.6764194414759209E-5</v>
      </c>
    </row>
    <row r="255" spans="1:6">
      <c r="A255" s="108"/>
      <c r="B255" s="75">
        <v>42007</v>
      </c>
      <c r="C255" s="121">
        <v>48113494.640000015</v>
      </c>
      <c r="D255" s="4"/>
      <c r="E255" s="122">
        <v>5.5706382000000011E-3</v>
      </c>
      <c r="F255" s="79">
        <f t="shared" si="3"/>
        <v>4.6764918047115333E-5</v>
      </c>
    </row>
    <row r="256" spans="1:6">
      <c r="A256" s="108"/>
      <c r="B256" s="75">
        <v>42008</v>
      </c>
      <c r="C256" s="121">
        <v>48114239.149999991</v>
      </c>
      <c r="D256" s="4"/>
      <c r="E256" s="122">
        <v>5.5706382000000011E-3</v>
      </c>
      <c r="F256" s="79">
        <f t="shared" si="3"/>
        <v>4.6765641689191106E-5</v>
      </c>
    </row>
    <row r="257" spans="1:6">
      <c r="A257" s="108"/>
      <c r="B257" s="75">
        <v>42009</v>
      </c>
      <c r="C257" s="121">
        <v>52476646.609999985</v>
      </c>
      <c r="D257" s="4"/>
      <c r="E257" s="122">
        <v>5.5706379000000006E-3</v>
      </c>
      <c r="F257" s="79">
        <f t="shared" si="3"/>
        <v>5.1005772170684974E-5</v>
      </c>
    </row>
    <row r="258" spans="1:6">
      <c r="A258" s="108"/>
      <c r="B258" s="75">
        <v>42010</v>
      </c>
      <c r="C258" s="121">
        <v>35354481.849999994</v>
      </c>
      <c r="D258" s="4"/>
      <c r="E258" s="122">
        <v>5.5684581000000006E-3</v>
      </c>
      <c r="F258" s="79">
        <f t="shared" si="3"/>
        <v>3.4350080185403661E-5</v>
      </c>
    </row>
    <row r="259" spans="1:6">
      <c r="A259" s="108"/>
      <c r="B259" s="75">
        <v>42011</v>
      </c>
      <c r="C259" s="121">
        <v>35020241.389999986</v>
      </c>
      <c r="D259" s="4"/>
      <c r="E259" s="122">
        <v>5.6614445000000005E-3</v>
      </c>
      <c r="F259" s="79">
        <f t="shared" si="3"/>
        <v>3.4593516557781662E-5</v>
      </c>
    </row>
    <row r="260" spans="1:6">
      <c r="A260" s="108"/>
      <c r="B260" s="75">
        <v>42012</v>
      </c>
      <c r="C260" s="121">
        <v>39945396.129999995</v>
      </c>
      <c r="D260" s="4"/>
      <c r="E260" s="122">
        <v>5.6578203000000006E-3</v>
      </c>
      <c r="F260" s="79">
        <f t="shared" si="3"/>
        <v>3.9433398195375605E-5</v>
      </c>
    </row>
    <row r="261" spans="1:6">
      <c r="A261" s="108"/>
      <c r="B261" s="75">
        <v>42013</v>
      </c>
      <c r="C261" s="121">
        <v>41729268.390000008</v>
      </c>
      <c r="D261" s="4"/>
      <c r="E261" s="122">
        <v>5.4066275000000004E-3</v>
      </c>
      <c r="F261" s="79">
        <f t="shared" si="3"/>
        <v>3.9365479155021304E-5</v>
      </c>
    </row>
    <row r="262" spans="1:6">
      <c r="A262" s="108"/>
      <c r="B262" s="75">
        <v>42014</v>
      </c>
      <c r="C262" s="121">
        <v>41729895.099999994</v>
      </c>
      <c r="D262" s="4"/>
      <c r="E262" s="122">
        <v>5.4066275000000004E-3</v>
      </c>
      <c r="F262" s="79">
        <f t="shared" si="3"/>
        <v>3.9366070364510295E-5</v>
      </c>
    </row>
    <row r="263" spans="1:6">
      <c r="A263" s="108"/>
      <c r="B263" s="75">
        <v>42015</v>
      </c>
      <c r="C263" s="121">
        <v>41730521.82</v>
      </c>
      <c r="D263" s="4"/>
      <c r="E263" s="122">
        <v>5.4066275000000004E-3</v>
      </c>
      <c r="F263" s="79">
        <f t="shared" si="3"/>
        <v>3.9366661583432842E-5</v>
      </c>
    </row>
    <row r="264" spans="1:6">
      <c r="A264" s="108"/>
      <c r="B264" s="75">
        <v>42016</v>
      </c>
      <c r="C264" s="121">
        <v>41472808.32</v>
      </c>
      <c r="D264" s="4"/>
      <c r="E264" s="122">
        <v>5.2546796000000002E-3</v>
      </c>
      <c r="F264" s="79">
        <f t="shared" si="3"/>
        <v>3.8024018034656824E-5</v>
      </c>
    </row>
    <row r="265" spans="1:6">
      <c r="A265" s="108"/>
      <c r="B265" s="75">
        <v>42017</v>
      </c>
      <c r="C265" s="121">
        <v>39875676.420000017</v>
      </c>
      <c r="D265" s="4"/>
      <c r="E265" s="122">
        <v>5.2068193000000002E-3</v>
      </c>
      <c r="F265" s="79">
        <f t="shared" ref="F265:F328" si="4">E265*(C265/$C$377)</f>
        <v>3.6226709748836155E-5</v>
      </c>
    </row>
    <row r="266" spans="1:6">
      <c r="A266" s="108"/>
      <c r="B266" s="75">
        <v>42018</v>
      </c>
      <c r="C266" s="121">
        <v>37851832.910000004</v>
      </c>
      <c r="D266" s="4"/>
      <c r="E266" s="122">
        <v>4.7724394E-3</v>
      </c>
      <c r="F266" s="79">
        <f t="shared" si="4"/>
        <v>3.1519234341226417E-5</v>
      </c>
    </row>
    <row r="267" spans="1:6">
      <c r="A267" s="108"/>
      <c r="B267" s="75">
        <v>42019</v>
      </c>
      <c r="C267" s="121">
        <v>31996919.370000005</v>
      </c>
      <c r="D267" s="4"/>
      <c r="E267" s="122">
        <v>4.4934719000000005E-3</v>
      </c>
      <c r="F267" s="79">
        <f t="shared" si="4"/>
        <v>2.508641020603402E-5</v>
      </c>
    </row>
    <row r="268" spans="1:6">
      <c r="A268" s="108"/>
      <c r="B268" s="75">
        <v>42020</v>
      </c>
      <c r="C268" s="121">
        <v>32657522.930000015</v>
      </c>
      <c r="D268" s="4"/>
      <c r="E268" s="122">
        <v>4.3457879999999997E-3</v>
      </c>
      <c r="F268" s="79">
        <f t="shared" si="4"/>
        <v>2.476281990899966E-5</v>
      </c>
    </row>
    <row r="269" spans="1:6">
      <c r="A269" s="108"/>
      <c r="B269" s="75">
        <v>42021</v>
      </c>
      <c r="C269" s="121">
        <v>32657917.16</v>
      </c>
      <c r="D269" s="4"/>
      <c r="E269" s="122">
        <v>4.3457879999999997E-3</v>
      </c>
      <c r="F269" s="79">
        <f t="shared" si="4"/>
        <v>2.4763118836953055E-5</v>
      </c>
    </row>
    <row r="270" spans="1:6">
      <c r="A270" s="108"/>
      <c r="B270" s="75">
        <v>42022</v>
      </c>
      <c r="C270" s="121">
        <v>32658311.389999989</v>
      </c>
      <c r="D270" s="4"/>
      <c r="E270" s="122">
        <v>4.3457879999999997E-3</v>
      </c>
      <c r="F270" s="79">
        <f t="shared" si="4"/>
        <v>2.4763417764906449E-5</v>
      </c>
    </row>
    <row r="271" spans="1:6">
      <c r="A271" s="108"/>
      <c r="B271" s="75">
        <v>42023</v>
      </c>
      <c r="C271" s="121">
        <v>32658705.629999995</v>
      </c>
      <c r="D271" s="4"/>
      <c r="E271" s="122">
        <v>4.3457879999999997E-3</v>
      </c>
      <c r="F271" s="79">
        <f t="shared" si="4"/>
        <v>2.4763716700442439E-5</v>
      </c>
    </row>
    <row r="272" spans="1:6">
      <c r="A272" s="108"/>
      <c r="B272" s="75">
        <v>42024</v>
      </c>
      <c r="C272" s="121">
        <v>31290238.460000008</v>
      </c>
      <c r="D272" s="4"/>
      <c r="E272" s="122">
        <v>4.3335253000000001E-3</v>
      </c>
      <c r="F272" s="79">
        <f t="shared" si="4"/>
        <v>2.3659116983652798E-5</v>
      </c>
    </row>
    <row r="273" spans="1:6">
      <c r="A273" s="108"/>
      <c r="B273" s="75">
        <v>42025</v>
      </c>
      <c r="C273" s="121">
        <v>30353551.560000002</v>
      </c>
      <c r="D273" s="4"/>
      <c r="E273" s="122">
        <v>4.2459406000000003E-3</v>
      </c>
      <c r="F273" s="79">
        <f t="shared" si="4"/>
        <v>2.2487011922859073E-5</v>
      </c>
    </row>
    <row r="274" spans="1:6">
      <c r="A274" s="108"/>
      <c r="B274" s="75">
        <v>42026</v>
      </c>
      <c r="C274" s="121">
        <v>35219594.129999995</v>
      </c>
      <c r="D274" s="4"/>
      <c r="E274" s="122">
        <v>4.2547807000000003E-3</v>
      </c>
      <c r="F274" s="79">
        <f t="shared" si="4"/>
        <v>2.6146276513855568E-5</v>
      </c>
    </row>
    <row r="275" spans="1:6">
      <c r="A275" s="108"/>
      <c r="B275" s="75">
        <v>42027</v>
      </c>
      <c r="C275" s="121">
        <v>39274695.459999993</v>
      </c>
      <c r="D275" s="4"/>
      <c r="E275" s="122">
        <v>4.2248808000000006E-3</v>
      </c>
      <c r="F275" s="79">
        <f t="shared" si="4"/>
        <v>2.8951802593295641E-5</v>
      </c>
    </row>
    <row r="276" spans="1:6">
      <c r="A276" s="108"/>
      <c r="B276" s="75">
        <v>42028</v>
      </c>
      <c r="C276" s="121">
        <v>39275156.379999995</v>
      </c>
      <c r="D276" s="4"/>
      <c r="E276" s="122">
        <v>4.2248808000000006E-3</v>
      </c>
      <c r="F276" s="79">
        <f t="shared" si="4"/>
        <v>2.8952142365881911E-5</v>
      </c>
    </row>
    <row r="277" spans="1:6">
      <c r="A277" s="108"/>
      <c r="B277" s="75">
        <v>42029</v>
      </c>
      <c r="C277" s="121">
        <v>39275617.299999997</v>
      </c>
      <c r="D277" s="4"/>
      <c r="E277" s="122">
        <v>4.2248808000000006E-3</v>
      </c>
      <c r="F277" s="79">
        <f t="shared" si="4"/>
        <v>2.8952482138468178E-5</v>
      </c>
    </row>
    <row r="278" spans="1:6">
      <c r="A278" s="108"/>
      <c r="B278" s="75">
        <v>42030</v>
      </c>
      <c r="C278" s="121">
        <v>39887773.019999996</v>
      </c>
      <c r="D278" s="4"/>
      <c r="E278" s="122">
        <v>4.2374984000000003E-3</v>
      </c>
      <c r="F278" s="79">
        <f t="shared" si="4"/>
        <v>2.9491554134218416E-5</v>
      </c>
    </row>
    <row r="279" spans="1:6">
      <c r="A279" s="108"/>
      <c r="B279" s="75">
        <v>42031</v>
      </c>
      <c r="C279" s="132">
        <v>38139765.739999995</v>
      </c>
      <c r="D279" s="4"/>
      <c r="E279" s="122">
        <v>4.2736967000000002E-3</v>
      </c>
      <c r="F279" s="79">
        <f t="shared" si="4"/>
        <v>2.8440029403644008E-5</v>
      </c>
    </row>
    <row r="280" spans="1:6">
      <c r="A280" s="108"/>
      <c r="B280" s="75">
        <v>42032</v>
      </c>
      <c r="C280" s="132">
        <v>36619459.600000009</v>
      </c>
      <c r="D280" s="4"/>
      <c r="E280" s="122">
        <v>4.3122294E-3</v>
      </c>
      <c r="F280" s="79">
        <f t="shared" si="4"/>
        <v>2.755256969454974E-5</v>
      </c>
    </row>
    <row r="281" spans="1:6">
      <c r="A281" s="108"/>
      <c r="B281" s="75">
        <v>42033</v>
      </c>
      <c r="C281" s="121">
        <v>31336928.74000001</v>
      </c>
      <c r="D281" s="4"/>
      <c r="E281" s="122">
        <v>3.9690871000000001E-3</v>
      </c>
      <c r="F281" s="79">
        <f t="shared" si="4"/>
        <v>2.1701781263139297E-5</v>
      </c>
    </row>
    <row r="282" spans="1:6">
      <c r="A282" s="108"/>
      <c r="B282" s="75">
        <v>42034</v>
      </c>
      <c r="C282" s="131">
        <v>28053207.040000007</v>
      </c>
      <c r="D282" s="4"/>
      <c r="E282" s="122">
        <v>3.9470076E-3</v>
      </c>
      <c r="F282" s="79">
        <f t="shared" si="4"/>
        <v>1.9319629874450573E-5</v>
      </c>
    </row>
    <row r="283" spans="1:6">
      <c r="A283" s="108"/>
      <c r="B283" s="75">
        <v>42035</v>
      </c>
      <c r="C283" s="121">
        <v>28053514.609999999</v>
      </c>
      <c r="D283" s="4"/>
      <c r="E283" s="122">
        <v>3.9470076E-3</v>
      </c>
      <c r="F283" s="79">
        <f t="shared" si="4"/>
        <v>1.9319841691179827E-5</v>
      </c>
    </row>
    <row r="284" spans="1:6">
      <c r="A284" s="108"/>
      <c r="B284" s="75">
        <v>42036</v>
      </c>
      <c r="C284" s="121">
        <v>28053822.180000007</v>
      </c>
      <c r="D284" s="4"/>
      <c r="E284" s="122">
        <v>3.9470076E-3</v>
      </c>
      <c r="F284" s="79">
        <f t="shared" si="4"/>
        <v>1.9320053507909093E-5</v>
      </c>
    </row>
    <row r="285" spans="1:6">
      <c r="A285" s="108"/>
      <c r="B285" s="75">
        <v>42037</v>
      </c>
      <c r="C285" s="121">
        <v>33131070.65000001</v>
      </c>
      <c r="D285" s="4"/>
      <c r="E285" s="122">
        <v>3.9438494000000003E-3</v>
      </c>
      <c r="F285" s="79">
        <f t="shared" si="4"/>
        <v>2.279838668917325E-5</v>
      </c>
    </row>
    <row r="286" spans="1:6">
      <c r="A286" s="108"/>
      <c r="B286" s="75">
        <v>42038</v>
      </c>
      <c r="C286" s="121">
        <v>33766766.599999994</v>
      </c>
      <c r="D286" s="4"/>
      <c r="E286" s="122">
        <v>3.9384266999999999E-3</v>
      </c>
      <c r="F286" s="79">
        <f t="shared" si="4"/>
        <v>2.3203877569242848E-5</v>
      </c>
    </row>
    <row r="287" spans="1:6">
      <c r="A287" s="108"/>
      <c r="B287" s="75">
        <v>42039</v>
      </c>
      <c r="C287" s="121">
        <v>34514519.879999995</v>
      </c>
      <c r="D287" s="4"/>
      <c r="E287" s="122">
        <v>3.9457672000000003E-3</v>
      </c>
      <c r="F287" s="79">
        <f t="shared" si="4"/>
        <v>2.3761924800960836E-5</v>
      </c>
    </row>
    <row r="288" spans="1:6">
      <c r="A288" s="108"/>
      <c r="B288" s="75">
        <v>42040</v>
      </c>
      <c r="C288" s="121">
        <v>12712536.189999994</v>
      </c>
      <c r="D288" s="4"/>
      <c r="E288" s="122">
        <v>3.9569123000000005E-3</v>
      </c>
      <c r="F288" s="79">
        <f t="shared" si="4"/>
        <v>8.7768151041687638E-6</v>
      </c>
    </row>
    <row r="289" spans="1:6">
      <c r="A289" s="108"/>
      <c r="B289" s="75">
        <v>42041</v>
      </c>
      <c r="C289" s="121">
        <v>12697476.270000011</v>
      </c>
      <c r="D289" s="4"/>
      <c r="E289" s="122">
        <v>3.9593331999999998E-3</v>
      </c>
      <c r="F289" s="79">
        <f t="shared" si="4"/>
        <v>8.7717810700658125E-6</v>
      </c>
    </row>
    <row r="290" spans="1:6">
      <c r="A290" s="108"/>
      <c r="B290" s="75">
        <v>42042</v>
      </c>
      <c r="C290" s="121">
        <v>12697615.910000004</v>
      </c>
      <c r="D290" s="4"/>
      <c r="E290" s="122">
        <v>3.9593331999999998E-3</v>
      </c>
      <c r="F290" s="79">
        <f t="shared" si="4"/>
        <v>8.7718775373859709E-6</v>
      </c>
    </row>
    <row r="291" spans="1:6">
      <c r="A291" s="108"/>
      <c r="B291" s="75">
        <v>42043</v>
      </c>
      <c r="C291" s="121">
        <v>12697755.559999999</v>
      </c>
      <c r="D291" s="4"/>
      <c r="E291" s="122">
        <v>3.9593331999999998E-3</v>
      </c>
      <c r="F291" s="79">
        <f t="shared" si="4"/>
        <v>8.7719740116144198E-6</v>
      </c>
    </row>
    <row r="292" spans="1:6">
      <c r="A292" s="108"/>
      <c r="B292" s="75">
        <v>42044</v>
      </c>
      <c r="C292" s="121">
        <v>22214509.949999996</v>
      </c>
      <c r="D292" s="4"/>
      <c r="E292" s="122">
        <v>3.9809010999999998E-3</v>
      </c>
      <c r="F292" s="79">
        <f t="shared" si="4"/>
        <v>1.543001853788013E-5</v>
      </c>
    </row>
    <row r="293" spans="1:6">
      <c r="A293" s="108"/>
      <c r="B293" s="75">
        <v>42045</v>
      </c>
      <c r="C293" s="121">
        <v>22790950.629999995</v>
      </c>
      <c r="D293" s="4"/>
      <c r="E293" s="122">
        <v>4.0023591000000001E-3</v>
      </c>
      <c r="F293" s="79">
        <f t="shared" si="4"/>
        <v>1.5915739219256038E-5</v>
      </c>
    </row>
    <row r="294" spans="1:6">
      <c r="A294" s="108"/>
      <c r="B294" s="75">
        <v>42046</v>
      </c>
      <c r="C294" s="121">
        <v>22416071.319999993</v>
      </c>
      <c r="D294" s="4"/>
      <c r="E294" s="122">
        <v>4.0025288999999999E-3</v>
      </c>
      <c r="F294" s="79">
        <f t="shared" si="4"/>
        <v>1.5654611654031714E-5</v>
      </c>
    </row>
    <row r="295" spans="1:6">
      <c r="A295" s="108"/>
      <c r="B295" s="75">
        <v>42047</v>
      </c>
      <c r="C295" s="121">
        <v>25536935.889999997</v>
      </c>
      <c r="D295" s="4"/>
      <c r="E295" s="122">
        <v>4.0182020999999998E-3</v>
      </c>
      <c r="F295" s="79">
        <f t="shared" si="4"/>
        <v>1.7903951175851371E-5</v>
      </c>
    </row>
    <row r="296" spans="1:6">
      <c r="A296" s="108"/>
      <c r="B296" s="75">
        <v>42048</v>
      </c>
      <c r="C296" s="121">
        <v>23744052.769999996</v>
      </c>
      <c r="D296" s="4"/>
      <c r="E296" s="122">
        <v>4.0304811999999999E-3</v>
      </c>
      <c r="F296" s="79">
        <f t="shared" si="4"/>
        <v>1.6697831373187087E-5</v>
      </c>
    </row>
    <row r="297" spans="1:6">
      <c r="A297" s="108"/>
      <c r="B297" s="75">
        <v>42049</v>
      </c>
      <c r="C297" s="121">
        <v>23744318.599999994</v>
      </c>
      <c r="D297" s="4"/>
      <c r="E297" s="122">
        <v>4.0304811999999999E-3</v>
      </c>
      <c r="F297" s="79">
        <f t="shared" si="4"/>
        <v>1.6698018316189482E-5</v>
      </c>
    </row>
    <row r="298" spans="1:6">
      <c r="A298" s="108"/>
      <c r="B298" s="75">
        <v>42050</v>
      </c>
      <c r="C298" s="121">
        <v>23744584.430000007</v>
      </c>
      <c r="D298" s="4"/>
      <c r="E298" s="122">
        <v>4.0304811999999999E-3</v>
      </c>
      <c r="F298" s="79">
        <f t="shared" si="4"/>
        <v>1.6698205259191891E-5</v>
      </c>
    </row>
    <row r="299" spans="1:6">
      <c r="A299" s="108"/>
      <c r="B299" s="75">
        <v>42051</v>
      </c>
      <c r="C299" s="121">
        <v>23744850.270000007</v>
      </c>
      <c r="D299" s="4"/>
      <c r="E299" s="122">
        <v>4.0304811999999999E-3</v>
      </c>
      <c r="F299" s="79">
        <f t="shared" si="4"/>
        <v>1.6698392209226717E-5</v>
      </c>
    </row>
    <row r="300" spans="1:6">
      <c r="A300" s="108"/>
      <c r="B300" s="75">
        <v>42052</v>
      </c>
      <c r="C300" s="121">
        <v>21805979.260000005</v>
      </c>
      <c r="D300" s="4"/>
      <c r="E300" s="122">
        <v>4.0152989000000004E-3</v>
      </c>
      <c r="F300" s="79">
        <f t="shared" si="4"/>
        <v>1.5277130796176647E-5</v>
      </c>
    </row>
    <row r="301" spans="1:6">
      <c r="A301" s="108"/>
      <c r="B301" s="75">
        <v>42053</v>
      </c>
      <c r="C301" s="121">
        <v>21975832.589999989</v>
      </c>
      <c r="D301" s="4"/>
      <c r="E301" s="122">
        <v>3.9964034000000001E-3</v>
      </c>
      <c r="F301" s="79">
        <f t="shared" si="4"/>
        <v>1.5323676683462254E-5</v>
      </c>
    </row>
    <row r="302" spans="1:6">
      <c r="A302" s="108"/>
      <c r="B302" s="75">
        <v>42054</v>
      </c>
      <c r="C302" s="121">
        <v>26092071.729999989</v>
      </c>
      <c r="D302" s="4"/>
      <c r="E302" s="122">
        <v>4.0086812000000001E-3</v>
      </c>
      <c r="F302" s="79">
        <f t="shared" si="4"/>
        <v>1.8249812442113196E-5</v>
      </c>
    </row>
    <row r="303" spans="1:6">
      <c r="A303" s="108"/>
      <c r="B303" s="75">
        <v>42055</v>
      </c>
      <c r="C303" s="121">
        <v>28099927.149999991</v>
      </c>
      <c r="D303" s="4"/>
      <c r="E303" s="122">
        <v>4.0709205000000002E-3</v>
      </c>
      <c r="F303" s="79">
        <f t="shared" si="4"/>
        <v>1.9959338222138898E-5</v>
      </c>
    </row>
    <row r="304" spans="1:6">
      <c r="A304" s="108"/>
      <c r="B304" s="75">
        <v>42056</v>
      </c>
      <c r="C304" s="121">
        <v>28100244.910000011</v>
      </c>
      <c r="D304" s="4"/>
      <c r="E304" s="122">
        <v>4.0709205000000002E-3</v>
      </c>
      <c r="F304" s="79">
        <f t="shared" si="4"/>
        <v>1.9959563926614217E-5</v>
      </c>
    </row>
    <row r="305" spans="1:9">
      <c r="A305" s="108"/>
      <c r="B305" s="75">
        <v>42057</v>
      </c>
      <c r="C305" s="121">
        <v>28100562.669999991</v>
      </c>
      <c r="D305" s="4"/>
      <c r="E305" s="122">
        <v>4.0709205000000002E-3</v>
      </c>
      <c r="F305" s="79">
        <f t="shared" si="4"/>
        <v>1.9959789631089505E-5</v>
      </c>
    </row>
    <row r="306" spans="1:9">
      <c r="A306" s="108"/>
      <c r="B306" s="75">
        <v>42058</v>
      </c>
      <c r="C306" s="121">
        <v>27709560.279999994</v>
      </c>
      <c r="D306" s="4"/>
      <c r="E306" s="122">
        <v>4.0777933999999998E-3</v>
      </c>
      <c r="F306" s="79">
        <f t="shared" si="4"/>
        <v>1.9715290244815944E-5</v>
      </c>
    </row>
    <row r="307" spans="1:9">
      <c r="A307" s="108"/>
      <c r="B307" s="75">
        <v>42059</v>
      </c>
      <c r="C307" s="121">
        <v>24965696.499999993</v>
      </c>
      <c r="D307" s="4"/>
      <c r="E307" s="122">
        <v>4.0938507999999998E-3</v>
      </c>
      <c r="F307" s="79">
        <f t="shared" si="4"/>
        <v>1.7832983995113741E-5</v>
      </c>
    </row>
    <row r="308" spans="1:9">
      <c r="A308" s="108"/>
      <c r="B308" s="75">
        <v>42060</v>
      </c>
      <c r="C308" s="132">
        <v>27559084.140000012</v>
      </c>
      <c r="D308" s="4"/>
      <c r="E308" s="122">
        <v>4.0938514000000001E-3</v>
      </c>
      <c r="F308" s="79">
        <f t="shared" si="4"/>
        <v>1.9685442319533202E-5</v>
      </c>
    </row>
    <row r="309" spans="1:9">
      <c r="A309" s="108"/>
      <c r="B309" s="75">
        <v>42061</v>
      </c>
      <c r="C309" s="132">
        <v>37762650.11999999</v>
      </c>
      <c r="D309" s="4"/>
      <c r="E309" s="122">
        <v>4.1223642E-3</v>
      </c>
      <c r="F309" s="79">
        <f t="shared" si="4"/>
        <v>2.7161712314923103E-5</v>
      </c>
    </row>
    <row r="310" spans="1:9">
      <c r="A310" s="108"/>
      <c r="B310" s="75">
        <v>42062</v>
      </c>
      <c r="C310" s="131">
        <v>31708905.229999989</v>
      </c>
      <c r="D310" s="4"/>
      <c r="E310" s="122">
        <v>4.1449620999999999E-3</v>
      </c>
      <c r="F310" s="79">
        <f t="shared" si="4"/>
        <v>2.2932433048048992E-5</v>
      </c>
    </row>
    <row r="311" spans="1:9">
      <c r="A311" s="108"/>
      <c r="B311" s="75">
        <v>42063</v>
      </c>
      <c r="C311" s="121">
        <v>31709270.32</v>
      </c>
      <c r="D311" s="4"/>
      <c r="E311" s="122">
        <v>4.1449620999999999E-3</v>
      </c>
      <c r="F311" s="79">
        <f t="shared" si="4"/>
        <v>2.2932697087501661E-5</v>
      </c>
      <c r="I311" s="116"/>
    </row>
    <row r="312" spans="1:9">
      <c r="A312" s="108"/>
      <c r="B312" s="75">
        <v>42064</v>
      </c>
      <c r="C312" s="121">
        <v>31709635.420000002</v>
      </c>
      <c r="D312" s="4"/>
      <c r="E312" s="122">
        <v>4.1449620999999999E-3</v>
      </c>
      <c r="F312" s="79">
        <f t="shared" si="4"/>
        <v>2.2932961134186501E-5</v>
      </c>
      <c r="I312" s="114"/>
    </row>
    <row r="313" spans="1:9">
      <c r="A313" s="108"/>
      <c r="B313" s="75">
        <v>42065</v>
      </c>
      <c r="C313" s="121">
        <v>30953054.949999988</v>
      </c>
      <c r="D313" s="4"/>
      <c r="E313" s="122">
        <v>4.2164352000000002E-3</v>
      </c>
      <c r="F313" s="79">
        <f t="shared" si="4"/>
        <v>2.2771795308602648E-5</v>
      </c>
      <c r="I313" s="116"/>
    </row>
    <row r="314" spans="1:9">
      <c r="A314" s="108"/>
      <c r="B314" s="75">
        <v>42066</v>
      </c>
      <c r="C314" s="121">
        <v>31257303.729999989</v>
      </c>
      <c r="D314" s="4"/>
      <c r="E314" s="122">
        <v>4.2358561000000001E-3</v>
      </c>
      <c r="F314" s="79">
        <f t="shared" si="4"/>
        <v>2.3101545384019045E-5</v>
      </c>
    </row>
    <row r="315" spans="1:9">
      <c r="A315" s="108"/>
      <c r="B315" s="75">
        <v>42067</v>
      </c>
      <c r="C315" s="121">
        <v>31335570.039999999</v>
      </c>
      <c r="D315" s="4"/>
      <c r="E315" s="122">
        <v>4.3214904E-3</v>
      </c>
      <c r="F315" s="79">
        <f t="shared" si="4"/>
        <v>2.3627592632773885E-5</v>
      </c>
    </row>
    <row r="316" spans="1:9">
      <c r="A316" s="108"/>
      <c r="B316" s="75">
        <v>42068</v>
      </c>
      <c r="C316" s="121">
        <v>9856070.5700000003</v>
      </c>
      <c r="D316" s="4"/>
      <c r="E316" s="122">
        <v>4.4865855999999997E-3</v>
      </c>
      <c r="F316" s="79">
        <f t="shared" si="4"/>
        <v>7.7155712278056641E-6</v>
      </c>
    </row>
    <row r="317" spans="1:9">
      <c r="A317" s="108"/>
      <c r="B317" s="75">
        <v>42069</v>
      </c>
      <c r="C317" s="121">
        <v>9304797.9899999946</v>
      </c>
      <c r="D317" s="4"/>
      <c r="E317" s="122">
        <v>4.5134212000000002E-3</v>
      </c>
      <c r="F317" s="79">
        <f t="shared" si="4"/>
        <v>7.3275895693632277E-6</v>
      </c>
    </row>
    <row r="318" spans="1:9">
      <c r="A318" s="108"/>
      <c r="B318" s="75">
        <v>42070</v>
      </c>
      <c r="C318" s="121">
        <v>9304914.6399999931</v>
      </c>
      <c r="D318" s="4"/>
      <c r="E318" s="122">
        <v>4.5134212000000002E-3</v>
      </c>
      <c r="F318" s="79">
        <f t="shared" si="4"/>
        <v>7.3276814320048642E-6</v>
      </c>
    </row>
    <row r="319" spans="1:9">
      <c r="A319" s="108"/>
      <c r="B319" s="75">
        <v>42071</v>
      </c>
      <c r="C319" s="121">
        <v>9305031.299999997</v>
      </c>
      <c r="D319" s="4"/>
      <c r="E319" s="122">
        <v>4.5134212000000002E-3</v>
      </c>
      <c r="F319" s="79">
        <f t="shared" si="4"/>
        <v>7.3277733025215702E-6</v>
      </c>
    </row>
    <row r="320" spans="1:9">
      <c r="A320" s="108"/>
      <c r="B320" s="75">
        <v>42072</v>
      </c>
      <c r="C320" s="121">
        <v>15791803.579999998</v>
      </c>
      <c r="D320" s="4"/>
      <c r="E320" s="122">
        <v>4.5244788000000005E-3</v>
      </c>
      <c r="F320" s="79">
        <f t="shared" si="4"/>
        <v>1.2466616893317583E-5</v>
      </c>
    </row>
    <row r="321" spans="1:6">
      <c r="A321" s="108"/>
      <c r="B321" s="75">
        <v>42073</v>
      </c>
      <c r="C321" s="121">
        <v>11537866.890000001</v>
      </c>
      <c r="D321" s="4"/>
      <c r="E321" s="122">
        <v>4.6685954000000003E-3</v>
      </c>
      <c r="F321" s="79">
        <f t="shared" si="4"/>
        <v>9.3985332985329084E-6</v>
      </c>
    </row>
    <row r="322" spans="1:6">
      <c r="A322" s="108"/>
      <c r="B322" s="75">
        <v>42074</v>
      </c>
      <c r="C322" s="121">
        <v>20952641.569999993</v>
      </c>
      <c r="D322" s="4"/>
      <c r="E322" s="122">
        <v>4.7355052999999998E-3</v>
      </c>
      <c r="F322" s="79">
        <f t="shared" si="4"/>
        <v>1.7312246737001703E-5</v>
      </c>
    </row>
    <row r="323" spans="1:6">
      <c r="A323" s="108"/>
      <c r="B323" s="75">
        <v>42075</v>
      </c>
      <c r="C323" s="121">
        <v>24181582.550000004</v>
      </c>
      <c r="D323" s="4"/>
      <c r="E323" s="122">
        <v>4.7398127999999998E-3</v>
      </c>
      <c r="F323" s="79">
        <f t="shared" si="4"/>
        <v>1.9998353064352491E-5</v>
      </c>
    </row>
    <row r="324" spans="1:6">
      <c r="A324" s="108"/>
      <c r="B324" s="75">
        <v>42076</v>
      </c>
      <c r="C324" s="121">
        <v>27445825.930000007</v>
      </c>
      <c r="D324" s="4"/>
      <c r="E324" s="122">
        <v>5.1618443000000002E-3</v>
      </c>
      <c r="F324" s="79">
        <f t="shared" si="4"/>
        <v>2.4718922019937206E-5</v>
      </c>
    </row>
    <row r="325" spans="1:6">
      <c r="A325" s="108"/>
      <c r="B325" s="75">
        <v>42077</v>
      </c>
      <c r="C325" s="121">
        <v>27446219.470000006</v>
      </c>
      <c r="D325" s="4"/>
      <c r="E325" s="122">
        <v>5.1618443000000002E-3</v>
      </c>
      <c r="F325" s="79">
        <f t="shared" si="4"/>
        <v>2.471927645942817E-5</v>
      </c>
    </row>
    <row r="326" spans="1:6">
      <c r="A326" s="108"/>
      <c r="B326" s="75">
        <v>42078</v>
      </c>
      <c r="C326" s="121">
        <v>27446613.010000005</v>
      </c>
      <c r="D326" s="4"/>
      <c r="E326" s="122">
        <v>5.1618443000000002E-3</v>
      </c>
      <c r="F326" s="79">
        <f t="shared" si="4"/>
        <v>2.4719630898919131E-5</v>
      </c>
    </row>
    <row r="327" spans="1:6">
      <c r="A327" s="108"/>
      <c r="B327" s="75">
        <v>42079</v>
      </c>
      <c r="C327" s="121">
        <v>37018063.660000011</v>
      </c>
      <c r="D327" s="4"/>
      <c r="E327" s="122">
        <v>5.2320774E-3</v>
      </c>
      <c r="F327" s="79">
        <f t="shared" si="4"/>
        <v>3.3793733926819702E-5</v>
      </c>
    </row>
    <row r="328" spans="1:6">
      <c r="A328" s="108"/>
      <c r="B328" s="75">
        <v>42080</v>
      </c>
      <c r="C328" s="121">
        <v>33490638.080000006</v>
      </c>
      <c r="D328" s="4"/>
      <c r="E328" s="122">
        <v>5.1968848E-3</v>
      </c>
      <c r="F328" s="79">
        <f t="shared" si="4"/>
        <v>3.0367905147416613E-5</v>
      </c>
    </row>
    <row r="329" spans="1:6">
      <c r="A329" s="108"/>
      <c r="B329" s="75">
        <v>42081</v>
      </c>
      <c r="C329" s="121">
        <v>28688772.020000003</v>
      </c>
      <c r="D329" s="4"/>
      <c r="E329" s="122">
        <v>5.2055351000000003E-3</v>
      </c>
      <c r="F329" s="79">
        <f t="shared" ref="F329:F372" si="5">E329*(C329/$C$377)</f>
        <v>2.6057074873081318E-5</v>
      </c>
    </row>
    <row r="330" spans="1:6">
      <c r="A330" s="108"/>
      <c r="B330" s="75">
        <v>42082</v>
      </c>
      <c r="C330" s="121">
        <v>27403052.899999991</v>
      </c>
      <c r="D330" s="4"/>
      <c r="E330" s="122">
        <v>5.2848514000000011E-3</v>
      </c>
      <c r="F330" s="79">
        <f t="shared" si="5"/>
        <v>2.5268534318594028E-5</v>
      </c>
    </row>
    <row r="331" spans="1:6">
      <c r="A331" s="108"/>
      <c r="B331" s="75">
        <v>42083</v>
      </c>
      <c r="C331" s="121">
        <v>27673833.79999999</v>
      </c>
      <c r="D331" s="4"/>
      <c r="E331" s="122">
        <v>5.2840980999999997E-3</v>
      </c>
      <c r="F331" s="79">
        <f t="shared" si="5"/>
        <v>2.551458580322152E-5</v>
      </c>
    </row>
    <row r="332" spans="1:6">
      <c r="A332" s="108"/>
      <c r="B332" s="75">
        <v>42084</v>
      </c>
      <c r="C332" s="121">
        <v>27674240</v>
      </c>
      <c r="D332" s="4"/>
      <c r="E332" s="122">
        <v>5.2840980999999997E-3</v>
      </c>
      <c r="F332" s="79">
        <f t="shared" si="5"/>
        <v>2.5514960309508881E-5</v>
      </c>
    </row>
    <row r="333" spans="1:6">
      <c r="A333" s="108"/>
      <c r="B333" s="75">
        <v>42085</v>
      </c>
      <c r="C333" s="121">
        <v>27674646.199999996</v>
      </c>
      <c r="D333" s="4"/>
      <c r="E333" s="122">
        <v>5.2840980999999997E-3</v>
      </c>
      <c r="F333" s="79">
        <f t="shared" si="5"/>
        <v>2.5515334815796231E-5</v>
      </c>
    </row>
    <row r="334" spans="1:6">
      <c r="A334" s="108"/>
      <c r="B334" s="75">
        <v>42086</v>
      </c>
      <c r="C334" s="121">
        <v>26890311.660000011</v>
      </c>
      <c r="D334" s="4"/>
      <c r="E334" s="122">
        <v>5.3541242000000001E-3</v>
      </c>
      <c r="F334" s="79">
        <f t="shared" si="5"/>
        <v>2.5120749883284232E-5</v>
      </c>
    </row>
    <row r="335" spans="1:6">
      <c r="A335" s="108"/>
      <c r="B335" s="75">
        <v>42087</v>
      </c>
      <c r="C335" s="121">
        <v>30117544.160000008</v>
      </c>
      <c r="D335" s="4"/>
      <c r="E335" s="122">
        <v>5.3252053000000001E-3</v>
      </c>
      <c r="F335" s="79">
        <f t="shared" si="5"/>
        <v>2.7983641844686513E-5</v>
      </c>
    </row>
    <row r="336" spans="1:6">
      <c r="A336" s="108"/>
      <c r="B336" s="75">
        <v>42088</v>
      </c>
      <c r="C336" s="121">
        <v>29455374.940000013</v>
      </c>
      <c r="D336" s="4"/>
      <c r="E336" s="122">
        <v>5.2342228000000005E-3</v>
      </c>
      <c r="F336" s="79">
        <f t="shared" si="5"/>
        <v>2.6900792994700266E-5</v>
      </c>
    </row>
    <row r="337" spans="1:6">
      <c r="A337" s="108"/>
      <c r="B337" s="75">
        <v>42089</v>
      </c>
      <c r="C337" s="121">
        <v>31409652.929999992</v>
      </c>
      <c r="D337" s="4"/>
      <c r="E337" s="122">
        <v>5.2141915000000006E-3</v>
      </c>
      <c r="F337" s="79">
        <f t="shared" si="5"/>
        <v>2.8575802608197138E-5</v>
      </c>
    </row>
    <row r="338" spans="1:6">
      <c r="A338" s="108"/>
      <c r="B338" s="75">
        <v>42090</v>
      </c>
      <c r="C338" s="121">
        <v>30107374.109999985</v>
      </c>
      <c r="D338" s="4"/>
      <c r="E338" s="122">
        <v>5.0997133999999998E-3</v>
      </c>
      <c r="F338" s="79">
        <f t="shared" si="5"/>
        <v>2.6789645776165985E-5</v>
      </c>
    </row>
    <row r="339" spans="1:6">
      <c r="A339" s="108"/>
      <c r="B339" s="75">
        <v>42091</v>
      </c>
      <c r="C339" s="121">
        <v>30107800.609999999</v>
      </c>
      <c r="D339" s="4"/>
      <c r="E339" s="122">
        <v>5.0997133999999998E-3</v>
      </c>
      <c r="F339" s="79">
        <f t="shared" si="5"/>
        <v>2.6790025277343409E-5</v>
      </c>
    </row>
    <row r="340" spans="1:6">
      <c r="A340" s="108"/>
      <c r="B340" s="75">
        <v>42092</v>
      </c>
      <c r="C340" s="121">
        <v>30108227.110000014</v>
      </c>
      <c r="D340" s="4"/>
      <c r="E340" s="122">
        <v>5.0997133999999998E-3</v>
      </c>
      <c r="F340" s="79">
        <f t="shared" si="5"/>
        <v>2.6790404778520838E-5</v>
      </c>
    </row>
    <row r="341" spans="1:6">
      <c r="A341" s="108"/>
      <c r="B341" s="75">
        <v>42093</v>
      </c>
      <c r="C341" s="132">
        <v>30581417.259999998</v>
      </c>
      <c r="D341" s="4"/>
      <c r="E341" s="122">
        <v>5.0685870999999999E-3</v>
      </c>
      <c r="F341" s="79">
        <f t="shared" si="5"/>
        <v>2.7045364858637097E-5</v>
      </c>
    </row>
    <row r="342" spans="1:6">
      <c r="A342" s="108"/>
      <c r="B342" s="75">
        <v>42094</v>
      </c>
      <c r="C342" s="131">
        <v>740366.78000000119</v>
      </c>
      <c r="D342" s="4"/>
      <c r="E342" s="122">
        <v>5.1371031000000001E-3</v>
      </c>
      <c r="F342" s="79">
        <f t="shared" si="5"/>
        <v>6.6361092657100865E-7</v>
      </c>
    </row>
    <row r="343" spans="1:6">
      <c r="A343" s="108"/>
      <c r="B343" s="75">
        <v>42095</v>
      </c>
      <c r="C343" s="121">
        <v>4959697.3699999899</v>
      </c>
      <c r="D343" s="4"/>
      <c r="E343" s="122">
        <v>5.1370981000000001E-3</v>
      </c>
      <c r="F343" s="79">
        <f t="shared" si="5"/>
        <v>4.4455076222479917E-6</v>
      </c>
    </row>
    <row r="344" spans="1:6">
      <c r="A344" s="108"/>
      <c r="B344" s="75">
        <v>42096</v>
      </c>
      <c r="C344" s="121">
        <v>4798757.3299999982</v>
      </c>
      <c r="D344" s="4"/>
      <c r="E344" s="122">
        <v>5.2527932000000005E-3</v>
      </c>
      <c r="F344" s="79">
        <f t="shared" si="5"/>
        <v>4.3981234371381406E-6</v>
      </c>
    </row>
    <row r="345" spans="1:6">
      <c r="A345" s="108"/>
      <c r="B345" s="75">
        <v>42097</v>
      </c>
      <c r="C345" s="121">
        <v>12162956.710000005</v>
      </c>
      <c r="D345" s="4"/>
      <c r="E345" s="122">
        <v>5.2527932000000005E-3</v>
      </c>
      <c r="F345" s="79">
        <f t="shared" si="5"/>
        <v>1.1147507842649684E-5</v>
      </c>
    </row>
    <row r="346" spans="1:6">
      <c r="A346" s="108"/>
      <c r="B346" s="75">
        <v>42098</v>
      </c>
      <c r="C346" s="121">
        <v>12163134.179999992</v>
      </c>
      <c r="D346" s="4"/>
      <c r="E346" s="122">
        <v>5.2527932000000005E-3</v>
      </c>
      <c r="F346" s="79">
        <f t="shared" si="5"/>
        <v>1.1147670496210316E-5</v>
      </c>
    </row>
    <row r="347" spans="1:6">
      <c r="A347" s="108"/>
      <c r="B347" s="75">
        <v>42099</v>
      </c>
      <c r="C347" s="121">
        <v>12163311.660000004</v>
      </c>
      <c r="D347" s="4"/>
      <c r="E347" s="122">
        <v>5.2527932000000005E-3</v>
      </c>
      <c r="F347" s="79">
        <f t="shared" si="5"/>
        <v>1.1147833158936101E-5</v>
      </c>
    </row>
    <row r="348" spans="1:6">
      <c r="A348" s="108"/>
      <c r="B348" s="75">
        <v>42100</v>
      </c>
      <c r="C348" s="121">
        <v>0</v>
      </c>
      <c r="D348" s="4"/>
      <c r="E348" s="122">
        <v>5.2490364000000005E-3</v>
      </c>
      <c r="F348" s="79">
        <f t="shared" si="5"/>
        <v>0</v>
      </c>
    </row>
    <row r="349" spans="1:6">
      <c r="A349" s="108"/>
      <c r="B349" s="75">
        <v>42101</v>
      </c>
      <c r="C349" s="121">
        <v>0</v>
      </c>
      <c r="D349" s="4"/>
      <c r="E349" s="122">
        <v>5.2922467000000003E-3</v>
      </c>
      <c r="F349" s="79">
        <f t="shared" si="5"/>
        <v>0</v>
      </c>
    </row>
    <row r="350" spans="1:6">
      <c r="A350" s="108"/>
      <c r="B350" s="75">
        <v>42102</v>
      </c>
      <c r="C350" s="121">
        <v>1607791.450000003</v>
      </c>
      <c r="D350" s="4"/>
      <c r="E350" s="122">
        <v>5.3457360000000002E-3</v>
      </c>
      <c r="F350" s="79">
        <f t="shared" si="5"/>
        <v>1.4996349190956429E-6</v>
      </c>
    </row>
    <row r="351" spans="1:6">
      <c r="A351" s="108"/>
      <c r="B351" s="75">
        <v>42103</v>
      </c>
      <c r="C351" s="121">
        <v>2565674.2300000042</v>
      </c>
      <c r="D351" s="4"/>
      <c r="E351" s="122">
        <v>5.3804738999999992E-3</v>
      </c>
      <c r="F351" s="79">
        <f t="shared" si="5"/>
        <v>2.4086315097409043E-6</v>
      </c>
    </row>
    <row r="352" spans="1:6">
      <c r="A352" s="108"/>
      <c r="B352" s="75">
        <v>42104</v>
      </c>
      <c r="C352" s="121">
        <v>0</v>
      </c>
      <c r="D352" s="4"/>
      <c r="E352" s="122">
        <v>5.4438109000000011E-3</v>
      </c>
      <c r="F352" s="79">
        <f t="shared" si="5"/>
        <v>0</v>
      </c>
    </row>
    <row r="353" spans="1:6">
      <c r="A353" s="108"/>
      <c r="B353" s="75">
        <v>42105</v>
      </c>
      <c r="C353" s="121">
        <v>0</v>
      </c>
      <c r="D353" s="4"/>
      <c r="E353" s="122">
        <v>5.4438109000000011E-3</v>
      </c>
      <c r="F353" s="79">
        <f t="shared" si="5"/>
        <v>0</v>
      </c>
    </row>
    <row r="354" spans="1:6">
      <c r="A354" s="108"/>
      <c r="B354" s="75">
        <v>42106</v>
      </c>
      <c r="C354" s="121">
        <v>0</v>
      </c>
      <c r="D354" s="4"/>
      <c r="E354" s="122">
        <v>5.4438109000000011E-3</v>
      </c>
      <c r="F354" s="79">
        <f t="shared" si="5"/>
        <v>0</v>
      </c>
    </row>
    <row r="355" spans="1:6">
      <c r="A355" s="108"/>
      <c r="B355" s="75">
        <v>42107</v>
      </c>
      <c r="C355" s="121">
        <v>0</v>
      </c>
      <c r="D355" s="4"/>
      <c r="E355" s="122">
        <v>5.4438109000000011E-3</v>
      </c>
      <c r="F355" s="79">
        <f t="shared" si="5"/>
        <v>0</v>
      </c>
    </row>
    <row r="356" spans="1:6">
      <c r="A356" s="108"/>
      <c r="B356" s="75">
        <v>42108</v>
      </c>
      <c r="C356" s="121">
        <v>0</v>
      </c>
      <c r="D356" s="4"/>
      <c r="E356" s="122">
        <v>5.4438109000000011E-3</v>
      </c>
      <c r="F356" s="79">
        <f t="shared" si="5"/>
        <v>0</v>
      </c>
    </row>
    <row r="357" spans="1:6">
      <c r="A357" s="108"/>
      <c r="B357" s="75">
        <v>42109</v>
      </c>
      <c r="C357" s="121">
        <v>0</v>
      </c>
      <c r="D357" s="4"/>
      <c r="E357" s="122">
        <v>5.2227491000000001E-3</v>
      </c>
      <c r="F357" s="79">
        <f t="shared" si="5"/>
        <v>0</v>
      </c>
    </row>
    <row r="358" spans="1:6">
      <c r="A358" s="108"/>
      <c r="B358" s="75">
        <v>42110</v>
      </c>
      <c r="C358" s="121">
        <v>0</v>
      </c>
      <c r="D358" s="4"/>
      <c r="E358" s="122">
        <v>5.2664039999999997E-3</v>
      </c>
      <c r="F358" s="79">
        <f t="shared" si="5"/>
        <v>0</v>
      </c>
    </row>
    <row r="359" spans="1:6">
      <c r="A359" s="108"/>
      <c r="B359" s="75">
        <v>42111</v>
      </c>
      <c r="C359" s="121">
        <v>2381957.0699999928</v>
      </c>
      <c r="D359" s="4"/>
      <c r="E359" s="122">
        <v>5.1908788000000006E-3</v>
      </c>
      <c r="F359" s="79">
        <f t="shared" si="5"/>
        <v>2.1573625780066071E-6</v>
      </c>
    </row>
    <row r="360" spans="1:6">
      <c r="A360" s="108"/>
      <c r="B360" s="75">
        <v>42112</v>
      </c>
      <c r="C360" s="121">
        <v>2381991.4199999869</v>
      </c>
      <c r="D360" s="4"/>
      <c r="E360" s="122">
        <v>5.1908788000000006E-3</v>
      </c>
      <c r="F360" s="79">
        <f t="shared" si="5"/>
        <v>2.1573936891485647E-6</v>
      </c>
    </row>
    <row r="361" spans="1:6">
      <c r="A361" s="108"/>
      <c r="B361" s="75">
        <v>42113</v>
      </c>
      <c r="C361" s="121">
        <v>2382025.7700000107</v>
      </c>
      <c r="D361" s="4"/>
      <c r="E361" s="122">
        <v>5.1908788000000006E-3</v>
      </c>
      <c r="F361" s="79">
        <f t="shared" si="5"/>
        <v>2.1574248002905497E-6</v>
      </c>
    </row>
    <row r="362" spans="1:6">
      <c r="A362" s="108"/>
      <c r="B362" s="75">
        <v>42114</v>
      </c>
      <c r="C362" s="121">
        <v>5368855.9099999964</v>
      </c>
      <c r="D362" s="4"/>
      <c r="E362" s="122">
        <v>5.1226419000000006E-3</v>
      </c>
      <c r="F362" s="79">
        <f t="shared" si="5"/>
        <v>4.79870517400259E-6</v>
      </c>
    </row>
    <row r="363" spans="1:6">
      <c r="A363" s="108"/>
      <c r="B363" s="75">
        <v>42115</v>
      </c>
      <c r="C363" s="121">
        <v>2764882.2300000042</v>
      </c>
      <c r="D363" s="4"/>
      <c r="E363" s="122">
        <v>5.2032350000000005E-3</v>
      </c>
      <c r="F363" s="79">
        <f t="shared" si="5"/>
        <v>2.51014263654801E-6</v>
      </c>
    </row>
    <row r="364" spans="1:6">
      <c r="A364" s="108"/>
      <c r="B364" s="75">
        <v>42116</v>
      </c>
      <c r="C364" s="121">
        <v>2245457.1800000072</v>
      </c>
      <c r="D364" s="4"/>
      <c r="E364" s="122">
        <v>5.1570866999999998E-3</v>
      </c>
      <c r="F364" s="79">
        <f t="shared" si="5"/>
        <v>2.0204938495410944E-6</v>
      </c>
    </row>
    <row r="365" spans="1:6">
      <c r="A365" s="108"/>
      <c r="B365" s="75">
        <v>42117</v>
      </c>
      <c r="C365" s="121">
        <v>5048725.3200000031</v>
      </c>
      <c r="D365" s="4"/>
      <c r="E365" s="122">
        <v>5.1319992E-3</v>
      </c>
      <c r="F365" s="79">
        <f t="shared" si="5"/>
        <v>4.5208140662283541E-6</v>
      </c>
    </row>
    <row r="366" spans="1:6">
      <c r="A366" s="108"/>
      <c r="B366" s="75">
        <v>42118</v>
      </c>
      <c r="C366" s="121">
        <v>7148078.1600000048</v>
      </c>
      <c r="D366" s="4"/>
      <c r="E366" s="122">
        <v>5.0383005000000005E-3</v>
      </c>
      <c r="F366" s="79">
        <f t="shared" si="5"/>
        <v>6.2837902722964736E-6</v>
      </c>
    </row>
    <row r="367" spans="1:6">
      <c r="A367" s="108"/>
      <c r="B367" s="75">
        <v>42119</v>
      </c>
      <c r="C367" s="121">
        <v>7148178.2000000104</v>
      </c>
      <c r="D367" s="4"/>
      <c r="E367" s="122">
        <v>5.0383005000000005E-3</v>
      </c>
      <c r="F367" s="79">
        <f t="shared" si="5"/>
        <v>6.2838782162675386E-6</v>
      </c>
    </row>
    <row r="368" spans="1:6">
      <c r="A368" s="108"/>
      <c r="B368" s="75">
        <v>42120</v>
      </c>
      <c r="C368" s="121">
        <v>7148278.25</v>
      </c>
      <c r="D368" s="4"/>
      <c r="E368" s="122">
        <v>5.0383005000000005E-3</v>
      </c>
      <c r="F368" s="79">
        <f t="shared" si="5"/>
        <v>6.2839661690294699E-6</v>
      </c>
    </row>
    <row r="369" spans="1:7">
      <c r="A369" s="108"/>
      <c r="B369" s="75">
        <v>42121</v>
      </c>
      <c r="C369" s="121">
        <v>7386482.2300000042</v>
      </c>
      <c r="D369" s="4"/>
      <c r="E369" s="122">
        <v>5.1497737000000005E-3</v>
      </c>
      <c r="F369" s="79">
        <f t="shared" si="5"/>
        <v>6.6370352571455063E-6</v>
      </c>
    </row>
    <row r="370" spans="1:7">
      <c r="A370" s="108"/>
      <c r="B370" s="75">
        <v>42122</v>
      </c>
      <c r="C370" s="121">
        <v>5840208.6899999976</v>
      </c>
      <c r="D370" s="4"/>
      <c r="E370" s="122">
        <v>5.1784200000000004E-3</v>
      </c>
      <c r="F370" s="79">
        <f t="shared" si="5"/>
        <v>5.27684041098618E-6</v>
      </c>
    </row>
    <row r="371" spans="1:7">
      <c r="A371" s="108"/>
      <c r="B371" s="75">
        <v>42123</v>
      </c>
      <c r="C371" s="121">
        <v>2877336.9200000018</v>
      </c>
      <c r="D371" s="4"/>
      <c r="E371" s="122">
        <v>5.2796828999999998E-3</v>
      </c>
      <c r="F371" s="79">
        <f t="shared" si="5"/>
        <v>2.6506163961464501E-6</v>
      </c>
    </row>
    <row r="372" spans="1:7">
      <c r="A372" s="108"/>
      <c r="B372" s="75">
        <v>42124</v>
      </c>
      <c r="C372" s="131">
        <v>478768.76000000536</v>
      </c>
      <c r="D372" s="4"/>
      <c r="E372" s="122">
        <v>5.2796808000000013E-3</v>
      </c>
      <c r="F372" s="79">
        <f t="shared" si="5"/>
        <v>4.410438734646475E-7</v>
      </c>
    </row>
    <row r="373" spans="1:7">
      <c r="B373" s="75"/>
      <c r="C373" s="76"/>
      <c r="D373" s="77"/>
      <c r="E373" s="78"/>
      <c r="F373" s="79"/>
    </row>
    <row r="374" spans="1:7">
      <c r="B374" s="75"/>
      <c r="C374" s="76"/>
      <c r="D374" s="77"/>
      <c r="E374" s="77"/>
      <c r="F374" s="79"/>
    </row>
    <row r="375" spans="1:7">
      <c r="B375" s="75"/>
      <c r="C375" s="76"/>
      <c r="D375" s="77"/>
      <c r="E375" s="77"/>
      <c r="F375" s="79"/>
    </row>
    <row r="376" spans="1:7">
      <c r="B376" s="75"/>
      <c r="C376" s="44"/>
      <c r="D376" s="77"/>
      <c r="E376" s="77"/>
      <c r="F376" s="79"/>
    </row>
    <row r="377" spans="1:7" ht="53.4" thickBot="1">
      <c r="B377" s="31" t="s">
        <v>79</v>
      </c>
      <c r="C377" s="110">
        <f>SUM(C8:C372)</f>
        <v>5731280677.2599964</v>
      </c>
      <c r="D377" s="80"/>
      <c r="E377" s="77"/>
      <c r="F377" s="49">
        <f>SUM(F8:F372)</f>
        <v>3.9516470792736146E-3</v>
      </c>
      <c r="G377" s="71" t="s">
        <v>78</v>
      </c>
    </row>
    <row r="378" spans="1:7" ht="13.8" thickTop="1">
      <c r="B378" s="31"/>
      <c r="C378" s="45"/>
      <c r="D378" s="80"/>
      <c r="E378" s="77"/>
    </row>
    <row r="379" spans="1:7">
      <c r="B379" s="31"/>
      <c r="C379" s="45"/>
      <c r="D379" s="80"/>
      <c r="E379" s="77"/>
    </row>
    <row r="380" spans="1:7" ht="51.75" customHeight="1">
      <c r="B380" s="31" t="s">
        <v>75</v>
      </c>
      <c r="C380" s="48">
        <v>365</v>
      </c>
      <c r="D380" s="80"/>
      <c r="E380" s="77"/>
    </row>
    <row r="381" spans="1:7">
      <c r="B381" s="75"/>
      <c r="C381" s="82"/>
      <c r="D381" s="80"/>
      <c r="E381" s="77"/>
      <c r="F381" s="80"/>
    </row>
    <row r="382" spans="1:7" ht="40.200000000000003" thickBot="1">
      <c r="B382" s="83" t="s">
        <v>76</v>
      </c>
      <c r="C382" s="111">
        <f>ROUND(C377/C380,2)</f>
        <v>15702138.84</v>
      </c>
      <c r="D382" s="84"/>
      <c r="E382" s="77"/>
    </row>
    <row r="383" spans="1:7" ht="13.8" thickTop="1">
      <c r="C383" s="86"/>
      <c r="D383" s="87"/>
      <c r="E383" s="77"/>
      <c r="F383" s="87"/>
    </row>
    <row r="384" spans="1:7">
      <c r="E384" s="77"/>
    </row>
    <row r="385" spans="5:6">
      <c r="E385" s="112"/>
    </row>
    <row r="386" spans="5:6">
      <c r="E386" s="112"/>
      <c r="F386" s="113"/>
    </row>
    <row r="387" spans="5:6">
      <c r="E387" s="112"/>
    </row>
    <row r="388" spans="5:6">
      <c r="E388" s="112"/>
    </row>
    <row r="389" spans="5:6">
      <c r="E389" s="112"/>
    </row>
    <row r="390" spans="5:6">
      <c r="E390" s="112"/>
    </row>
    <row r="391" spans="5:6">
      <c r="E391" s="112"/>
    </row>
    <row r="392" spans="5:6">
      <c r="E392" s="112"/>
    </row>
    <row r="393" spans="5:6">
      <c r="E393" s="112"/>
    </row>
    <row r="394" spans="5:6">
      <c r="E394" s="112"/>
      <c r="F394" s="88"/>
    </row>
    <row r="395" spans="5:6">
      <c r="E395" s="112"/>
    </row>
    <row r="396" spans="5:6">
      <c r="E396" s="112"/>
    </row>
    <row r="397" spans="5:6">
      <c r="E397" s="112"/>
    </row>
    <row r="398" spans="5:6">
      <c r="E398" s="112"/>
    </row>
    <row r="399" spans="5:6">
      <c r="E399" s="112"/>
    </row>
    <row r="400" spans="5:6">
      <c r="E400" s="112"/>
    </row>
    <row r="401" spans="5:5">
      <c r="E401" s="112"/>
    </row>
    <row r="402" spans="5:5">
      <c r="E402" s="112"/>
    </row>
    <row r="403" spans="5:5">
      <c r="E403" s="112"/>
    </row>
    <row r="404" spans="5:5">
      <c r="E404" s="112"/>
    </row>
    <row r="405" spans="5:5">
      <c r="E405" s="77"/>
    </row>
    <row r="406" spans="5:5">
      <c r="E406" s="77"/>
    </row>
    <row r="407" spans="5:5">
      <c r="E407" s="77"/>
    </row>
    <row r="408" spans="5:5">
      <c r="E408" s="77"/>
    </row>
    <row r="409" spans="5:5">
      <c r="E409" s="77"/>
    </row>
    <row r="410" spans="5:5">
      <c r="E410" s="77"/>
    </row>
    <row r="411" spans="5:5">
      <c r="E411" s="77"/>
    </row>
    <row r="412" spans="5:5">
      <c r="E412" s="77"/>
    </row>
    <row r="413" spans="5:5">
      <c r="E413" s="77"/>
    </row>
    <row r="414" spans="5:5">
      <c r="E414" s="77"/>
    </row>
    <row r="415" spans="5:5">
      <c r="E415" s="77"/>
    </row>
    <row r="416" spans="5:5">
      <c r="E416" s="77"/>
    </row>
    <row r="417" spans="5:5">
      <c r="E417" s="77"/>
    </row>
    <row r="418" spans="5:5">
      <c r="E418" s="77"/>
    </row>
    <row r="419" spans="5:5">
      <c r="E419" s="77"/>
    </row>
    <row r="420" spans="5:5">
      <c r="E420" s="77"/>
    </row>
    <row r="421" spans="5:5">
      <c r="E421" s="77"/>
    </row>
    <row r="422" spans="5:5">
      <c r="E422" s="77"/>
    </row>
    <row r="423" spans="5:5">
      <c r="E423" s="77"/>
    </row>
    <row r="424" spans="5:5">
      <c r="E424" s="77"/>
    </row>
    <row r="425" spans="5:5">
      <c r="E425" s="77"/>
    </row>
    <row r="426" spans="5:5">
      <c r="E426" s="77"/>
    </row>
    <row r="427" spans="5:5">
      <c r="E427" s="77"/>
    </row>
    <row r="428" spans="5:5">
      <c r="E428" s="77"/>
    </row>
    <row r="429" spans="5:5">
      <c r="E429" s="77"/>
    </row>
    <row r="430" spans="5:5">
      <c r="E430" s="77"/>
    </row>
    <row r="431" spans="5:5">
      <c r="E431" s="77"/>
    </row>
    <row r="432" spans="5:5">
      <c r="E432" s="77"/>
    </row>
    <row r="433" spans="5:5">
      <c r="E433" s="77"/>
    </row>
    <row r="434" spans="5:5">
      <c r="E434" s="77"/>
    </row>
    <row r="435" spans="5:5">
      <c r="E435" s="77"/>
    </row>
  </sheetData>
  <mergeCells count="3">
    <mergeCell ref="A1:G1"/>
    <mergeCell ref="A2:G2"/>
    <mergeCell ref="A3:G3"/>
  </mergeCells>
  <printOptions horizontalCentered="1"/>
  <pageMargins left="0" right="0" top="1.29" bottom="0.33" header="0.25" footer="0"/>
  <pageSetup scale="53" orientation="portrait" r:id="rId1"/>
  <headerFooter alignWithMargins="0"/>
  <rowBreaks count="4" manualBreakCount="4">
    <brk id="68" max="16383" man="1"/>
    <brk id="160" max="16383" man="1"/>
    <brk id="252" max="16383" man="1"/>
    <brk id="3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16"/>
  <sheetViews>
    <sheetView zoomScale="80" zoomScaleNormal="80" workbookViewId="0">
      <pane xSplit="2" ySplit="8" topLeftCell="C396" activePane="bottomRight" state="frozen"/>
      <selection activeCell="G26" sqref="G26"/>
      <selection pane="topRight" activeCell="G26" sqref="G26"/>
      <selection pane="bottomLeft" activeCell="G26" sqref="G26"/>
      <selection pane="bottomRight" activeCell="S422" sqref="S422"/>
    </sheetView>
  </sheetViews>
  <sheetFormatPr defaultRowHeight="13.2"/>
  <cols>
    <col min="1" max="1" width="2.33203125" style="85" customWidth="1"/>
    <col min="2" max="2" width="17" style="85" customWidth="1"/>
    <col min="3" max="3" width="15.6640625" style="85" customWidth="1"/>
    <col min="4" max="4" width="19.5546875" style="85" customWidth="1"/>
    <col min="5" max="5" width="18.33203125" style="85" bestFit="1" customWidth="1"/>
    <col min="6" max="6" width="1.109375" style="85" customWidth="1"/>
    <col min="7" max="7" width="15.6640625" style="85" customWidth="1"/>
    <col min="8" max="8" width="11.44140625" style="85" customWidth="1"/>
    <col min="9" max="9" width="10.109375" style="85" customWidth="1"/>
    <col min="10" max="10" width="12.6640625" style="85" customWidth="1"/>
    <col min="11" max="11" width="15.33203125" style="85" customWidth="1"/>
    <col min="12" max="12" width="1.33203125" style="85" customWidth="1"/>
    <col min="13" max="13" width="14.109375" style="98" customWidth="1"/>
    <col min="14" max="14" width="2.33203125" style="85" customWidth="1"/>
    <col min="15" max="15" width="17.5546875" style="85" bestFit="1" customWidth="1"/>
    <col min="16" max="16" width="2.33203125" style="85" customWidth="1"/>
    <col min="17" max="20" width="12.6640625" style="85" customWidth="1"/>
    <col min="21" max="256" width="9.109375" style="85"/>
    <col min="257" max="257" width="2.33203125" style="85" customWidth="1"/>
    <col min="258" max="258" width="17" style="85" customWidth="1"/>
    <col min="259" max="259" width="15.6640625" style="85" customWidth="1"/>
    <col min="260" max="260" width="19.5546875" style="85" customWidth="1"/>
    <col min="261" max="261" width="18.33203125" style="85" bestFit="1" customWidth="1"/>
    <col min="262" max="262" width="1.109375" style="85" customWidth="1"/>
    <col min="263" max="263" width="15.6640625" style="85" customWidth="1"/>
    <col min="264" max="264" width="11.44140625" style="85" customWidth="1"/>
    <col min="265" max="265" width="10.109375" style="85" customWidth="1"/>
    <col min="266" max="266" width="12.6640625" style="85" customWidth="1"/>
    <col min="267" max="267" width="15.33203125" style="85" customWidth="1"/>
    <col min="268" max="268" width="1.33203125" style="85" customWidth="1"/>
    <col min="269" max="269" width="14.109375" style="85" customWidth="1"/>
    <col min="270" max="270" width="2.33203125" style="85" customWidth="1"/>
    <col min="271" max="271" width="17.5546875" style="85" bestFit="1" customWidth="1"/>
    <col min="272" max="272" width="2.33203125" style="85" customWidth="1"/>
    <col min="273" max="276" width="12.6640625" style="85" customWidth="1"/>
    <col min="277" max="512" width="9.109375" style="85"/>
    <col min="513" max="513" width="2.33203125" style="85" customWidth="1"/>
    <col min="514" max="514" width="17" style="85" customWidth="1"/>
    <col min="515" max="515" width="15.6640625" style="85" customWidth="1"/>
    <col min="516" max="516" width="19.5546875" style="85" customWidth="1"/>
    <col min="517" max="517" width="18.33203125" style="85" bestFit="1" customWidth="1"/>
    <col min="518" max="518" width="1.109375" style="85" customWidth="1"/>
    <col min="519" max="519" width="15.6640625" style="85" customWidth="1"/>
    <col min="520" max="520" width="11.44140625" style="85" customWidth="1"/>
    <col min="521" max="521" width="10.109375" style="85" customWidth="1"/>
    <col min="522" max="522" width="12.6640625" style="85" customWidth="1"/>
    <col min="523" max="523" width="15.33203125" style="85" customWidth="1"/>
    <col min="524" max="524" width="1.33203125" style="85" customWidth="1"/>
    <col min="525" max="525" width="14.109375" style="85" customWidth="1"/>
    <col min="526" max="526" width="2.33203125" style="85" customWidth="1"/>
    <col min="527" max="527" width="17.5546875" style="85" bestFit="1" customWidth="1"/>
    <col min="528" max="528" width="2.33203125" style="85" customWidth="1"/>
    <col min="529" max="532" width="12.6640625" style="85" customWidth="1"/>
    <col min="533" max="768" width="9.109375" style="85"/>
    <col min="769" max="769" width="2.33203125" style="85" customWidth="1"/>
    <col min="770" max="770" width="17" style="85" customWidth="1"/>
    <col min="771" max="771" width="15.6640625" style="85" customWidth="1"/>
    <col min="772" max="772" width="19.5546875" style="85" customWidth="1"/>
    <col min="773" max="773" width="18.33203125" style="85" bestFit="1" customWidth="1"/>
    <col min="774" max="774" width="1.109375" style="85" customWidth="1"/>
    <col min="775" max="775" width="15.6640625" style="85" customWidth="1"/>
    <col min="776" max="776" width="11.44140625" style="85" customWidth="1"/>
    <col min="777" max="777" width="10.109375" style="85" customWidth="1"/>
    <col min="778" max="778" width="12.6640625" style="85" customWidth="1"/>
    <col min="779" max="779" width="15.33203125" style="85" customWidth="1"/>
    <col min="780" max="780" width="1.33203125" style="85" customWidth="1"/>
    <col min="781" max="781" width="14.109375" style="85" customWidth="1"/>
    <col min="782" max="782" width="2.33203125" style="85" customWidth="1"/>
    <col min="783" max="783" width="17.5546875" style="85" bestFit="1" customWidth="1"/>
    <col min="784" max="784" width="2.33203125" style="85" customWidth="1"/>
    <col min="785" max="788" width="12.6640625" style="85" customWidth="1"/>
    <col min="789" max="1024" width="9.109375" style="85"/>
    <col min="1025" max="1025" width="2.33203125" style="85" customWidth="1"/>
    <col min="1026" max="1026" width="17" style="85" customWidth="1"/>
    <col min="1027" max="1027" width="15.6640625" style="85" customWidth="1"/>
    <col min="1028" max="1028" width="19.5546875" style="85" customWidth="1"/>
    <col min="1029" max="1029" width="18.33203125" style="85" bestFit="1" customWidth="1"/>
    <col min="1030" max="1030" width="1.109375" style="85" customWidth="1"/>
    <col min="1031" max="1031" width="15.6640625" style="85" customWidth="1"/>
    <col min="1032" max="1032" width="11.44140625" style="85" customWidth="1"/>
    <col min="1033" max="1033" width="10.109375" style="85" customWidth="1"/>
    <col min="1034" max="1034" width="12.6640625" style="85" customWidth="1"/>
    <col min="1035" max="1035" width="15.33203125" style="85" customWidth="1"/>
    <col min="1036" max="1036" width="1.33203125" style="85" customWidth="1"/>
    <col min="1037" max="1037" width="14.109375" style="85" customWidth="1"/>
    <col min="1038" max="1038" width="2.33203125" style="85" customWidth="1"/>
    <col min="1039" max="1039" width="17.5546875" style="85" bestFit="1" customWidth="1"/>
    <col min="1040" max="1040" width="2.33203125" style="85" customWidth="1"/>
    <col min="1041" max="1044" width="12.6640625" style="85" customWidth="1"/>
    <col min="1045" max="1280" width="9.109375" style="85"/>
    <col min="1281" max="1281" width="2.33203125" style="85" customWidth="1"/>
    <col min="1282" max="1282" width="17" style="85" customWidth="1"/>
    <col min="1283" max="1283" width="15.6640625" style="85" customWidth="1"/>
    <col min="1284" max="1284" width="19.5546875" style="85" customWidth="1"/>
    <col min="1285" max="1285" width="18.33203125" style="85" bestFit="1" customWidth="1"/>
    <col min="1286" max="1286" width="1.109375" style="85" customWidth="1"/>
    <col min="1287" max="1287" width="15.6640625" style="85" customWidth="1"/>
    <col min="1288" max="1288" width="11.44140625" style="85" customWidth="1"/>
    <col min="1289" max="1289" width="10.109375" style="85" customWidth="1"/>
    <col min="1290" max="1290" width="12.6640625" style="85" customWidth="1"/>
    <col min="1291" max="1291" width="15.33203125" style="85" customWidth="1"/>
    <col min="1292" max="1292" width="1.33203125" style="85" customWidth="1"/>
    <col min="1293" max="1293" width="14.109375" style="85" customWidth="1"/>
    <col min="1294" max="1294" width="2.33203125" style="85" customWidth="1"/>
    <col min="1295" max="1295" width="17.5546875" style="85" bestFit="1" customWidth="1"/>
    <col min="1296" max="1296" width="2.33203125" style="85" customWidth="1"/>
    <col min="1297" max="1300" width="12.6640625" style="85" customWidth="1"/>
    <col min="1301" max="1536" width="9.109375" style="85"/>
    <col min="1537" max="1537" width="2.33203125" style="85" customWidth="1"/>
    <col min="1538" max="1538" width="17" style="85" customWidth="1"/>
    <col min="1539" max="1539" width="15.6640625" style="85" customWidth="1"/>
    <col min="1540" max="1540" width="19.5546875" style="85" customWidth="1"/>
    <col min="1541" max="1541" width="18.33203125" style="85" bestFit="1" customWidth="1"/>
    <col min="1542" max="1542" width="1.109375" style="85" customWidth="1"/>
    <col min="1543" max="1543" width="15.6640625" style="85" customWidth="1"/>
    <col min="1544" max="1544" width="11.44140625" style="85" customWidth="1"/>
    <col min="1545" max="1545" width="10.109375" style="85" customWidth="1"/>
    <col min="1546" max="1546" width="12.6640625" style="85" customWidth="1"/>
    <col min="1547" max="1547" width="15.33203125" style="85" customWidth="1"/>
    <col min="1548" max="1548" width="1.33203125" style="85" customWidth="1"/>
    <col min="1549" max="1549" width="14.109375" style="85" customWidth="1"/>
    <col min="1550" max="1550" width="2.33203125" style="85" customWidth="1"/>
    <col min="1551" max="1551" width="17.5546875" style="85" bestFit="1" customWidth="1"/>
    <col min="1552" max="1552" width="2.33203125" style="85" customWidth="1"/>
    <col min="1553" max="1556" width="12.6640625" style="85" customWidth="1"/>
    <col min="1557" max="1792" width="9.109375" style="85"/>
    <col min="1793" max="1793" width="2.33203125" style="85" customWidth="1"/>
    <col min="1794" max="1794" width="17" style="85" customWidth="1"/>
    <col min="1795" max="1795" width="15.6640625" style="85" customWidth="1"/>
    <col min="1796" max="1796" width="19.5546875" style="85" customWidth="1"/>
    <col min="1797" max="1797" width="18.33203125" style="85" bestFit="1" customWidth="1"/>
    <col min="1798" max="1798" width="1.109375" style="85" customWidth="1"/>
    <col min="1799" max="1799" width="15.6640625" style="85" customWidth="1"/>
    <col min="1800" max="1800" width="11.44140625" style="85" customWidth="1"/>
    <col min="1801" max="1801" width="10.109375" style="85" customWidth="1"/>
    <col min="1802" max="1802" width="12.6640625" style="85" customWidth="1"/>
    <col min="1803" max="1803" width="15.33203125" style="85" customWidth="1"/>
    <col min="1804" max="1804" width="1.33203125" style="85" customWidth="1"/>
    <col min="1805" max="1805" width="14.109375" style="85" customWidth="1"/>
    <col min="1806" max="1806" width="2.33203125" style="85" customWidth="1"/>
    <col min="1807" max="1807" width="17.5546875" style="85" bestFit="1" customWidth="1"/>
    <col min="1808" max="1808" width="2.33203125" style="85" customWidth="1"/>
    <col min="1809" max="1812" width="12.6640625" style="85" customWidth="1"/>
    <col min="1813" max="2048" width="9.109375" style="85"/>
    <col min="2049" max="2049" width="2.33203125" style="85" customWidth="1"/>
    <col min="2050" max="2050" width="17" style="85" customWidth="1"/>
    <col min="2051" max="2051" width="15.6640625" style="85" customWidth="1"/>
    <col min="2052" max="2052" width="19.5546875" style="85" customWidth="1"/>
    <col min="2053" max="2053" width="18.33203125" style="85" bestFit="1" customWidth="1"/>
    <col min="2054" max="2054" width="1.109375" style="85" customWidth="1"/>
    <col min="2055" max="2055" width="15.6640625" style="85" customWidth="1"/>
    <col min="2056" max="2056" width="11.44140625" style="85" customWidth="1"/>
    <col min="2057" max="2057" width="10.109375" style="85" customWidth="1"/>
    <col min="2058" max="2058" width="12.6640625" style="85" customWidth="1"/>
    <col min="2059" max="2059" width="15.33203125" style="85" customWidth="1"/>
    <col min="2060" max="2060" width="1.33203125" style="85" customWidth="1"/>
    <col min="2061" max="2061" width="14.109375" style="85" customWidth="1"/>
    <col min="2062" max="2062" width="2.33203125" style="85" customWidth="1"/>
    <col min="2063" max="2063" width="17.5546875" style="85" bestFit="1" customWidth="1"/>
    <col min="2064" max="2064" width="2.33203125" style="85" customWidth="1"/>
    <col min="2065" max="2068" width="12.6640625" style="85" customWidth="1"/>
    <col min="2069" max="2304" width="9.109375" style="85"/>
    <col min="2305" max="2305" width="2.33203125" style="85" customWidth="1"/>
    <col min="2306" max="2306" width="17" style="85" customWidth="1"/>
    <col min="2307" max="2307" width="15.6640625" style="85" customWidth="1"/>
    <col min="2308" max="2308" width="19.5546875" style="85" customWidth="1"/>
    <col min="2309" max="2309" width="18.33203125" style="85" bestFit="1" customWidth="1"/>
    <col min="2310" max="2310" width="1.109375" style="85" customWidth="1"/>
    <col min="2311" max="2311" width="15.6640625" style="85" customWidth="1"/>
    <col min="2312" max="2312" width="11.44140625" style="85" customWidth="1"/>
    <col min="2313" max="2313" width="10.109375" style="85" customWidth="1"/>
    <col min="2314" max="2314" width="12.6640625" style="85" customWidth="1"/>
    <col min="2315" max="2315" width="15.33203125" style="85" customWidth="1"/>
    <col min="2316" max="2316" width="1.33203125" style="85" customWidth="1"/>
    <col min="2317" max="2317" width="14.109375" style="85" customWidth="1"/>
    <col min="2318" max="2318" width="2.33203125" style="85" customWidth="1"/>
    <col min="2319" max="2319" width="17.5546875" style="85" bestFit="1" customWidth="1"/>
    <col min="2320" max="2320" width="2.33203125" style="85" customWidth="1"/>
    <col min="2321" max="2324" width="12.6640625" style="85" customWidth="1"/>
    <col min="2325" max="2560" width="9.109375" style="85"/>
    <col min="2561" max="2561" width="2.33203125" style="85" customWidth="1"/>
    <col min="2562" max="2562" width="17" style="85" customWidth="1"/>
    <col min="2563" max="2563" width="15.6640625" style="85" customWidth="1"/>
    <col min="2564" max="2564" width="19.5546875" style="85" customWidth="1"/>
    <col min="2565" max="2565" width="18.33203125" style="85" bestFit="1" customWidth="1"/>
    <col min="2566" max="2566" width="1.109375" style="85" customWidth="1"/>
    <col min="2567" max="2567" width="15.6640625" style="85" customWidth="1"/>
    <col min="2568" max="2568" width="11.44140625" style="85" customWidth="1"/>
    <col min="2569" max="2569" width="10.109375" style="85" customWidth="1"/>
    <col min="2570" max="2570" width="12.6640625" style="85" customWidth="1"/>
    <col min="2571" max="2571" width="15.33203125" style="85" customWidth="1"/>
    <col min="2572" max="2572" width="1.33203125" style="85" customWidth="1"/>
    <col min="2573" max="2573" width="14.109375" style="85" customWidth="1"/>
    <col min="2574" max="2574" width="2.33203125" style="85" customWidth="1"/>
    <col min="2575" max="2575" width="17.5546875" style="85" bestFit="1" customWidth="1"/>
    <col min="2576" max="2576" width="2.33203125" style="85" customWidth="1"/>
    <col min="2577" max="2580" width="12.6640625" style="85" customWidth="1"/>
    <col min="2581" max="2816" width="9.109375" style="85"/>
    <col min="2817" max="2817" width="2.33203125" style="85" customWidth="1"/>
    <col min="2818" max="2818" width="17" style="85" customWidth="1"/>
    <col min="2819" max="2819" width="15.6640625" style="85" customWidth="1"/>
    <col min="2820" max="2820" width="19.5546875" style="85" customWidth="1"/>
    <col min="2821" max="2821" width="18.33203125" style="85" bestFit="1" customWidth="1"/>
    <col min="2822" max="2822" width="1.109375" style="85" customWidth="1"/>
    <col min="2823" max="2823" width="15.6640625" style="85" customWidth="1"/>
    <col min="2824" max="2824" width="11.44140625" style="85" customWidth="1"/>
    <col min="2825" max="2825" width="10.109375" style="85" customWidth="1"/>
    <col min="2826" max="2826" width="12.6640625" style="85" customWidth="1"/>
    <col min="2827" max="2827" width="15.33203125" style="85" customWidth="1"/>
    <col min="2828" max="2828" width="1.33203125" style="85" customWidth="1"/>
    <col min="2829" max="2829" width="14.109375" style="85" customWidth="1"/>
    <col min="2830" max="2830" width="2.33203125" style="85" customWidth="1"/>
    <col min="2831" max="2831" width="17.5546875" style="85" bestFit="1" customWidth="1"/>
    <col min="2832" max="2832" width="2.33203125" style="85" customWidth="1"/>
    <col min="2833" max="2836" width="12.6640625" style="85" customWidth="1"/>
    <col min="2837" max="3072" width="9.109375" style="85"/>
    <col min="3073" max="3073" width="2.33203125" style="85" customWidth="1"/>
    <col min="3074" max="3074" width="17" style="85" customWidth="1"/>
    <col min="3075" max="3075" width="15.6640625" style="85" customWidth="1"/>
    <col min="3076" max="3076" width="19.5546875" style="85" customWidth="1"/>
    <col min="3077" max="3077" width="18.33203125" style="85" bestFit="1" customWidth="1"/>
    <col min="3078" max="3078" width="1.109375" style="85" customWidth="1"/>
    <col min="3079" max="3079" width="15.6640625" style="85" customWidth="1"/>
    <col min="3080" max="3080" width="11.44140625" style="85" customWidth="1"/>
    <col min="3081" max="3081" width="10.109375" style="85" customWidth="1"/>
    <col min="3082" max="3082" width="12.6640625" style="85" customWidth="1"/>
    <col min="3083" max="3083" width="15.33203125" style="85" customWidth="1"/>
    <col min="3084" max="3084" width="1.33203125" style="85" customWidth="1"/>
    <col min="3085" max="3085" width="14.109375" style="85" customWidth="1"/>
    <col min="3086" max="3086" width="2.33203125" style="85" customWidth="1"/>
    <col min="3087" max="3087" width="17.5546875" style="85" bestFit="1" customWidth="1"/>
    <col min="3088" max="3088" width="2.33203125" style="85" customWidth="1"/>
    <col min="3089" max="3092" width="12.6640625" style="85" customWidth="1"/>
    <col min="3093" max="3328" width="9.109375" style="85"/>
    <col min="3329" max="3329" width="2.33203125" style="85" customWidth="1"/>
    <col min="3330" max="3330" width="17" style="85" customWidth="1"/>
    <col min="3331" max="3331" width="15.6640625" style="85" customWidth="1"/>
    <col min="3332" max="3332" width="19.5546875" style="85" customWidth="1"/>
    <col min="3333" max="3333" width="18.33203125" style="85" bestFit="1" customWidth="1"/>
    <col min="3334" max="3334" width="1.109375" style="85" customWidth="1"/>
    <col min="3335" max="3335" width="15.6640625" style="85" customWidth="1"/>
    <col min="3336" max="3336" width="11.44140625" style="85" customWidth="1"/>
    <col min="3337" max="3337" width="10.109375" style="85" customWidth="1"/>
    <col min="3338" max="3338" width="12.6640625" style="85" customWidth="1"/>
    <col min="3339" max="3339" width="15.33203125" style="85" customWidth="1"/>
    <col min="3340" max="3340" width="1.33203125" style="85" customWidth="1"/>
    <col min="3341" max="3341" width="14.109375" style="85" customWidth="1"/>
    <col min="3342" max="3342" width="2.33203125" style="85" customWidth="1"/>
    <col min="3343" max="3343" width="17.5546875" style="85" bestFit="1" customWidth="1"/>
    <col min="3344" max="3344" width="2.33203125" style="85" customWidth="1"/>
    <col min="3345" max="3348" width="12.6640625" style="85" customWidth="1"/>
    <col min="3349" max="3584" width="9.109375" style="85"/>
    <col min="3585" max="3585" width="2.33203125" style="85" customWidth="1"/>
    <col min="3586" max="3586" width="17" style="85" customWidth="1"/>
    <col min="3587" max="3587" width="15.6640625" style="85" customWidth="1"/>
    <col min="3588" max="3588" width="19.5546875" style="85" customWidth="1"/>
    <col min="3589" max="3589" width="18.33203125" style="85" bestFit="1" customWidth="1"/>
    <col min="3590" max="3590" width="1.109375" style="85" customWidth="1"/>
    <col min="3591" max="3591" width="15.6640625" style="85" customWidth="1"/>
    <col min="3592" max="3592" width="11.44140625" style="85" customWidth="1"/>
    <col min="3593" max="3593" width="10.109375" style="85" customWidth="1"/>
    <col min="3594" max="3594" width="12.6640625" style="85" customWidth="1"/>
    <col min="3595" max="3595" width="15.33203125" style="85" customWidth="1"/>
    <col min="3596" max="3596" width="1.33203125" style="85" customWidth="1"/>
    <col min="3597" max="3597" width="14.109375" style="85" customWidth="1"/>
    <col min="3598" max="3598" width="2.33203125" style="85" customWidth="1"/>
    <col min="3599" max="3599" width="17.5546875" style="85" bestFit="1" customWidth="1"/>
    <col min="3600" max="3600" width="2.33203125" style="85" customWidth="1"/>
    <col min="3601" max="3604" width="12.6640625" style="85" customWidth="1"/>
    <col min="3605" max="3840" width="9.109375" style="85"/>
    <col min="3841" max="3841" width="2.33203125" style="85" customWidth="1"/>
    <col min="3842" max="3842" width="17" style="85" customWidth="1"/>
    <col min="3843" max="3843" width="15.6640625" style="85" customWidth="1"/>
    <col min="3844" max="3844" width="19.5546875" style="85" customWidth="1"/>
    <col min="3845" max="3845" width="18.33203125" style="85" bestFit="1" customWidth="1"/>
    <col min="3846" max="3846" width="1.109375" style="85" customWidth="1"/>
    <col min="3847" max="3847" width="15.6640625" style="85" customWidth="1"/>
    <col min="3848" max="3848" width="11.44140625" style="85" customWidth="1"/>
    <col min="3849" max="3849" width="10.109375" style="85" customWidth="1"/>
    <col min="3850" max="3850" width="12.6640625" style="85" customWidth="1"/>
    <col min="3851" max="3851" width="15.33203125" style="85" customWidth="1"/>
    <col min="3852" max="3852" width="1.33203125" style="85" customWidth="1"/>
    <col min="3853" max="3853" width="14.109375" style="85" customWidth="1"/>
    <col min="3854" max="3854" width="2.33203125" style="85" customWidth="1"/>
    <col min="3855" max="3855" width="17.5546875" style="85" bestFit="1" customWidth="1"/>
    <col min="3856" max="3856" width="2.33203125" style="85" customWidth="1"/>
    <col min="3857" max="3860" width="12.6640625" style="85" customWidth="1"/>
    <col min="3861" max="4096" width="9.109375" style="85"/>
    <col min="4097" max="4097" width="2.33203125" style="85" customWidth="1"/>
    <col min="4098" max="4098" width="17" style="85" customWidth="1"/>
    <col min="4099" max="4099" width="15.6640625" style="85" customWidth="1"/>
    <col min="4100" max="4100" width="19.5546875" style="85" customWidth="1"/>
    <col min="4101" max="4101" width="18.33203125" style="85" bestFit="1" customWidth="1"/>
    <col min="4102" max="4102" width="1.109375" style="85" customWidth="1"/>
    <col min="4103" max="4103" width="15.6640625" style="85" customWidth="1"/>
    <col min="4104" max="4104" width="11.44140625" style="85" customWidth="1"/>
    <col min="4105" max="4105" width="10.109375" style="85" customWidth="1"/>
    <col min="4106" max="4106" width="12.6640625" style="85" customWidth="1"/>
    <col min="4107" max="4107" width="15.33203125" style="85" customWidth="1"/>
    <col min="4108" max="4108" width="1.33203125" style="85" customWidth="1"/>
    <col min="4109" max="4109" width="14.109375" style="85" customWidth="1"/>
    <col min="4110" max="4110" width="2.33203125" style="85" customWidth="1"/>
    <col min="4111" max="4111" width="17.5546875" style="85" bestFit="1" customWidth="1"/>
    <col min="4112" max="4112" width="2.33203125" style="85" customWidth="1"/>
    <col min="4113" max="4116" width="12.6640625" style="85" customWidth="1"/>
    <col min="4117" max="4352" width="9.109375" style="85"/>
    <col min="4353" max="4353" width="2.33203125" style="85" customWidth="1"/>
    <col min="4354" max="4354" width="17" style="85" customWidth="1"/>
    <col min="4355" max="4355" width="15.6640625" style="85" customWidth="1"/>
    <col min="4356" max="4356" width="19.5546875" style="85" customWidth="1"/>
    <col min="4357" max="4357" width="18.33203125" style="85" bestFit="1" customWidth="1"/>
    <col min="4358" max="4358" width="1.109375" style="85" customWidth="1"/>
    <col min="4359" max="4359" width="15.6640625" style="85" customWidth="1"/>
    <col min="4360" max="4360" width="11.44140625" style="85" customWidth="1"/>
    <col min="4361" max="4361" width="10.109375" style="85" customWidth="1"/>
    <col min="4362" max="4362" width="12.6640625" style="85" customWidth="1"/>
    <col min="4363" max="4363" width="15.33203125" style="85" customWidth="1"/>
    <col min="4364" max="4364" width="1.33203125" style="85" customWidth="1"/>
    <col min="4365" max="4365" width="14.109375" style="85" customWidth="1"/>
    <col min="4366" max="4366" width="2.33203125" style="85" customWidth="1"/>
    <col min="4367" max="4367" width="17.5546875" style="85" bestFit="1" customWidth="1"/>
    <col min="4368" max="4368" width="2.33203125" style="85" customWidth="1"/>
    <col min="4369" max="4372" width="12.6640625" style="85" customWidth="1"/>
    <col min="4373" max="4608" width="9.109375" style="85"/>
    <col min="4609" max="4609" width="2.33203125" style="85" customWidth="1"/>
    <col min="4610" max="4610" width="17" style="85" customWidth="1"/>
    <col min="4611" max="4611" width="15.6640625" style="85" customWidth="1"/>
    <col min="4612" max="4612" width="19.5546875" style="85" customWidth="1"/>
    <col min="4613" max="4613" width="18.33203125" style="85" bestFit="1" customWidth="1"/>
    <col min="4614" max="4614" width="1.109375" style="85" customWidth="1"/>
    <col min="4615" max="4615" width="15.6640625" style="85" customWidth="1"/>
    <col min="4616" max="4616" width="11.44140625" style="85" customWidth="1"/>
    <col min="4617" max="4617" width="10.109375" style="85" customWidth="1"/>
    <col min="4618" max="4618" width="12.6640625" style="85" customWidth="1"/>
    <col min="4619" max="4619" width="15.33203125" style="85" customWidth="1"/>
    <col min="4620" max="4620" width="1.33203125" style="85" customWidth="1"/>
    <col min="4621" max="4621" width="14.109375" style="85" customWidth="1"/>
    <col min="4622" max="4622" width="2.33203125" style="85" customWidth="1"/>
    <col min="4623" max="4623" width="17.5546875" style="85" bestFit="1" customWidth="1"/>
    <col min="4624" max="4624" width="2.33203125" style="85" customWidth="1"/>
    <col min="4625" max="4628" width="12.6640625" style="85" customWidth="1"/>
    <col min="4629" max="4864" width="9.109375" style="85"/>
    <col min="4865" max="4865" width="2.33203125" style="85" customWidth="1"/>
    <col min="4866" max="4866" width="17" style="85" customWidth="1"/>
    <col min="4867" max="4867" width="15.6640625" style="85" customWidth="1"/>
    <col min="4868" max="4868" width="19.5546875" style="85" customWidth="1"/>
    <col min="4869" max="4869" width="18.33203125" style="85" bestFit="1" customWidth="1"/>
    <col min="4870" max="4870" width="1.109375" style="85" customWidth="1"/>
    <col min="4871" max="4871" width="15.6640625" style="85" customWidth="1"/>
    <col min="4872" max="4872" width="11.44140625" style="85" customWidth="1"/>
    <col min="4873" max="4873" width="10.109375" style="85" customWidth="1"/>
    <col min="4874" max="4874" width="12.6640625" style="85" customWidth="1"/>
    <col min="4875" max="4875" width="15.33203125" style="85" customWidth="1"/>
    <col min="4876" max="4876" width="1.33203125" style="85" customWidth="1"/>
    <col min="4877" max="4877" width="14.109375" style="85" customWidth="1"/>
    <col min="4878" max="4878" width="2.33203125" style="85" customWidth="1"/>
    <col min="4879" max="4879" width="17.5546875" style="85" bestFit="1" customWidth="1"/>
    <col min="4880" max="4880" width="2.33203125" style="85" customWidth="1"/>
    <col min="4881" max="4884" width="12.6640625" style="85" customWidth="1"/>
    <col min="4885" max="5120" width="9.109375" style="85"/>
    <col min="5121" max="5121" width="2.33203125" style="85" customWidth="1"/>
    <col min="5122" max="5122" width="17" style="85" customWidth="1"/>
    <col min="5123" max="5123" width="15.6640625" style="85" customWidth="1"/>
    <col min="5124" max="5124" width="19.5546875" style="85" customWidth="1"/>
    <col min="5125" max="5125" width="18.33203125" style="85" bestFit="1" customWidth="1"/>
    <col min="5126" max="5126" width="1.109375" style="85" customWidth="1"/>
    <col min="5127" max="5127" width="15.6640625" style="85" customWidth="1"/>
    <col min="5128" max="5128" width="11.44140625" style="85" customWidth="1"/>
    <col min="5129" max="5129" width="10.109375" style="85" customWidth="1"/>
    <col min="5130" max="5130" width="12.6640625" style="85" customWidth="1"/>
    <col min="5131" max="5131" width="15.33203125" style="85" customWidth="1"/>
    <col min="5132" max="5132" width="1.33203125" style="85" customWidth="1"/>
    <col min="5133" max="5133" width="14.109375" style="85" customWidth="1"/>
    <col min="5134" max="5134" width="2.33203125" style="85" customWidth="1"/>
    <col min="5135" max="5135" width="17.5546875" style="85" bestFit="1" customWidth="1"/>
    <col min="5136" max="5136" width="2.33203125" style="85" customWidth="1"/>
    <col min="5137" max="5140" width="12.6640625" style="85" customWidth="1"/>
    <col min="5141" max="5376" width="9.109375" style="85"/>
    <col min="5377" max="5377" width="2.33203125" style="85" customWidth="1"/>
    <col min="5378" max="5378" width="17" style="85" customWidth="1"/>
    <col min="5379" max="5379" width="15.6640625" style="85" customWidth="1"/>
    <col min="5380" max="5380" width="19.5546875" style="85" customWidth="1"/>
    <col min="5381" max="5381" width="18.33203125" style="85" bestFit="1" customWidth="1"/>
    <col min="5382" max="5382" width="1.109375" style="85" customWidth="1"/>
    <col min="5383" max="5383" width="15.6640625" style="85" customWidth="1"/>
    <col min="5384" max="5384" width="11.44140625" style="85" customWidth="1"/>
    <col min="5385" max="5385" width="10.109375" style="85" customWidth="1"/>
    <col min="5386" max="5386" width="12.6640625" style="85" customWidth="1"/>
    <col min="5387" max="5387" width="15.33203125" style="85" customWidth="1"/>
    <col min="5388" max="5388" width="1.33203125" style="85" customWidth="1"/>
    <col min="5389" max="5389" width="14.109375" style="85" customWidth="1"/>
    <col min="5390" max="5390" width="2.33203125" style="85" customWidth="1"/>
    <col min="5391" max="5391" width="17.5546875" style="85" bestFit="1" customWidth="1"/>
    <col min="5392" max="5392" width="2.33203125" style="85" customWidth="1"/>
    <col min="5393" max="5396" width="12.6640625" style="85" customWidth="1"/>
    <col min="5397" max="5632" width="9.109375" style="85"/>
    <col min="5633" max="5633" width="2.33203125" style="85" customWidth="1"/>
    <col min="5634" max="5634" width="17" style="85" customWidth="1"/>
    <col min="5635" max="5635" width="15.6640625" style="85" customWidth="1"/>
    <col min="5636" max="5636" width="19.5546875" style="85" customWidth="1"/>
    <col min="5637" max="5637" width="18.33203125" style="85" bestFit="1" customWidth="1"/>
    <col min="5638" max="5638" width="1.109375" style="85" customWidth="1"/>
    <col min="5639" max="5639" width="15.6640625" style="85" customWidth="1"/>
    <col min="5640" max="5640" width="11.44140625" style="85" customWidth="1"/>
    <col min="5641" max="5641" width="10.109375" style="85" customWidth="1"/>
    <col min="5642" max="5642" width="12.6640625" style="85" customWidth="1"/>
    <col min="5643" max="5643" width="15.33203125" style="85" customWidth="1"/>
    <col min="5644" max="5644" width="1.33203125" style="85" customWidth="1"/>
    <col min="5645" max="5645" width="14.109375" style="85" customWidth="1"/>
    <col min="5646" max="5646" width="2.33203125" style="85" customWidth="1"/>
    <col min="5647" max="5647" width="17.5546875" style="85" bestFit="1" customWidth="1"/>
    <col min="5648" max="5648" width="2.33203125" style="85" customWidth="1"/>
    <col min="5649" max="5652" width="12.6640625" style="85" customWidth="1"/>
    <col min="5653" max="5888" width="9.109375" style="85"/>
    <col min="5889" max="5889" width="2.33203125" style="85" customWidth="1"/>
    <col min="5890" max="5890" width="17" style="85" customWidth="1"/>
    <col min="5891" max="5891" width="15.6640625" style="85" customWidth="1"/>
    <col min="5892" max="5892" width="19.5546875" style="85" customWidth="1"/>
    <col min="5893" max="5893" width="18.33203125" style="85" bestFit="1" customWidth="1"/>
    <col min="5894" max="5894" width="1.109375" style="85" customWidth="1"/>
    <col min="5895" max="5895" width="15.6640625" style="85" customWidth="1"/>
    <col min="5896" max="5896" width="11.44140625" style="85" customWidth="1"/>
    <col min="5897" max="5897" width="10.109375" style="85" customWidth="1"/>
    <col min="5898" max="5898" width="12.6640625" style="85" customWidth="1"/>
    <col min="5899" max="5899" width="15.33203125" style="85" customWidth="1"/>
    <col min="5900" max="5900" width="1.33203125" style="85" customWidth="1"/>
    <col min="5901" max="5901" width="14.109375" style="85" customWidth="1"/>
    <col min="5902" max="5902" width="2.33203125" style="85" customWidth="1"/>
    <col min="5903" max="5903" width="17.5546875" style="85" bestFit="1" customWidth="1"/>
    <col min="5904" max="5904" width="2.33203125" style="85" customWidth="1"/>
    <col min="5905" max="5908" width="12.6640625" style="85" customWidth="1"/>
    <col min="5909" max="6144" width="9.109375" style="85"/>
    <col min="6145" max="6145" width="2.33203125" style="85" customWidth="1"/>
    <col min="6146" max="6146" width="17" style="85" customWidth="1"/>
    <col min="6147" max="6147" width="15.6640625" style="85" customWidth="1"/>
    <col min="6148" max="6148" width="19.5546875" style="85" customWidth="1"/>
    <col min="6149" max="6149" width="18.33203125" style="85" bestFit="1" customWidth="1"/>
    <col min="6150" max="6150" width="1.109375" style="85" customWidth="1"/>
    <col min="6151" max="6151" width="15.6640625" style="85" customWidth="1"/>
    <col min="6152" max="6152" width="11.44140625" style="85" customWidth="1"/>
    <col min="6153" max="6153" width="10.109375" style="85" customWidth="1"/>
    <col min="6154" max="6154" width="12.6640625" style="85" customWidth="1"/>
    <col min="6155" max="6155" width="15.33203125" style="85" customWidth="1"/>
    <col min="6156" max="6156" width="1.33203125" style="85" customWidth="1"/>
    <col min="6157" max="6157" width="14.109375" style="85" customWidth="1"/>
    <col min="6158" max="6158" width="2.33203125" style="85" customWidth="1"/>
    <col min="6159" max="6159" width="17.5546875" style="85" bestFit="1" customWidth="1"/>
    <col min="6160" max="6160" width="2.33203125" style="85" customWidth="1"/>
    <col min="6161" max="6164" width="12.6640625" style="85" customWidth="1"/>
    <col min="6165" max="6400" width="9.109375" style="85"/>
    <col min="6401" max="6401" width="2.33203125" style="85" customWidth="1"/>
    <col min="6402" max="6402" width="17" style="85" customWidth="1"/>
    <col min="6403" max="6403" width="15.6640625" style="85" customWidth="1"/>
    <col min="6404" max="6404" width="19.5546875" style="85" customWidth="1"/>
    <col min="6405" max="6405" width="18.33203125" style="85" bestFit="1" customWidth="1"/>
    <col min="6406" max="6406" width="1.109375" style="85" customWidth="1"/>
    <col min="6407" max="6407" width="15.6640625" style="85" customWidth="1"/>
    <col min="6408" max="6408" width="11.44140625" style="85" customWidth="1"/>
    <col min="6409" max="6409" width="10.109375" style="85" customWidth="1"/>
    <col min="6410" max="6410" width="12.6640625" style="85" customWidth="1"/>
    <col min="6411" max="6411" width="15.33203125" style="85" customWidth="1"/>
    <col min="6412" max="6412" width="1.33203125" style="85" customWidth="1"/>
    <col min="6413" max="6413" width="14.109375" style="85" customWidth="1"/>
    <col min="6414" max="6414" width="2.33203125" style="85" customWidth="1"/>
    <col min="6415" max="6415" width="17.5546875" style="85" bestFit="1" customWidth="1"/>
    <col min="6416" max="6416" width="2.33203125" style="85" customWidth="1"/>
    <col min="6417" max="6420" width="12.6640625" style="85" customWidth="1"/>
    <col min="6421" max="6656" width="9.109375" style="85"/>
    <col min="6657" max="6657" width="2.33203125" style="85" customWidth="1"/>
    <col min="6658" max="6658" width="17" style="85" customWidth="1"/>
    <col min="6659" max="6659" width="15.6640625" style="85" customWidth="1"/>
    <col min="6660" max="6660" width="19.5546875" style="85" customWidth="1"/>
    <col min="6661" max="6661" width="18.33203125" style="85" bestFit="1" customWidth="1"/>
    <col min="6662" max="6662" width="1.109375" style="85" customWidth="1"/>
    <col min="6663" max="6663" width="15.6640625" style="85" customWidth="1"/>
    <col min="6664" max="6664" width="11.44140625" style="85" customWidth="1"/>
    <col min="6665" max="6665" width="10.109375" style="85" customWidth="1"/>
    <col min="6666" max="6666" width="12.6640625" style="85" customWidth="1"/>
    <col min="6667" max="6667" width="15.33203125" style="85" customWidth="1"/>
    <col min="6668" max="6668" width="1.33203125" style="85" customWidth="1"/>
    <col min="6669" max="6669" width="14.109375" style="85" customWidth="1"/>
    <col min="6670" max="6670" width="2.33203125" style="85" customWidth="1"/>
    <col min="6671" max="6671" width="17.5546875" style="85" bestFit="1" customWidth="1"/>
    <col min="6672" max="6672" width="2.33203125" style="85" customWidth="1"/>
    <col min="6673" max="6676" width="12.6640625" style="85" customWidth="1"/>
    <col min="6677" max="6912" width="9.109375" style="85"/>
    <col min="6913" max="6913" width="2.33203125" style="85" customWidth="1"/>
    <col min="6914" max="6914" width="17" style="85" customWidth="1"/>
    <col min="6915" max="6915" width="15.6640625" style="85" customWidth="1"/>
    <col min="6916" max="6916" width="19.5546875" style="85" customWidth="1"/>
    <col min="6917" max="6917" width="18.33203125" style="85" bestFit="1" customWidth="1"/>
    <col min="6918" max="6918" width="1.109375" style="85" customWidth="1"/>
    <col min="6919" max="6919" width="15.6640625" style="85" customWidth="1"/>
    <col min="6920" max="6920" width="11.44140625" style="85" customWidth="1"/>
    <col min="6921" max="6921" width="10.109375" style="85" customWidth="1"/>
    <col min="6922" max="6922" width="12.6640625" style="85" customWidth="1"/>
    <col min="6923" max="6923" width="15.33203125" style="85" customWidth="1"/>
    <col min="6924" max="6924" width="1.33203125" style="85" customWidth="1"/>
    <col min="6925" max="6925" width="14.109375" style="85" customWidth="1"/>
    <col min="6926" max="6926" width="2.33203125" style="85" customWidth="1"/>
    <col min="6927" max="6927" width="17.5546875" style="85" bestFit="1" customWidth="1"/>
    <col min="6928" max="6928" width="2.33203125" style="85" customWidth="1"/>
    <col min="6929" max="6932" width="12.6640625" style="85" customWidth="1"/>
    <col min="6933" max="7168" width="9.109375" style="85"/>
    <col min="7169" max="7169" width="2.33203125" style="85" customWidth="1"/>
    <col min="7170" max="7170" width="17" style="85" customWidth="1"/>
    <col min="7171" max="7171" width="15.6640625" style="85" customWidth="1"/>
    <col min="7172" max="7172" width="19.5546875" style="85" customWidth="1"/>
    <col min="7173" max="7173" width="18.33203125" style="85" bestFit="1" customWidth="1"/>
    <col min="7174" max="7174" width="1.109375" style="85" customWidth="1"/>
    <col min="7175" max="7175" width="15.6640625" style="85" customWidth="1"/>
    <col min="7176" max="7176" width="11.44140625" style="85" customWidth="1"/>
    <col min="7177" max="7177" width="10.109375" style="85" customWidth="1"/>
    <col min="7178" max="7178" width="12.6640625" style="85" customWidth="1"/>
    <col min="7179" max="7179" width="15.33203125" style="85" customWidth="1"/>
    <col min="7180" max="7180" width="1.33203125" style="85" customWidth="1"/>
    <col min="7181" max="7181" width="14.109375" style="85" customWidth="1"/>
    <col min="7182" max="7182" width="2.33203125" style="85" customWidth="1"/>
    <col min="7183" max="7183" width="17.5546875" style="85" bestFit="1" customWidth="1"/>
    <col min="7184" max="7184" width="2.33203125" style="85" customWidth="1"/>
    <col min="7185" max="7188" width="12.6640625" style="85" customWidth="1"/>
    <col min="7189" max="7424" width="9.109375" style="85"/>
    <col min="7425" max="7425" width="2.33203125" style="85" customWidth="1"/>
    <col min="7426" max="7426" width="17" style="85" customWidth="1"/>
    <col min="7427" max="7427" width="15.6640625" style="85" customWidth="1"/>
    <col min="7428" max="7428" width="19.5546875" style="85" customWidth="1"/>
    <col min="7429" max="7429" width="18.33203125" style="85" bestFit="1" customWidth="1"/>
    <col min="7430" max="7430" width="1.109375" style="85" customWidth="1"/>
    <col min="7431" max="7431" width="15.6640625" style="85" customWidth="1"/>
    <col min="7432" max="7432" width="11.44140625" style="85" customWidth="1"/>
    <col min="7433" max="7433" width="10.109375" style="85" customWidth="1"/>
    <col min="7434" max="7434" width="12.6640625" style="85" customWidth="1"/>
    <col min="7435" max="7435" width="15.33203125" style="85" customWidth="1"/>
    <col min="7436" max="7436" width="1.33203125" style="85" customWidth="1"/>
    <col min="7437" max="7437" width="14.109375" style="85" customWidth="1"/>
    <col min="7438" max="7438" width="2.33203125" style="85" customWidth="1"/>
    <col min="7439" max="7439" width="17.5546875" style="85" bestFit="1" customWidth="1"/>
    <col min="7440" max="7440" width="2.33203125" style="85" customWidth="1"/>
    <col min="7441" max="7444" width="12.6640625" style="85" customWidth="1"/>
    <col min="7445" max="7680" width="9.109375" style="85"/>
    <col min="7681" max="7681" width="2.33203125" style="85" customWidth="1"/>
    <col min="7682" max="7682" width="17" style="85" customWidth="1"/>
    <col min="7683" max="7683" width="15.6640625" style="85" customWidth="1"/>
    <col min="7684" max="7684" width="19.5546875" style="85" customWidth="1"/>
    <col min="7685" max="7685" width="18.33203125" style="85" bestFit="1" customWidth="1"/>
    <col min="7686" max="7686" width="1.109375" style="85" customWidth="1"/>
    <col min="7687" max="7687" width="15.6640625" style="85" customWidth="1"/>
    <col min="7688" max="7688" width="11.44140625" style="85" customWidth="1"/>
    <col min="7689" max="7689" width="10.109375" style="85" customWidth="1"/>
    <col min="7690" max="7690" width="12.6640625" style="85" customWidth="1"/>
    <col min="7691" max="7691" width="15.33203125" style="85" customWidth="1"/>
    <col min="7692" max="7692" width="1.33203125" style="85" customWidth="1"/>
    <col min="7693" max="7693" width="14.109375" style="85" customWidth="1"/>
    <col min="7694" max="7694" width="2.33203125" style="85" customWidth="1"/>
    <col min="7695" max="7695" width="17.5546875" style="85" bestFit="1" customWidth="1"/>
    <col min="7696" max="7696" width="2.33203125" style="85" customWidth="1"/>
    <col min="7697" max="7700" width="12.6640625" style="85" customWidth="1"/>
    <col min="7701" max="7936" width="9.109375" style="85"/>
    <col min="7937" max="7937" width="2.33203125" style="85" customWidth="1"/>
    <col min="7938" max="7938" width="17" style="85" customWidth="1"/>
    <col min="7939" max="7939" width="15.6640625" style="85" customWidth="1"/>
    <col min="7940" max="7940" width="19.5546875" style="85" customWidth="1"/>
    <col min="7941" max="7941" width="18.33203125" style="85" bestFit="1" customWidth="1"/>
    <col min="7942" max="7942" width="1.109375" style="85" customWidth="1"/>
    <col min="7943" max="7943" width="15.6640625" style="85" customWidth="1"/>
    <col min="7944" max="7944" width="11.44140625" style="85" customWidth="1"/>
    <col min="7945" max="7945" width="10.109375" style="85" customWidth="1"/>
    <col min="7946" max="7946" width="12.6640625" style="85" customWidth="1"/>
    <col min="7947" max="7947" width="15.33203125" style="85" customWidth="1"/>
    <col min="7948" max="7948" width="1.33203125" style="85" customWidth="1"/>
    <col min="7949" max="7949" width="14.109375" style="85" customWidth="1"/>
    <col min="7950" max="7950" width="2.33203125" style="85" customWidth="1"/>
    <col min="7951" max="7951" width="17.5546875" style="85" bestFit="1" customWidth="1"/>
    <col min="7952" max="7952" width="2.33203125" style="85" customWidth="1"/>
    <col min="7953" max="7956" width="12.6640625" style="85" customWidth="1"/>
    <col min="7957" max="8192" width="9.109375" style="85"/>
    <col min="8193" max="8193" width="2.33203125" style="85" customWidth="1"/>
    <col min="8194" max="8194" width="17" style="85" customWidth="1"/>
    <col min="8195" max="8195" width="15.6640625" style="85" customWidth="1"/>
    <col min="8196" max="8196" width="19.5546875" style="85" customWidth="1"/>
    <col min="8197" max="8197" width="18.33203125" style="85" bestFit="1" customWidth="1"/>
    <col min="8198" max="8198" width="1.109375" style="85" customWidth="1"/>
    <col min="8199" max="8199" width="15.6640625" style="85" customWidth="1"/>
    <col min="8200" max="8200" width="11.44140625" style="85" customWidth="1"/>
    <col min="8201" max="8201" width="10.109375" style="85" customWidth="1"/>
    <col min="8202" max="8202" width="12.6640625" style="85" customWidth="1"/>
    <col min="8203" max="8203" width="15.33203125" style="85" customWidth="1"/>
    <col min="8204" max="8204" width="1.33203125" style="85" customWidth="1"/>
    <col min="8205" max="8205" width="14.109375" style="85" customWidth="1"/>
    <col min="8206" max="8206" width="2.33203125" style="85" customWidth="1"/>
    <col min="8207" max="8207" width="17.5546875" style="85" bestFit="1" customWidth="1"/>
    <col min="8208" max="8208" width="2.33203125" style="85" customWidth="1"/>
    <col min="8209" max="8212" width="12.6640625" style="85" customWidth="1"/>
    <col min="8213" max="8448" width="9.109375" style="85"/>
    <col min="8449" max="8449" width="2.33203125" style="85" customWidth="1"/>
    <col min="8450" max="8450" width="17" style="85" customWidth="1"/>
    <col min="8451" max="8451" width="15.6640625" style="85" customWidth="1"/>
    <col min="8452" max="8452" width="19.5546875" style="85" customWidth="1"/>
    <col min="8453" max="8453" width="18.33203125" style="85" bestFit="1" customWidth="1"/>
    <col min="8454" max="8454" width="1.109375" style="85" customWidth="1"/>
    <col min="8455" max="8455" width="15.6640625" style="85" customWidth="1"/>
    <col min="8456" max="8456" width="11.44140625" style="85" customWidth="1"/>
    <col min="8457" max="8457" width="10.109375" style="85" customWidth="1"/>
    <col min="8458" max="8458" width="12.6640625" style="85" customWidth="1"/>
    <col min="8459" max="8459" width="15.33203125" style="85" customWidth="1"/>
    <col min="8460" max="8460" width="1.33203125" style="85" customWidth="1"/>
    <col min="8461" max="8461" width="14.109375" style="85" customWidth="1"/>
    <col min="8462" max="8462" width="2.33203125" style="85" customWidth="1"/>
    <col min="8463" max="8463" width="17.5546875" style="85" bestFit="1" customWidth="1"/>
    <col min="8464" max="8464" width="2.33203125" style="85" customWidth="1"/>
    <col min="8465" max="8468" width="12.6640625" style="85" customWidth="1"/>
    <col min="8469" max="8704" width="9.109375" style="85"/>
    <col min="8705" max="8705" width="2.33203125" style="85" customWidth="1"/>
    <col min="8706" max="8706" width="17" style="85" customWidth="1"/>
    <col min="8707" max="8707" width="15.6640625" style="85" customWidth="1"/>
    <col min="8708" max="8708" width="19.5546875" style="85" customWidth="1"/>
    <col min="8709" max="8709" width="18.33203125" style="85" bestFit="1" customWidth="1"/>
    <col min="8710" max="8710" width="1.109375" style="85" customWidth="1"/>
    <col min="8711" max="8711" width="15.6640625" style="85" customWidth="1"/>
    <col min="8712" max="8712" width="11.44140625" style="85" customWidth="1"/>
    <col min="8713" max="8713" width="10.109375" style="85" customWidth="1"/>
    <col min="8714" max="8714" width="12.6640625" style="85" customWidth="1"/>
    <col min="8715" max="8715" width="15.33203125" style="85" customWidth="1"/>
    <col min="8716" max="8716" width="1.33203125" style="85" customWidth="1"/>
    <col min="8717" max="8717" width="14.109375" style="85" customWidth="1"/>
    <col min="8718" max="8718" width="2.33203125" style="85" customWidth="1"/>
    <col min="8719" max="8719" width="17.5546875" style="85" bestFit="1" customWidth="1"/>
    <col min="8720" max="8720" width="2.33203125" style="85" customWidth="1"/>
    <col min="8721" max="8724" width="12.6640625" style="85" customWidth="1"/>
    <col min="8725" max="8960" width="9.109375" style="85"/>
    <col min="8961" max="8961" width="2.33203125" style="85" customWidth="1"/>
    <col min="8962" max="8962" width="17" style="85" customWidth="1"/>
    <col min="8963" max="8963" width="15.6640625" style="85" customWidth="1"/>
    <col min="8964" max="8964" width="19.5546875" style="85" customWidth="1"/>
    <col min="8965" max="8965" width="18.33203125" style="85" bestFit="1" customWidth="1"/>
    <col min="8966" max="8966" width="1.109375" style="85" customWidth="1"/>
    <col min="8967" max="8967" width="15.6640625" style="85" customWidth="1"/>
    <col min="8968" max="8968" width="11.44140625" style="85" customWidth="1"/>
    <col min="8969" max="8969" width="10.109375" style="85" customWidth="1"/>
    <col min="8970" max="8970" width="12.6640625" style="85" customWidth="1"/>
    <col min="8971" max="8971" width="15.33203125" style="85" customWidth="1"/>
    <col min="8972" max="8972" width="1.33203125" style="85" customWidth="1"/>
    <col min="8973" max="8973" width="14.109375" style="85" customWidth="1"/>
    <col min="8974" max="8974" width="2.33203125" style="85" customWidth="1"/>
    <col min="8975" max="8975" width="17.5546875" style="85" bestFit="1" customWidth="1"/>
    <col min="8976" max="8976" width="2.33203125" style="85" customWidth="1"/>
    <col min="8977" max="8980" width="12.6640625" style="85" customWidth="1"/>
    <col min="8981" max="9216" width="9.109375" style="85"/>
    <col min="9217" max="9217" width="2.33203125" style="85" customWidth="1"/>
    <col min="9218" max="9218" width="17" style="85" customWidth="1"/>
    <col min="9219" max="9219" width="15.6640625" style="85" customWidth="1"/>
    <col min="9220" max="9220" width="19.5546875" style="85" customWidth="1"/>
    <col min="9221" max="9221" width="18.33203125" style="85" bestFit="1" customWidth="1"/>
    <col min="9222" max="9222" width="1.109375" style="85" customWidth="1"/>
    <col min="9223" max="9223" width="15.6640625" style="85" customWidth="1"/>
    <col min="9224" max="9224" width="11.44140625" style="85" customWidth="1"/>
    <col min="9225" max="9225" width="10.109375" style="85" customWidth="1"/>
    <col min="9226" max="9226" width="12.6640625" style="85" customWidth="1"/>
    <col min="9227" max="9227" width="15.33203125" style="85" customWidth="1"/>
    <col min="9228" max="9228" width="1.33203125" style="85" customWidth="1"/>
    <col min="9229" max="9229" width="14.109375" style="85" customWidth="1"/>
    <col min="9230" max="9230" width="2.33203125" style="85" customWidth="1"/>
    <col min="9231" max="9231" width="17.5546875" style="85" bestFit="1" customWidth="1"/>
    <col min="9232" max="9232" width="2.33203125" style="85" customWidth="1"/>
    <col min="9233" max="9236" width="12.6640625" style="85" customWidth="1"/>
    <col min="9237" max="9472" width="9.109375" style="85"/>
    <col min="9473" max="9473" width="2.33203125" style="85" customWidth="1"/>
    <col min="9474" max="9474" width="17" style="85" customWidth="1"/>
    <col min="9475" max="9475" width="15.6640625" style="85" customWidth="1"/>
    <col min="9476" max="9476" width="19.5546875" style="85" customWidth="1"/>
    <col min="9477" max="9477" width="18.33203125" style="85" bestFit="1" customWidth="1"/>
    <col min="9478" max="9478" width="1.109375" style="85" customWidth="1"/>
    <col min="9479" max="9479" width="15.6640625" style="85" customWidth="1"/>
    <col min="9480" max="9480" width="11.44140625" style="85" customWidth="1"/>
    <col min="9481" max="9481" width="10.109375" style="85" customWidth="1"/>
    <col min="9482" max="9482" width="12.6640625" style="85" customWidth="1"/>
    <col min="9483" max="9483" width="15.33203125" style="85" customWidth="1"/>
    <col min="9484" max="9484" width="1.33203125" style="85" customWidth="1"/>
    <col min="9485" max="9485" width="14.109375" style="85" customWidth="1"/>
    <col min="9486" max="9486" width="2.33203125" style="85" customWidth="1"/>
    <col min="9487" max="9487" width="17.5546875" style="85" bestFit="1" customWidth="1"/>
    <col min="9488" max="9488" width="2.33203125" style="85" customWidth="1"/>
    <col min="9489" max="9492" width="12.6640625" style="85" customWidth="1"/>
    <col min="9493" max="9728" width="9.109375" style="85"/>
    <col min="9729" max="9729" width="2.33203125" style="85" customWidth="1"/>
    <col min="9730" max="9730" width="17" style="85" customWidth="1"/>
    <col min="9731" max="9731" width="15.6640625" style="85" customWidth="1"/>
    <col min="9732" max="9732" width="19.5546875" style="85" customWidth="1"/>
    <col min="9733" max="9733" width="18.33203125" style="85" bestFit="1" customWidth="1"/>
    <col min="9734" max="9734" width="1.109375" style="85" customWidth="1"/>
    <col min="9735" max="9735" width="15.6640625" style="85" customWidth="1"/>
    <col min="9736" max="9736" width="11.44140625" style="85" customWidth="1"/>
    <col min="9737" max="9737" width="10.109375" style="85" customWidth="1"/>
    <col min="9738" max="9738" width="12.6640625" style="85" customWidth="1"/>
    <col min="9739" max="9739" width="15.33203125" style="85" customWidth="1"/>
    <col min="9740" max="9740" width="1.33203125" style="85" customWidth="1"/>
    <col min="9741" max="9741" width="14.109375" style="85" customWidth="1"/>
    <col min="9742" max="9742" width="2.33203125" style="85" customWidth="1"/>
    <col min="9743" max="9743" width="17.5546875" style="85" bestFit="1" customWidth="1"/>
    <col min="9744" max="9744" width="2.33203125" style="85" customWidth="1"/>
    <col min="9745" max="9748" width="12.6640625" style="85" customWidth="1"/>
    <col min="9749" max="9984" width="9.109375" style="85"/>
    <col min="9985" max="9985" width="2.33203125" style="85" customWidth="1"/>
    <col min="9986" max="9986" width="17" style="85" customWidth="1"/>
    <col min="9987" max="9987" width="15.6640625" style="85" customWidth="1"/>
    <col min="9988" max="9988" width="19.5546875" style="85" customWidth="1"/>
    <col min="9989" max="9989" width="18.33203125" style="85" bestFit="1" customWidth="1"/>
    <col min="9990" max="9990" width="1.109375" style="85" customWidth="1"/>
    <col min="9991" max="9991" width="15.6640625" style="85" customWidth="1"/>
    <col min="9992" max="9992" width="11.44140625" style="85" customWidth="1"/>
    <col min="9993" max="9993" width="10.109375" style="85" customWidth="1"/>
    <col min="9994" max="9994" width="12.6640625" style="85" customWidth="1"/>
    <col min="9995" max="9995" width="15.33203125" style="85" customWidth="1"/>
    <col min="9996" max="9996" width="1.33203125" style="85" customWidth="1"/>
    <col min="9997" max="9997" width="14.109375" style="85" customWidth="1"/>
    <col min="9998" max="9998" width="2.33203125" style="85" customWidth="1"/>
    <col min="9999" max="9999" width="17.5546875" style="85" bestFit="1" customWidth="1"/>
    <col min="10000" max="10000" width="2.33203125" style="85" customWidth="1"/>
    <col min="10001" max="10004" width="12.6640625" style="85" customWidth="1"/>
    <col min="10005" max="10240" width="9.109375" style="85"/>
    <col min="10241" max="10241" width="2.33203125" style="85" customWidth="1"/>
    <col min="10242" max="10242" width="17" style="85" customWidth="1"/>
    <col min="10243" max="10243" width="15.6640625" style="85" customWidth="1"/>
    <col min="10244" max="10244" width="19.5546875" style="85" customWidth="1"/>
    <col min="10245" max="10245" width="18.33203125" style="85" bestFit="1" customWidth="1"/>
    <col min="10246" max="10246" width="1.109375" style="85" customWidth="1"/>
    <col min="10247" max="10247" width="15.6640625" style="85" customWidth="1"/>
    <col min="10248" max="10248" width="11.44140625" style="85" customWidth="1"/>
    <col min="10249" max="10249" width="10.109375" style="85" customWidth="1"/>
    <col min="10250" max="10250" width="12.6640625" style="85" customWidth="1"/>
    <col min="10251" max="10251" width="15.33203125" style="85" customWidth="1"/>
    <col min="10252" max="10252" width="1.33203125" style="85" customWidth="1"/>
    <col min="10253" max="10253" width="14.109375" style="85" customWidth="1"/>
    <col min="10254" max="10254" width="2.33203125" style="85" customWidth="1"/>
    <col min="10255" max="10255" width="17.5546875" style="85" bestFit="1" customWidth="1"/>
    <col min="10256" max="10256" width="2.33203125" style="85" customWidth="1"/>
    <col min="10257" max="10260" width="12.6640625" style="85" customWidth="1"/>
    <col min="10261" max="10496" width="9.109375" style="85"/>
    <col min="10497" max="10497" width="2.33203125" style="85" customWidth="1"/>
    <col min="10498" max="10498" width="17" style="85" customWidth="1"/>
    <col min="10499" max="10499" width="15.6640625" style="85" customWidth="1"/>
    <col min="10500" max="10500" width="19.5546875" style="85" customWidth="1"/>
    <col min="10501" max="10501" width="18.33203125" style="85" bestFit="1" customWidth="1"/>
    <col min="10502" max="10502" width="1.109375" style="85" customWidth="1"/>
    <col min="10503" max="10503" width="15.6640625" style="85" customWidth="1"/>
    <col min="10504" max="10504" width="11.44140625" style="85" customWidth="1"/>
    <col min="10505" max="10505" width="10.109375" style="85" customWidth="1"/>
    <col min="10506" max="10506" width="12.6640625" style="85" customWidth="1"/>
    <col min="10507" max="10507" width="15.33203125" style="85" customWidth="1"/>
    <col min="10508" max="10508" width="1.33203125" style="85" customWidth="1"/>
    <col min="10509" max="10509" width="14.109375" style="85" customWidth="1"/>
    <col min="10510" max="10510" width="2.33203125" style="85" customWidth="1"/>
    <col min="10511" max="10511" width="17.5546875" style="85" bestFit="1" customWidth="1"/>
    <col min="10512" max="10512" width="2.33203125" style="85" customWidth="1"/>
    <col min="10513" max="10516" width="12.6640625" style="85" customWidth="1"/>
    <col min="10517" max="10752" width="9.109375" style="85"/>
    <col min="10753" max="10753" width="2.33203125" style="85" customWidth="1"/>
    <col min="10754" max="10754" width="17" style="85" customWidth="1"/>
    <col min="10755" max="10755" width="15.6640625" style="85" customWidth="1"/>
    <col min="10756" max="10756" width="19.5546875" style="85" customWidth="1"/>
    <col min="10757" max="10757" width="18.33203125" style="85" bestFit="1" customWidth="1"/>
    <col min="10758" max="10758" width="1.109375" style="85" customWidth="1"/>
    <col min="10759" max="10759" width="15.6640625" style="85" customWidth="1"/>
    <col min="10760" max="10760" width="11.44140625" style="85" customWidth="1"/>
    <col min="10761" max="10761" width="10.109375" style="85" customWidth="1"/>
    <col min="10762" max="10762" width="12.6640625" style="85" customWidth="1"/>
    <col min="10763" max="10763" width="15.33203125" style="85" customWidth="1"/>
    <col min="10764" max="10764" width="1.33203125" style="85" customWidth="1"/>
    <col min="10765" max="10765" width="14.109375" style="85" customWidth="1"/>
    <col min="10766" max="10766" width="2.33203125" style="85" customWidth="1"/>
    <col min="10767" max="10767" width="17.5546875" style="85" bestFit="1" customWidth="1"/>
    <col min="10768" max="10768" width="2.33203125" style="85" customWidth="1"/>
    <col min="10769" max="10772" width="12.6640625" style="85" customWidth="1"/>
    <col min="10773" max="11008" width="9.109375" style="85"/>
    <col min="11009" max="11009" width="2.33203125" style="85" customWidth="1"/>
    <col min="11010" max="11010" width="17" style="85" customWidth="1"/>
    <col min="11011" max="11011" width="15.6640625" style="85" customWidth="1"/>
    <col min="11012" max="11012" width="19.5546875" style="85" customWidth="1"/>
    <col min="11013" max="11013" width="18.33203125" style="85" bestFit="1" customWidth="1"/>
    <col min="11014" max="11014" width="1.109375" style="85" customWidth="1"/>
    <col min="11015" max="11015" width="15.6640625" style="85" customWidth="1"/>
    <col min="11016" max="11016" width="11.44140625" style="85" customWidth="1"/>
    <col min="11017" max="11017" width="10.109375" style="85" customWidth="1"/>
    <col min="11018" max="11018" width="12.6640625" style="85" customWidth="1"/>
    <col min="11019" max="11019" width="15.33203125" style="85" customWidth="1"/>
    <col min="11020" max="11020" width="1.33203125" style="85" customWidth="1"/>
    <col min="11021" max="11021" width="14.109375" style="85" customWidth="1"/>
    <col min="11022" max="11022" width="2.33203125" style="85" customWidth="1"/>
    <col min="11023" max="11023" width="17.5546875" style="85" bestFit="1" customWidth="1"/>
    <col min="11024" max="11024" width="2.33203125" style="85" customWidth="1"/>
    <col min="11025" max="11028" width="12.6640625" style="85" customWidth="1"/>
    <col min="11029" max="11264" width="9.109375" style="85"/>
    <col min="11265" max="11265" width="2.33203125" style="85" customWidth="1"/>
    <col min="11266" max="11266" width="17" style="85" customWidth="1"/>
    <col min="11267" max="11267" width="15.6640625" style="85" customWidth="1"/>
    <col min="11268" max="11268" width="19.5546875" style="85" customWidth="1"/>
    <col min="11269" max="11269" width="18.33203125" style="85" bestFit="1" customWidth="1"/>
    <col min="11270" max="11270" width="1.109375" style="85" customWidth="1"/>
    <col min="11271" max="11271" width="15.6640625" style="85" customWidth="1"/>
    <col min="11272" max="11272" width="11.44140625" style="85" customWidth="1"/>
    <col min="11273" max="11273" width="10.109375" style="85" customWidth="1"/>
    <col min="11274" max="11274" width="12.6640625" style="85" customWidth="1"/>
    <col min="11275" max="11275" width="15.33203125" style="85" customWidth="1"/>
    <col min="11276" max="11276" width="1.33203125" style="85" customWidth="1"/>
    <col min="11277" max="11277" width="14.109375" style="85" customWidth="1"/>
    <col min="11278" max="11278" width="2.33203125" style="85" customWidth="1"/>
    <col min="11279" max="11279" width="17.5546875" style="85" bestFit="1" customWidth="1"/>
    <col min="11280" max="11280" width="2.33203125" style="85" customWidth="1"/>
    <col min="11281" max="11284" width="12.6640625" style="85" customWidth="1"/>
    <col min="11285" max="11520" width="9.109375" style="85"/>
    <col min="11521" max="11521" width="2.33203125" style="85" customWidth="1"/>
    <col min="11522" max="11522" width="17" style="85" customWidth="1"/>
    <col min="11523" max="11523" width="15.6640625" style="85" customWidth="1"/>
    <col min="11524" max="11524" width="19.5546875" style="85" customWidth="1"/>
    <col min="11525" max="11525" width="18.33203125" style="85" bestFit="1" customWidth="1"/>
    <col min="11526" max="11526" width="1.109375" style="85" customWidth="1"/>
    <col min="11527" max="11527" width="15.6640625" style="85" customWidth="1"/>
    <col min="11528" max="11528" width="11.44140625" style="85" customWidth="1"/>
    <col min="11529" max="11529" width="10.109375" style="85" customWidth="1"/>
    <col min="11530" max="11530" width="12.6640625" style="85" customWidth="1"/>
    <col min="11531" max="11531" width="15.33203125" style="85" customWidth="1"/>
    <col min="11532" max="11532" width="1.33203125" style="85" customWidth="1"/>
    <col min="11533" max="11533" width="14.109375" style="85" customWidth="1"/>
    <col min="11534" max="11534" width="2.33203125" style="85" customWidth="1"/>
    <col min="11535" max="11535" width="17.5546875" style="85" bestFit="1" customWidth="1"/>
    <col min="11536" max="11536" width="2.33203125" style="85" customWidth="1"/>
    <col min="11537" max="11540" width="12.6640625" style="85" customWidth="1"/>
    <col min="11541" max="11776" width="9.109375" style="85"/>
    <col min="11777" max="11777" width="2.33203125" style="85" customWidth="1"/>
    <col min="11778" max="11778" width="17" style="85" customWidth="1"/>
    <col min="11779" max="11779" width="15.6640625" style="85" customWidth="1"/>
    <col min="11780" max="11780" width="19.5546875" style="85" customWidth="1"/>
    <col min="11781" max="11781" width="18.33203125" style="85" bestFit="1" customWidth="1"/>
    <col min="11782" max="11782" width="1.109375" style="85" customWidth="1"/>
    <col min="11783" max="11783" width="15.6640625" style="85" customWidth="1"/>
    <col min="11784" max="11784" width="11.44140625" style="85" customWidth="1"/>
    <col min="11785" max="11785" width="10.109375" style="85" customWidth="1"/>
    <col min="11786" max="11786" width="12.6640625" style="85" customWidth="1"/>
    <col min="11787" max="11787" width="15.33203125" style="85" customWidth="1"/>
    <col min="11788" max="11788" width="1.33203125" style="85" customWidth="1"/>
    <col min="11789" max="11789" width="14.109375" style="85" customWidth="1"/>
    <col min="11790" max="11790" width="2.33203125" style="85" customWidth="1"/>
    <col min="11791" max="11791" width="17.5546875" style="85" bestFit="1" customWidth="1"/>
    <col min="11792" max="11792" width="2.33203125" style="85" customWidth="1"/>
    <col min="11793" max="11796" width="12.6640625" style="85" customWidth="1"/>
    <col min="11797" max="12032" width="9.109375" style="85"/>
    <col min="12033" max="12033" width="2.33203125" style="85" customWidth="1"/>
    <col min="12034" max="12034" width="17" style="85" customWidth="1"/>
    <col min="12035" max="12035" width="15.6640625" style="85" customWidth="1"/>
    <col min="12036" max="12036" width="19.5546875" style="85" customWidth="1"/>
    <col min="12037" max="12037" width="18.33203125" style="85" bestFit="1" customWidth="1"/>
    <col min="12038" max="12038" width="1.109375" style="85" customWidth="1"/>
    <col min="12039" max="12039" width="15.6640625" style="85" customWidth="1"/>
    <col min="12040" max="12040" width="11.44140625" style="85" customWidth="1"/>
    <col min="12041" max="12041" width="10.109375" style="85" customWidth="1"/>
    <col min="12042" max="12042" width="12.6640625" style="85" customWidth="1"/>
    <col min="12043" max="12043" width="15.33203125" style="85" customWidth="1"/>
    <col min="12044" max="12044" width="1.33203125" style="85" customWidth="1"/>
    <col min="12045" max="12045" width="14.109375" style="85" customWidth="1"/>
    <col min="12046" max="12046" width="2.33203125" style="85" customWidth="1"/>
    <col min="12047" max="12047" width="17.5546875" style="85" bestFit="1" customWidth="1"/>
    <col min="12048" max="12048" width="2.33203125" style="85" customWidth="1"/>
    <col min="12049" max="12052" width="12.6640625" style="85" customWidth="1"/>
    <col min="12053" max="12288" width="9.109375" style="85"/>
    <col min="12289" max="12289" width="2.33203125" style="85" customWidth="1"/>
    <col min="12290" max="12290" width="17" style="85" customWidth="1"/>
    <col min="12291" max="12291" width="15.6640625" style="85" customWidth="1"/>
    <col min="12292" max="12292" width="19.5546875" style="85" customWidth="1"/>
    <col min="12293" max="12293" width="18.33203125" style="85" bestFit="1" customWidth="1"/>
    <col min="12294" max="12294" width="1.109375" style="85" customWidth="1"/>
    <col min="12295" max="12295" width="15.6640625" style="85" customWidth="1"/>
    <col min="12296" max="12296" width="11.44140625" style="85" customWidth="1"/>
    <col min="12297" max="12297" width="10.109375" style="85" customWidth="1"/>
    <col min="12298" max="12298" width="12.6640625" style="85" customWidth="1"/>
    <col min="12299" max="12299" width="15.33203125" style="85" customWidth="1"/>
    <col min="12300" max="12300" width="1.33203125" style="85" customWidth="1"/>
    <col min="12301" max="12301" width="14.109375" style="85" customWidth="1"/>
    <col min="12302" max="12302" width="2.33203125" style="85" customWidth="1"/>
    <col min="12303" max="12303" width="17.5546875" style="85" bestFit="1" customWidth="1"/>
    <col min="12304" max="12304" width="2.33203125" style="85" customWidth="1"/>
    <col min="12305" max="12308" width="12.6640625" style="85" customWidth="1"/>
    <col min="12309" max="12544" width="9.109375" style="85"/>
    <col min="12545" max="12545" width="2.33203125" style="85" customWidth="1"/>
    <col min="12546" max="12546" width="17" style="85" customWidth="1"/>
    <col min="12547" max="12547" width="15.6640625" style="85" customWidth="1"/>
    <col min="12548" max="12548" width="19.5546875" style="85" customWidth="1"/>
    <col min="12549" max="12549" width="18.33203125" style="85" bestFit="1" customWidth="1"/>
    <col min="12550" max="12550" width="1.109375" style="85" customWidth="1"/>
    <col min="12551" max="12551" width="15.6640625" style="85" customWidth="1"/>
    <col min="12552" max="12552" width="11.44140625" style="85" customWidth="1"/>
    <col min="12553" max="12553" width="10.109375" style="85" customWidth="1"/>
    <col min="12554" max="12554" width="12.6640625" style="85" customWidth="1"/>
    <col min="12555" max="12555" width="15.33203125" style="85" customWidth="1"/>
    <col min="12556" max="12556" width="1.33203125" style="85" customWidth="1"/>
    <col min="12557" max="12557" width="14.109375" style="85" customWidth="1"/>
    <col min="12558" max="12558" width="2.33203125" style="85" customWidth="1"/>
    <col min="12559" max="12559" width="17.5546875" style="85" bestFit="1" customWidth="1"/>
    <col min="12560" max="12560" width="2.33203125" style="85" customWidth="1"/>
    <col min="12561" max="12564" width="12.6640625" style="85" customWidth="1"/>
    <col min="12565" max="12800" width="9.109375" style="85"/>
    <col min="12801" max="12801" width="2.33203125" style="85" customWidth="1"/>
    <col min="12802" max="12802" width="17" style="85" customWidth="1"/>
    <col min="12803" max="12803" width="15.6640625" style="85" customWidth="1"/>
    <col min="12804" max="12804" width="19.5546875" style="85" customWidth="1"/>
    <col min="12805" max="12805" width="18.33203125" style="85" bestFit="1" customWidth="1"/>
    <col min="12806" max="12806" width="1.109375" style="85" customWidth="1"/>
    <col min="12807" max="12807" width="15.6640625" style="85" customWidth="1"/>
    <col min="12808" max="12808" width="11.44140625" style="85" customWidth="1"/>
    <col min="12809" max="12809" width="10.109375" style="85" customWidth="1"/>
    <col min="12810" max="12810" width="12.6640625" style="85" customWidth="1"/>
    <col min="12811" max="12811" width="15.33203125" style="85" customWidth="1"/>
    <col min="12812" max="12812" width="1.33203125" style="85" customWidth="1"/>
    <col min="12813" max="12813" width="14.109375" style="85" customWidth="1"/>
    <col min="12814" max="12814" width="2.33203125" style="85" customWidth="1"/>
    <col min="12815" max="12815" width="17.5546875" style="85" bestFit="1" customWidth="1"/>
    <col min="12816" max="12816" width="2.33203125" style="85" customWidth="1"/>
    <col min="12817" max="12820" width="12.6640625" style="85" customWidth="1"/>
    <col min="12821" max="13056" width="9.109375" style="85"/>
    <col min="13057" max="13057" width="2.33203125" style="85" customWidth="1"/>
    <col min="13058" max="13058" width="17" style="85" customWidth="1"/>
    <col min="13059" max="13059" width="15.6640625" style="85" customWidth="1"/>
    <col min="13060" max="13060" width="19.5546875" style="85" customWidth="1"/>
    <col min="13061" max="13061" width="18.33203125" style="85" bestFit="1" customWidth="1"/>
    <col min="13062" max="13062" width="1.109375" style="85" customWidth="1"/>
    <col min="13063" max="13063" width="15.6640625" style="85" customWidth="1"/>
    <col min="13064" max="13064" width="11.44140625" style="85" customWidth="1"/>
    <col min="13065" max="13065" width="10.109375" style="85" customWidth="1"/>
    <col min="13066" max="13066" width="12.6640625" style="85" customWidth="1"/>
    <col min="13067" max="13067" width="15.33203125" style="85" customWidth="1"/>
    <col min="13068" max="13068" width="1.33203125" style="85" customWidth="1"/>
    <col min="13069" max="13069" width="14.109375" style="85" customWidth="1"/>
    <col min="13070" max="13070" width="2.33203125" style="85" customWidth="1"/>
    <col min="13071" max="13071" width="17.5546875" style="85" bestFit="1" customWidth="1"/>
    <col min="13072" max="13072" width="2.33203125" style="85" customWidth="1"/>
    <col min="13073" max="13076" width="12.6640625" style="85" customWidth="1"/>
    <col min="13077" max="13312" width="9.109375" style="85"/>
    <col min="13313" max="13313" width="2.33203125" style="85" customWidth="1"/>
    <col min="13314" max="13314" width="17" style="85" customWidth="1"/>
    <col min="13315" max="13315" width="15.6640625" style="85" customWidth="1"/>
    <col min="13316" max="13316" width="19.5546875" style="85" customWidth="1"/>
    <col min="13317" max="13317" width="18.33203125" style="85" bestFit="1" customWidth="1"/>
    <col min="13318" max="13318" width="1.109375" style="85" customWidth="1"/>
    <col min="13319" max="13319" width="15.6640625" style="85" customWidth="1"/>
    <col min="13320" max="13320" width="11.44140625" style="85" customWidth="1"/>
    <col min="13321" max="13321" width="10.109375" style="85" customWidth="1"/>
    <col min="13322" max="13322" width="12.6640625" style="85" customWidth="1"/>
    <col min="13323" max="13323" width="15.33203125" style="85" customWidth="1"/>
    <col min="13324" max="13324" width="1.33203125" style="85" customWidth="1"/>
    <col min="13325" max="13325" width="14.109375" style="85" customWidth="1"/>
    <col min="13326" max="13326" width="2.33203125" style="85" customWidth="1"/>
    <col min="13327" max="13327" width="17.5546875" style="85" bestFit="1" customWidth="1"/>
    <col min="13328" max="13328" width="2.33203125" style="85" customWidth="1"/>
    <col min="13329" max="13332" width="12.6640625" style="85" customWidth="1"/>
    <col min="13333" max="13568" width="9.109375" style="85"/>
    <col min="13569" max="13569" width="2.33203125" style="85" customWidth="1"/>
    <col min="13570" max="13570" width="17" style="85" customWidth="1"/>
    <col min="13571" max="13571" width="15.6640625" style="85" customWidth="1"/>
    <col min="13572" max="13572" width="19.5546875" style="85" customWidth="1"/>
    <col min="13573" max="13573" width="18.33203125" style="85" bestFit="1" customWidth="1"/>
    <col min="13574" max="13574" width="1.109375" style="85" customWidth="1"/>
    <col min="13575" max="13575" width="15.6640625" style="85" customWidth="1"/>
    <col min="13576" max="13576" width="11.44140625" style="85" customWidth="1"/>
    <col min="13577" max="13577" width="10.109375" style="85" customWidth="1"/>
    <col min="13578" max="13578" width="12.6640625" style="85" customWidth="1"/>
    <col min="13579" max="13579" width="15.33203125" style="85" customWidth="1"/>
    <col min="13580" max="13580" width="1.33203125" style="85" customWidth="1"/>
    <col min="13581" max="13581" width="14.109375" style="85" customWidth="1"/>
    <col min="13582" max="13582" width="2.33203125" style="85" customWidth="1"/>
    <col min="13583" max="13583" width="17.5546875" style="85" bestFit="1" customWidth="1"/>
    <col min="13584" max="13584" width="2.33203125" style="85" customWidth="1"/>
    <col min="13585" max="13588" width="12.6640625" style="85" customWidth="1"/>
    <col min="13589" max="13824" width="9.109375" style="85"/>
    <col min="13825" max="13825" width="2.33203125" style="85" customWidth="1"/>
    <col min="13826" max="13826" width="17" style="85" customWidth="1"/>
    <col min="13827" max="13827" width="15.6640625" style="85" customWidth="1"/>
    <col min="13828" max="13828" width="19.5546875" style="85" customWidth="1"/>
    <col min="13829" max="13829" width="18.33203125" style="85" bestFit="1" customWidth="1"/>
    <col min="13830" max="13830" width="1.109375" style="85" customWidth="1"/>
    <col min="13831" max="13831" width="15.6640625" style="85" customWidth="1"/>
    <col min="13832" max="13832" width="11.44140625" style="85" customWidth="1"/>
    <col min="13833" max="13833" width="10.109375" style="85" customWidth="1"/>
    <col min="13834" max="13834" width="12.6640625" style="85" customWidth="1"/>
    <col min="13835" max="13835" width="15.33203125" style="85" customWidth="1"/>
    <col min="13836" max="13836" width="1.33203125" style="85" customWidth="1"/>
    <col min="13837" max="13837" width="14.109375" style="85" customWidth="1"/>
    <col min="13838" max="13838" width="2.33203125" style="85" customWidth="1"/>
    <col min="13839" max="13839" width="17.5546875" style="85" bestFit="1" customWidth="1"/>
    <col min="13840" max="13840" width="2.33203125" style="85" customWidth="1"/>
    <col min="13841" max="13844" width="12.6640625" style="85" customWidth="1"/>
    <col min="13845" max="14080" width="9.109375" style="85"/>
    <col min="14081" max="14081" width="2.33203125" style="85" customWidth="1"/>
    <col min="14082" max="14082" width="17" style="85" customWidth="1"/>
    <col min="14083" max="14083" width="15.6640625" style="85" customWidth="1"/>
    <col min="14084" max="14084" width="19.5546875" style="85" customWidth="1"/>
    <col min="14085" max="14085" width="18.33203125" style="85" bestFit="1" customWidth="1"/>
    <col min="14086" max="14086" width="1.109375" style="85" customWidth="1"/>
    <col min="14087" max="14087" width="15.6640625" style="85" customWidth="1"/>
    <col min="14088" max="14088" width="11.44140625" style="85" customWidth="1"/>
    <col min="14089" max="14089" width="10.109375" style="85" customWidth="1"/>
    <col min="14090" max="14090" width="12.6640625" style="85" customWidth="1"/>
    <col min="14091" max="14091" width="15.33203125" style="85" customWidth="1"/>
    <col min="14092" max="14092" width="1.33203125" style="85" customWidth="1"/>
    <col min="14093" max="14093" width="14.109375" style="85" customWidth="1"/>
    <col min="14094" max="14094" width="2.33203125" style="85" customWidth="1"/>
    <col min="14095" max="14095" width="17.5546875" style="85" bestFit="1" customWidth="1"/>
    <col min="14096" max="14096" width="2.33203125" style="85" customWidth="1"/>
    <col min="14097" max="14100" width="12.6640625" style="85" customWidth="1"/>
    <col min="14101" max="14336" width="9.109375" style="85"/>
    <col min="14337" max="14337" width="2.33203125" style="85" customWidth="1"/>
    <col min="14338" max="14338" width="17" style="85" customWidth="1"/>
    <col min="14339" max="14339" width="15.6640625" style="85" customWidth="1"/>
    <col min="14340" max="14340" width="19.5546875" style="85" customWidth="1"/>
    <col min="14341" max="14341" width="18.33203125" style="85" bestFit="1" customWidth="1"/>
    <col min="14342" max="14342" width="1.109375" style="85" customWidth="1"/>
    <col min="14343" max="14343" width="15.6640625" style="85" customWidth="1"/>
    <col min="14344" max="14344" width="11.44140625" style="85" customWidth="1"/>
    <col min="14345" max="14345" width="10.109375" style="85" customWidth="1"/>
    <col min="14346" max="14346" width="12.6640625" style="85" customWidth="1"/>
    <col min="14347" max="14347" width="15.33203125" style="85" customWidth="1"/>
    <col min="14348" max="14348" width="1.33203125" style="85" customWidth="1"/>
    <col min="14349" max="14349" width="14.109375" style="85" customWidth="1"/>
    <col min="14350" max="14350" width="2.33203125" style="85" customWidth="1"/>
    <col min="14351" max="14351" width="17.5546875" style="85" bestFit="1" customWidth="1"/>
    <col min="14352" max="14352" width="2.33203125" style="85" customWidth="1"/>
    <col min="14353" max="14356" width="12.6640625" style="85" customWidth="1"/>
    <col min="14357" max="14592" width="9.109375" style="85"/>
    <col min="14593" max="14593" width="2.33203125" style="85" customWidth="1"/>
    <col min="14594" max="14594" width="17" style="85" customWidth="1"/>
    <col min="14595" max="14595" width="15.6640625" style="85" customWidth="1"/>
    <col min="14596" max="14596" width="19.5546875" style="85" customWidth="1"/>
    <col min="14597" max="14597" width="18.33203125" style="85" bestFit="1" customWidth="1"/>
    <col min="14598" max="14598" width="1.109375" style="85" customWidth="1"/>
    <col min="14599" max="14599" width="15.6640625" style="85" customWidth="1"/>
    <col min="14600" max="14600" width="11.44140625" style="85" customWidth="1"/>
    <col min="14601" max="14601" width="10.109375" style="85" customWidth="1"/>
    <col min="14602" max="14602" width="12.6640625" style="85" customWidth="1"/>
    <col min="14603" max="14603" width="15.33203125" style="85" customWidth="1"/>
    <col min="14604" max="14604" width="1.33203125" style="85" customWidth="1"/>
    <col min="14605" max="14605" width="14.109375" style="85" customWidth="1"/>
    <col min="14606" max="14606" width="2.33203125" style="85" customWidth="1"/>
    <col min="14607" max="14607" width="17.5546875" style="85" bestFit="1" customWidth="1"/>
    <col min="14608" max="14608" width="2.33203125" style="85" customWidth="1"/>
    <col min="14609" max="14612" width="12.6640625" style="85" customWidth="1"/>
    <col min="14613" max="14848" width="9.109375" style="85"/>
    <col min="14849" max="14849" width="2.33203125" style="85" customWidth="1"/>
    <col min="14850" max="14850" width="17" style="85" customWidth="1"/>
    <col min="14851" max="14851" width="15.6640625" style="85" customWidth="1"/>
    <col min="14852" max="14852" width="19.5546875" style="85" customWidth="1"/>
    <col min="14853" max="14853" width="18.33203125" style="85" bestFit="1" customWidth="1"/>
    <col min="14854" max="14854" width="1.109375" style="85" customWidth="1"/>
    <col min="14855" max="14855" width="15.6640625" style="85" customWidth="1"/>
    <col min="14856" max="14856" width="11.44140625" style="85" customWidth="1"/>
    <col min="14857" max="14857" width="10.109375" style="85" customWidth="1"/>
    <col min="14858" max="14858" width="12.6640625" style="85" customWidth="1"/>
    <col min="14859" max="14859" width="15.33203125" style="85" customWidth="1"/>
    <col min="14860" max="14860" width="1.33203125" style="85" customWidth="1"/>
    <col min="14861" max="14861" width="14.109375" style="85" customWidth="1"/>
    <col min="14862" max="14862" width="2.33203125" style="85" customWidth="1"/>
    <col min="14863" max="14863" width="17.5546875" style="85" bestFit="1" customWidth="1"/>
    <col min="14864" max="14864" width="2.33203125" style="85" customWidth="1"/>
    <col min="14865" max="14868" width="12.6640625" style="85" customWidth="1"/>
    <col min="14869" max="15104" width="9.109375" style="85"/>
    <col min="15105" max="15105" width="2.33203125" style="85" customWidth="1"/>
    <col min="15106" max="15106" width="17" style="85" customWidth="1"/>
    <col min="15107" max="15107" width="15.6640625" style="85" customWidth="1"/>
    <col min="15108" max="15108" width="19.5546875" style="85" customWidth="1"/>
    <col min="15109" max="15109" width="18.33203125" style="85" bestFit="1" customWidth="1"/>
    <col min="15110" max="15110" width="1.109375" style="85" customWidth="1"/>
    <col min="15111" max="15111" width="15.6640625" style="85" customWidth="1"/>
    <col min="15112" max="15112" width="11.44140625" style="85" customWidth="1"/>
    <col min="15113" max="15113" width="10.109375" style="85" customWidth="1"/>
    <col min="15114" max="15114" width="12.6640625" style="85" customWidth="1"/>
    <col min="15115" max="15115" width="15.33203125" style="85" customWidth="1"/>
    <col min="15116" max="15116" width="1.33203125" style="85" customWidth="1"/>
    <col min="15117" max="15117" width="14.109375" style="85" customWidth="1"/>
    <col min="15118" max="15118" width="2.33203125" style="85" customWidth="1"/>
    <col min="15119" max="15119" width="17.5546875" style="85" bestFit="1" customWidth="1"/>
    <col min="15120" max="15120" width="2.33203125" style="85" customWidth="1"/>
    <col min="15121" max="15124" width="12.6640625" style="85" customWidth="1"/>
    <col min="15125" max="15360" width="9.109375" style="85"/>
    <col min="15361" max="15361" width="2.33203125" style="85" customWidth="1"/>
    <col min="15362" max="15362" width="17" style="85" customWidth="1"/>
    <col min="15363" max="15363" width="15.6640625" style="85" customWidth="1"/>
    <col min="15364" max="15364" width="19.5546875" style="85" customWidth="1"/>
    <col min="15365" max="15365" width="18.33203125" style="85" bestFit="1" customWidth="1"/>
    <col min="15366" max="15366" width="1.109375" style="85" customWidth="1"/>
    <col min="15367" max="15367" width="15.6640625" style="85" customWidth="1"/>
    <col min="15368" max="15368" width="11.44140625" style="85" customWidth="1"/>
    <col min="15369" max="15369" width="10.109375" style="85" customWidth="1"/>
    <col min="15370" max="15370" width="12.6640625" style="85" customWidth="1"/>
    <col min="15371" max="15371" width="15.33203125" style="85" customWidth="1"/>
    <col min="15372" max="15372" width="1.33203125" style="85" customWidth="1"/>
    <col min="15373" max="15373" width="14.109375" style="85" customWidth="1"/>
    <col min="15374" max="15374" width="2.33203125" style="85" customWidth="1"/>
    <col min="15375" max="15375" width="17.5546875" style="85" bestFit="1" customWidth="1"/>
    <col min="15376" max="15376" width="2.33203125" style="85" customWidth="1"/>
    <col min="15377" max="15380" width="12.6640625" style="85" customWidth="1"/>
    <col min="15381" max="15616" width="9.109375" style="85"/>
    <col min="15617" max="15617" width="2.33203125" style="85" customWidth="1"/>
    <col min="15618" max="15618" width="17" style="85" customWidth="1"/>
    <col min="15619" max="15619" width="15.6640625" style="85" customWidth="1"/>
    <col min="15620" max="15620" width="19.5546875" style="85" customWidth="1"/>
    <col min="15621" max="15621" width="18.33203125" style="85" bestFit="1" customWidth="1"/>
    <col min="15622" max="15622" width="1.109375" style="85" customWidth="1"/>
    <col min="15623" max="15623" width="15.6640625" style="85" customWidth="1"/>
    <col min="15624" max="15624" width="11.44140625" style="85" customWidth="1"/>
    <col min="15625" max="15625" width="10.109375" style="85" customWidth="1"/>
    <col min="15626" max="15626" width="12.6640625" style="85" customWidth="1"/>
    <col min="15627" max="15627" width="15.33203125" style="85" customWidth="1"/>
    <col min="15628" max="15628" width="1.33203125" style="85" customWidth="1"/>
    <col min="15629" max="15629" width="14.109375" style="85" customWidth="1"/>
    <col min="15630" max="15630" width="2.33203125" style="85" customWidth="1"/>
    <col min="15631" max="15631" width="17.5546875" style="85" bestFit="1" customWidth="1"/>
    <col min="15632" max="15632" width="2.33203125" style="85" customWidth="1"/>
    <col min="15633" max="15636" width="12.6640625" style="85" customWidth="1"/>
    <col min="15637" max="15872" width="9.109375" style="85"/>
    <col min="15873" max="15873" width="2.33203125" style="85" customWidth="1"/>
    <col min="15874" max="15874" width="17" style="85" customWidth="1"/>
    <col min="15875" max="15875" width="15.6640625" style="85" customWidth="1"/>
    <col min="15876" max="15876" width="19.5546875" style="85" customWidth="1"/>
    <col min="15877" max="15877" width="18.33203125" style="85" bestFit="1" customWidth="1"/>
    <col min="15878" max="15878" width="1.109375" style="85" customWidth="1"/>
    <col min="15879" max="15879" width="15.6640625" style="85" customWidth="1"/>
    <col min="15880" max="15880" width="11.44140625" style="85" customWidth="1"/>
    <col min="15881" max="15881" width="10.109375" style="85" customWidth="1"/>
    <col min="15882" max="15882" width="12.6640625" style="85" customWidth="1"/>
    <col min="15883" max="15883" width="15.33203125" style="85" customWidth="1"/>
    <col min="15884" max="15884" width="1.33203125" style="85" customWidth="1"/>
    <col min="15885" max="15885" width="14.109375" style="85" customWidth="1"/>
    <col min="15886" max="15886" width="2.33203125" style="85" customWidth="1"/>
    <col min="15887" max="15887" width="17.5546875" style="85" bestFit="1" customWidth="1"/>
    <col min="15888" max="15888" width="2.33203125" style="85" customWidth="1"/>
    <col min="15889" max="15892" width="12.6640625" style="85" customWidth="1"/>
    <col min="15893" max="16128" width="9.109375" style="85"/>
    <col min="16129" max="16129" width="2.33203125" style="85" customWidth="1"/>
    <col min="16130" max="16130" width="17" style="85" customWidth="1"/>
    <col min="16131" max="16131" width="15.6640625" style="85" customWidth="1"/>
    <col min="16132" max="16132" width="19.5546875" style="85" customWidth="1"/>
    <col min="16133" max="16133" width="18.33203125" style="85" bestFit="1" customWidth="1"/>
    <col min="16134" max="16134" width="1.109375" style="85" customWidth="1"/>
    <col min="16135" max="16135" width="15.6640625" style="85" customWidth="1"/>
    <col min="16136" max="16136" width="11.44140625" style="85" customWidth="1"/>
    <col min="16137" max="16137" width="10.109375" style="85" customWidth="1"/>
    <col min="16138" max="16138" width="12.6640625" style="85" customWidth="1"/>
    <col min="16139" max="16139" width="15.33203125" style="85" customWidth="1"/>
    <col min="16140" max="16140" width="1.33203125" style="85" customWidth="1"/>
    <col min="16141" max="16141" width="14.109375" style="85" customWidth="1"/>
    <col min="16142" max="16142" width="2.33203125" style="85" customWidth="1"/>
    <col min="16143" max="16143" width="17.5546875" style="85" bestFit="1" customWidth="1"/>
    <col min="16144" max="16144" width="2.33203125" style="85" customWidth="1"/>
    <col min="16145" max="16148" width="12.6640625" style="85" customWidth="1"/>
    <col min="16149" max="16384" width="9.109375" style="85"/>
  </cols>
  <sheetData>
    <row r="1" spans="2:15">
      <c r="B1" s="229" t="s">
        <v>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2:15">
      <c r="B2" s="229" t="s">
        <v>81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2:15">
      <c r="B3" s="229" t="s">
        <v>140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</row>
    <row r="5" spans="2:15">
      <c r="C5" s="231" t="s">
        <v>82</v>
      </c>
      <c r="D5" s="231"/>
      <c r="E5" s="231"/>
      <c r="G5" s="231" t="s">
        <v>83</v>
      </c>
      <c r="H5" s="231"/>
      <c r="I5" s="231"/>
      <c r="J5" s="231"/>
      <c r="K5" s="231"/>
      <c r="L5" s="232"/>
      <c r="M5" s="232"/>
    </row>
    <row r="6" spans="2:15" s="94" customFormat="1" ht="80.099999999999994" customHeight="1">
      <c r="B6" s="89" t="s">
        <v>47</v>
      </c>
      <c r="C6" s="90" t="s">
        <v>101</v>
      </c>
      <c r="D6" s="90" t="s">
        <v>102</v>
      </c>
      <c r="E6" s="90" t="s">
        <v>84</v>
      </c>
      <c r="F6" s="71"/>
      <c r="G6" s="91" t="s">
        <v>103</v>
      </c>
      <c r="H6" s="91" t="s">
        <v>102</v>
      </c>
      <c r="I6" s="91" t="s">
        <v>85</v>
      </c>
      <c r="J6" s="91" t="s">
        <v>86</v>
      </c>
      <c r="K6" s="91" t="s">
        <v>104</v>
      </c>
      <c r="L6" s="92"/>
      <c r="M6" s="93" t="s">
        <v>87</v>
      </c>
    </row>
    <row r="7" spans="2:15" s="94" customFormat="1" ht="12.75" customHeight="1">
      <c r="B7" s="95"/>
      <c r="C7" s="69" t="s">
        <v>88</v>
      </c>
      <c r="D7" s="69" t="s">
        <v>89</v>
      </c>
      <c r="E7" s="96" t="s">
        <v>90</v>
      </c>
      <c r="F7" s="85"/>
      <c r="G7" s="69" t="s">
        <v>91</v>
      </c>
      <c r="H7" s="69" t="s">
        <v>92</v>
      </c>
      <c r="I7" s="96" t="s">
        <v>93</v>
      </c>
      <c r="J7" s="96" t="s">
        <v>94</v>
      </c>
      <c r="K7" s="96" t="s">
        <v>95</v>
      </c>
      <c r="L7" s="85"/>
      <c r="M7" s="97" t="s">
        <v>96</v>
      </c>
    </row>
    <row r="8" spans="2:15">
      <c r="B8" s="69"/>
      <c r="C8" s="74"/>
      <c r="E8" s="74"/>
      <c r="F8" s="74"/>
    </row>
    <row r="9" spans="2:15" ht="14.4">
      <c r="B9" s="126">
        <v>41730</v>
      </c>
      <c r="C9" s="127">
        <v>59345068.729999997</v>
      </c>
      <c r="D9" s="128">
        <v>3.0000000000000001E-5</v>
      </c>
      <c r="E9" s="127">
        <v>1780.35</v>
      </c>
      <c r="F9" s="127"/>
      <c r="G9" s="127">
        <v>3039326.37</v>
      </c>
      <c r="H9" s="128">
        <v>3.0000000000000001E-5</v>
      </c>
      <c r="I9" s="127">
        <v>31.48</v>
      </c>
      <c r="J9" s="129">
        <f t="shared" ref="J9:J72" si="0">IF(K9&lt;&gt;0,ROUND(H9*I9,6),0)</f>
        <v>9.4399999999999996E-4</v>
      </c>
      <c r="K9" s="127">
        <v>2869.12</v>
      </c>
      <c r="L9" s="130"/>
      <c r="M9" s="129">
        <f>K9/C9</f>
        <v>4.8346392739951591E-5</v>
      </c>
      <c r="O9" s="53"/>
    </row>
    <row r="10" spans="2:15" ht="14.4">
      <c r="B10" s="126">
        <v>41731</v>
      </c>
      <c r="C10" s="127">
        <v>65784434.289999999</v>
      </c>
      <c r="D10" s="128">
        <v>3.0000000000000001E-5</v>
      </c>
      <c r="E10" s="127">
        <v>1973.53</v>
      </c>
      <c r="F10" s="127"/>
      <c r="G10" s="127">
        <v>8451923.2599999998</v>
      </c>
      <c r="H10" s="128">
        <v>3.0000000000000001E-5</v>
      </c>
      <c r="I10" s="127">
        <v>31.48</v>
      </c>
      <c r="J10" s="129">
        <f t="shared" si="0"/>
        <v>9.4399999999999996E-4</v>
      </c>
      <c r="K10" s="127">
        <v>7978.62</v>
      </c>
      <c r="L10" s="130"/>
      <c r="M10" s="129">
        <f t="shared" ref="M10:M73" si="1">K10/C10</f>
        <v>1.2128431423195872E-4</v>
      </c>
      <c r="O10" s="53"/>
    </row>
    <row r="11" spans="2:15" ht="14.4">
      <c r="B11" s="126">
        <v>41732</v>
      </c>
      <c r="C11" s="127">
        <v>65642043.909999996</v>
      </c>
      <c r="D11" s="128">
        <v>3.0000000000000001E-5</v>
      </c>
      <c r="E11" s="127">
        <v>1969.26</v>
      </c>
      <c r="F11" s="127"/>
      <c r="G11" s="127">
        <v>1727137.55</v>
      </c>
      <c r="H11" s="128">
        <v>3.0000000000000001E-5</v>
      </c>
      <c r="I11" s="127">
        <v>31.48</v>
      </c>
      <c r="J11" s="129">
        <f t="shared" si="0"/>
        <v>9.4399999999999996E-4</v>
      </c>
      <c r="K11" s="127">
        <v>1630.42</v>
      </c>
      <c r="L11" s="130"/>
      <c r="M11" s="129">
        <f t="shared" si="1"/>
        <v>2.4838044382582362E-5</v>
      </c>
      <c r="O11" s="53"/>
    </row>
    <row r="12" spans="2:15" ht="14.4">
      <c r="B12" s="126">
        <v>41733</v>
      </c>
      <c r="C12" s="127">
        <v>65775875.020000003</v>
      </c>
      <c r="D12" s="128">
        <v>3.0000000000000001E-5</v>
      </c>
      <c r="E12" s="127">
        <v>1973.28</v>
      </c>
      <c r="F12" s="127"/>
      <c r="G12" s="127">
        <v>2098869.56</v>
      </c>
      <c r="H12" s="128">
        <v>3.0000000000000001E-5</v>
      </c>
      <c r="I12" s="127">
        <v>31.48</v>
      </c>
      <c r="J12" s="129">
        <f t="shared" si="0"/>
        <v>9.4399999999999996E-4</v>
      </c>
      <c r="K12" s="127">
        <v>1981.33</v>
      </c>
      <c r="L12" s="130"/>
      <c r="M12" s="129">
        <f t="shared" si="1"/>
        <v>3.0122442299666114E-5</v>
      </c>
      <c r="O12" s="53"/>
    </row>
    <row r="13" spans="2:15" ht="14.4">
      <c r="B13" s="126">
        <v>41734</v>
      </c>
      <c r="C13" s="127">
        <v>65775875.020000003</v>
      </c>
      <c r="D13" s="128">
        <v>3.0000000000000001E-5</v>
      </c>
      <c r="E13" s="127">
        <v>1973.28</v>
      </c>
      <c r="F13" s="127"/>
      <c r="G13" s="127">
        <v>0</v>
      </c>
      <c r="H13" s="128">
        <v>3.0000000000000001E-5</v>
      </c>
      <c r="I13" s="127">
        <v>31.48</v>
      </c>
      <c r="J13" s="129">
        <f t="shared" si="0"/>
        <v>0</v>
      </c>
      <c r="K13" s="127">
        <v>0</v>
      </c>
      <c r="L13" s="130"/>
      <c r="M13" s="129">
        <f t="shared" si="1"/>
        <v>0</v>
      </c>
      <c r="O13" s="53"/>
    </row>
    <row r="14" spans="2:15" ht="14.4">
      <c r="B14" s="126">
        <v>41735</v>
      </c>
      <c r="C14" s="127">
        <v>65775875.020000003</v>
      </c>
      <c r="D14" s="128">
        <v>3.0000000000000001E-5</v>
      </c>
      <c r="E14" s="127">
        <v>1973.28</v>
      </c>
      <c r="F14" s="127"/>
      <c r="G14" s="127">
        <v>0</v>
      </c>
      <c r="H14" s="128">
        <v>3.0000000000000001E-5</v>
      </c>
      <c r="I14" s="127">
        <v>31.48</v>
      </c>
      <c r="J14" s="129">
        <f t="shared" si="0"/>
        <v>0</v>
      </c>
      <c r="K14" s="127">
        <v>0</v>
      </c>
      <c r="L14" s="130"/>
      <c r="M14" s="129">
        <f t="shared" si="1"/>
        <v>0</v>
      </c>
      <c r="O14" s="53"/>
    </row>
    <row r="15" spans="2:15" ht="14.4">
      <c r="B15" s="126">
        <v>41736</v>
      </c>
      <c r="C15" s="127">
        <v>64933498.700000003</v>
      </c>
      <c r="D15" s="128">
        <v>3.0000000000000001E-5</v>
      </c>
      <c r="E15" s="127">
        <v>1948</v>
      </c>
      <c r="F15" s="127"/>
      <c r="G15" s="127">
        <v>1894173.34</v>
      </c>
      <c r="H15" s="128">
        <v>3.0000000000000001E-5</v>
      </c>
      <c r="I15" s="127">
        <v>33.18</v>
      </c>
      <c r="J15" s="129">
        <f t="shared" si="0"/>
        <v>9.9500000000000001E-4</v>
      </c>
      <c r="K15" s="127">
        <v>1884.7</v>
      </c>
      <c r="L15" s="130"/>
      <c r="M15" s="129">
        <f t="shared" si="1"/>
        <v>2.9025080085512163E-5</v>
      </c>
      <c r="O15" s="53"/>
    </row>
    <row r="16" spans="2:15" ht="14.4">
      <c r="B16" s="126">
        <v>41737</v>
      </c>
      <c r="C16" s="127">
        <v>64263282.619999997</v>
      </c>
      <c r="D16" s="128">
        <v>3.0000000000000001E-5</v>
      </c>
      <c r="E16" s="127">
        <v>1927.9</v>
      </c>
      <c r="F16" s="127"/>
      <c r="G16" s="127">
        <v>2401457.6</v>
      </c>
      <c r="H16" s="128">
        <v>3.0000000000000001E-5</v>
      </c>
      <c r="I16" s="127">
        <v>33.18</v>
      </c>
      <c r="J16" s="129">
        <f t="shared" si="0"/>
        <v>9.9500000000000001E-4</v>
      </c>
      <c r="K16" s="127">
        <v>2389.4499999999998</v>
      </c>
      <c r="L16" s="130"/>
      <c r="M16" s="129">
        <f t="shared" si="1"/>
        <v>3.7182196467137146E-5</v>
      </c>
      <c r="O16" s="53"/>
    </row>
    <row r="17" spans="2:15" ht="14.4">
      <c r="B17" s="126">
        <v>41738</v>
      </c>
      <c r="C17" s="127">
        <v>64981576.880000003</v>
      </c>
      <c r="D17" s="128">
        <v>3.0000000000000001E-5</v>
      </c>
      <c r="E17" s="127">
        <v>1949.45</v>
      </c>
      <c r="F17" s="127"/>
      <c r="G17" s="127">
        <v>2986162.72</v>
      </c>
      <c r="H17" s="128">
        <v>3.0000000000000001E-5</v>
      </c>
      <c r="I17" s="127">
        <v>33.18</v>
      </c>
      <c r="J17" s="129">
        <f t="shared" si="0"/>
        <v>9.9500000000000001E-4</v>
      </c>
      <c r="K17" s="127">
        <v>2971.23</v>
      </c>
      <c r="L17" s="130"/>
      <c r="M17" s="129">
        <f t="shared" si="1"/>
        <v>4.5724190496129428E-5</v>
      </c>
      <c r="O17" s="53"/>
    </row>
    <row r="18" spans="2:15" ht="14.4">
      <c r="B18" s="126">
        <v>41739</v>
      </c>
      <c r="C18" s="127">
        <v>64920594.549999997</v>
      </c>
      <c r="D18" s="128">
        <v>3.0000000000000001E-5</v>
      </c>
      <c r="E18" s="127">
        <v>1947.62</v>
      </c>
      <c r="F18" s="127"/>
      <c r="G18" s="127">
        <v>2167191.7999999998</v>
      </c>
      <c r="H18" s="128">
        <v>3.0000000000000001E-5</v>
      </c>
      <c r="I18" s="127">
        <v>33.18</v>
      </c>
      <c r="J18" s="129">
        <f t="shared" si="0"/>
        <v>9.9500000000000001E-4</v>
      </c>
      <c r="K18" s="127">
        <v>2156.36</v>
      </c>
      <c r="L18" s="130"/>
      <c r="M18" s="129">
        <f t="shared" si="1"/>
        <v>3.3215345838202896E-5</v>
      </c>
      <c r="O18" s="53"/>
    </row>
    <row r="19" spans="2:15" ht="14.4">
      <c r="B19" s="126">
        <v>41740</v>
      </c>
      <c r="C19" s="127">
        <v>65368508.399999999</v>
      </c>
      <c r="D19" s="128">
        <v>3.0000000000000001E-5</v>
      </c>
      <c r="E19" s="127">
        <v>1961.06</v>
      </c>
      <c r="F19" s="127"/>
      <c r="G19" s="127">
        <v>2286624.9</v>
      </c>
      <c r="H19" s="128">
        <v>3.0000000000000001E-5</v>
      </c>
      <c r="I19" s="127">
        <v>33.18</v>
      </c>
      <c r="J19" s="129">
        <f t="shared" si="0"/>
        <v>9.9500000000000001E-4</v>
      </c>
      <c r="K19" s="127">
        <v>2275.19</v>
      </c>
      <c r="L19" s="130"/>
      <c r="M19" s="129">
        <f t="shared" si="1"/>
        <v>3.480559761403398E-5</v>
      </c>
      <c r="O19" s="53"/>
    </row>
    <row r="20" spans="2:15" ht="14.4">
      <c r="B20" s="126">
        <v>41741</v>
      </c>
      <c r="C20" s="127">
        <v>65368508.399999999</v>
      </c>
      <c r="D20" s="128">
        <v>3.0000000000000001E-5</v>
      </c>
      <c r="E20" s="127">
        <v>1961.06</v>
      </c>
      <c r="F20" s="127"/>
      <c r="G20" s="127">
        <v>0</v>
      </c>
      <c r="H20" s="128">
        <v>3.0000000000000001E-5</v>
      </c>
      <c r="I20" s="127">
        <v>33.18</v>
      </c>
      <c r="J20" s="129">
        <f t="shared" si="0"/>
        <v>0</v>
      </c>
      <c r="K20" s="127">
        <v>0</v>
      </c>
      <c r="L20" s="130"/>
      <c r="M20" s="129">
        <f t="shared" si="1"/>
        <v>0</v>
      </c>
      <c r="O20" s="53"/>
    </row>
    <row r="21" spans="2:15" ht="14.4">
      <c r="B21" s="126">
        <v>41742</v>
      </c>
      <c r="C21" s="127">
        <v>65368508.399999999</v>
      </c>
      <c r="D21" s="128">
        <v>3.0000000000000001E-5</v>
      </c>
      <c r="E21" s="127">
        <v>1961.06</v>
      </c>
      <c r="F21" s="127"/>
      <c r="G21" s="127">
        <v>0</v>
      </c>
      <c r="H21" s="128">
        <v>3.0000000000000001E-5</v>
      </c>
      <c r="I21" s="127">
        <v>33.18</v>
      </c>
      <c r="J21" s="129">
        <f t="shared" si="0"/>
        <v>0</v>
      </c>
      <c r="K21" s="127">
        <v>0</v>
      </c>
      <c r="L21" s="130"/>
      <c r="M21" s="129">
        <f t="shared" si="1"/>
        <v>0</v>
      </c>
      <c r="O21" s="53"/>
    </row>
    <row r="22" spans="2:15" ht="14.4">
      <c r="B22" s="126">
        <v>41743</v>
      </c>
      <c r="C22" s="127">
        <v>60503214.939999998</v>
      </c>
      <c r="D22" s="128">
        <v>3.0000000000000001E-5</v>
      </c>
      <c r="E22" s="127">
        <v>1815.1</v>
      </c>
      <c r="F22" s="127"/>
      <c r="G22" s="127">
        <v>1928131.28</v>
      </c>
      <c r="H22" s="128">
        <v>3.0000000000000001E-5</v>
      </c>
      <c r="I22" s="127">
        <v>33.18</v>
      </c>
      <c r="J22" s="129">
        <f t="shared" si="0"/>
        <v>9.9500000000000001E-4</v>
      </c>
      <c r="K22" s="127">
        <v>1918.49</v>
      </c>
      <c r="L22" s="130"/>
      <c r="M22" s="129">
        <f t="shared" si="1"/>
        <v>3.1708893517518596E-5</v>
      </c>
      <c r="O22" s="53"/>
    </row>
    <row r="23" spans="2:15" ht="14.4">
      <c r="B23" s="126">
        <v>41744</v>
      </c>
      <c r="C23" s="127">
        <v>59943960.159999996</v>
      </c>
      <c r="D23" s="128">
        <v>3.0000000000000001E-5</v>
      </c>
      <c r="E23" s="127">
        <v>1798.32</v>
      </c>
      <c r="F23" s="127"/>
      <c r="G23" s="127">
        <v>2104085.37</v>
      </c>
      <c r="H23" s="128">
        <v>3.0000000000000001E-5</v>
      </c>
      <c r="I23" s="127">
        <v>33.18</v>
      </c>
      <c r="J23" s="129">
        <f t="shared" si="0"/>
        <v>9.9500000000000001E-4</v>
      </c>
      <c r="K23" s="127">
        <v>2093.56</v>
      </c>
      <c r="L23" s="130"/>
      <c r="M23" s="129">
        <f t="shared" si="1"/>
        <v>3.4925286791395735E-5</v>
      </c>
      <c r="O23" s="53"/>
    </row>
    <row r="24" spans="2:15" ht="14.4">
      <c r="B24" s="126">
        <v>41745</v>
      </c>
      <c r="C24" s="127">
        <v>59392088.93</v>
      </c>
      <c r="D24" s="128">
        <v>3.0000000000000001E-5</v>
      </c>
      <c r="E24" s="127">
        <v>1781.76</v>
      </c>
      <c r="F24" s="127"/>
      <c r="G24" s="127">
        <v>1898252.43</v>
      </c>
      <c r="H24" s="128">
        <v>3.0000000000000001E-5</v>
      </c>
      <c r="I24" s="127">
        <v>33.18</v>
      </c>
      <c r="J24" s="129">
        <f t="shared" si="0"/>
        <v>9.9500000000000001E-4</v>
      </c>
      <c r="K24" s="127">
        <v>1888.76</v>
      </c>
      <c r="L24" s="130"/>
      <c r="M24" s="129">
        <f t="shared" si="1"/>
        <v>3.1801541821943793E-5</v>
      </c>
      <c r="O24" s="53"/>
    </row>
    <row r="25" spans="2:15" ht="14.4">
      <c r="B25" s="126">
        <v>41746</v>
      </c>
      <c r="C25" s="127">
        <v>58668999.509999998</v>
      </c>
      <c r="D25" s="128">
        <v>3.0000000000000001E-5</v>
      </c>
      <c r="E25" s="127">
        <v>1760.07</v>
      </c>
      <c r="F25" s="127"/>
      <c r="G25" s="127">
        <v>1359175.96</v>
      </c>
      <c r="H25" s="128">
        <v>3.0000000000000001E-5</v>
      </c>
      <c r="I25" s="127">
        <v>33.18</v>
      </c>
      <c r="J25" s="129">
        <f t="shared" si="0"/>
        <v>9.9500000000000001E-4</v>
      </c>
      <c r="K25" s="127">
        <v>1352.38</v>
      </c>
      <c r="L25" s="130"/>
      <c r="M25" s="129">
        <f t="shared" si="1"/>
        <v>2.3051015208968921E-5</v>
      </c>
      <c r="O25" s="53"/>
    </row>
    <row r="26" spans="2:15" ht="14.4">
      <c r="B26" s="126">
        <v>41747</v>
      </c>
      <c r="C26" s="127">
        <v>58668999.509999998</v>
      </c>
      <c r="D26" s="128">
        <v>3.0000000000000001E-5</v>
      </c>
      <c r="E26" s="127">
        <v>1760.07</v>
      </c>
      <c r="F26" s="127"/>
      <c r="G26" s="127">
        <v>0</v>
      </c>
      <c r="H26" s="128">
        <v>3.0000000000000001E-5</v>
      </c>
      <c r="I26" s="127">
        <v>33.18</v>
      </c>
      <c r="J26" s="129">
        <f t="shared" si="0"/>
        <v>0</v>
      </c>
      <c r="K26" s="127">
        <v>0</v>
      </c>
      <c r="L26" s="130"/>
      <c r="M26" s="129">
        <f t="shared" si="1"/>
        <v>0</v>
      </c>
      <c r="O26" s="53"/>
    </row>
    <row r="27" spans="2:15" ht="14.4">
      <c r="B27" s="126">
        <v>41748</v>
      </c>
      <c r="C27" s="127">
        <v>58668999.509999998</v>
      </c>
      <c r="D27" s="128">
        <v>3.0000000000000001E-5</v>
      </c>
      <c r="E27" s="127">
        <v>1760.07</v>
      </c>
      <c r="F27" s="127"/>
      <c r="G27" s="127">
        <v>0</v>
      </c>
      <c r="H27" s="128">
        <v>3.0000000000000001E-5</v>
      </c>
      <c r="I27" s="127">
        <v>33.18</v>
      </c>
      <c r="J27" s="129">
        <f t="shared" si="0"/>
        <v>0</v>
      </c>
      <c r="K27" s="127">
        <v>0</v>
      </c>
      <c r="L27" s="130"/>
      <c r="M27" s="129">
        <f t="shared" si="1"/>
        <v>0</v>
      </c>
      <c r="O27" s="53"/>
    </row>
    <row r="28" spans="2:15" ht="14.4">
      <c r="B28" s="126">
        <v>41749</v>
      </c>
      <c r="C28" s="127">
        <v>58668999.509999998</v>
      </c>
      <c r="D28" s="128">
        <v>3.0000000000000001E-5</v>
      </c>
      <c r="E28" s="127">
        <v>1760.07</v>
      </c>
      <c r="F28" s="127"/>
      <c r="G28" s="127">
        <v>0</v>
      </c>
      <c r="H28" s="128">
        <v>3.0000000000000001E-5</v>
      </c>
      <c r="I28" s="127">
        <v>33.18</v>
      </c>
      <c r="J28" s="129">
        <f t="shared" si="0"/>
        <v>0</v>
      </c>
      <c r="K28" s="127">
        <v>0</v>
      </c>
      <c r="L28" s="130"/>
      <c r="M28" s="129">
        <f t="shared" si="1"/>
        <v>0</v>
      </c>
      <c r="O28" s="53"/>
    </row>
    <row r="29" spans="2:15" ht="14.4">
      <c r="B29" s="126">
        <v>41750</v>
      </c>
      <c r="C29" s="127">
        <v>57530657.219999999</v>
      </c>
      <c r="D29" s="128">
        <v>3.0000000000000001E-5</v>
      </c>
      <c r="E29" s="127">
        <v>1725.92</v>
      </c>
      <c r="F29" s="127"/>
      <c r="G29" s="127">
        <v>1759994.05</v>
      </c>
      <c r="H29" s="128">
        <v>3.0000000000000001E-5</v>
      </c>
      <c r="I29" s="127">
        <v>33.18</v>
      </c>
      <c r="J29" s="129">
        <f t="shared" si="0"/>
        <v>9.9500000000000001E-4</v>
      </c>
      <c r="K29" s="127">
        <v>1751.19</v>
      </c>
      <c r="L29" s="130"/>
      <c r="M29" s="129">
        <f t="shared" si="1"/>
        <v>3.0439248995598385E-5</v>
      </c>
      <c r="O29" s="53"/>
    </row>
    <row r="30" spans="2:15" ht="14.4">
      <c r="B30" s="126">
        <v>41751</v>
      </c>
      <c r="C30" s="127">
        <v>55807503.07</v>
      </c>
      <c r="D30" s="128">
        <v>3.0000000000000001E-5</v>
      </c>
      <c r="E30" s="127">
        <v>1674.23</v>
      </c>
      <c r="F30" s="127"/>
      <c r="G30" s="127">
        <v>1414244.99</v>
      </c>
      <c r="H30" s="128">
        <v>3.0000000000000001E-5</v>
      </c>
      <c r="I30" s="127">
        <v>33.18</v>
      </c>
      <c r="J30" s="129">
        <f t="shared" si="0"/>
        <v>9.9500000000000001E-4</v>
      </c>
      <c r="K30" s="127">
        <v>1407.17</v>
      </c>
      <c r="L30" s="130"/>
      <c r="M30" s="129">
        <f t="shared" si="1"/>
        <v>2.5214709897251097E-5</v>
      </c>
      <c r="O30" s="53"/>
    </row>
    <row r="31" spans="2:15" ht="14.4">
      <c r="B31" s="126">
        <v>41752</v>
      </c>
      <c r="C31" s="127">
        <v>54941124.899999999</v>
      </c>
      <c r="D31" s="128">
        <v>3.0000000000000001E-5</v>
      </c>
      <c r="E31" s="127">
        <v>1648.23</v>
      </c>
      <c r="F31" s="127"/>
      <c r="G31" s="127">
        <v>1378155.93</v>
      </c>
      <c r="H31" s="128">
        <v>3.0000000000000001E-5</v>
      </c>
      <c r="I31" s="127">
        <v>33.18</v>
      </c>
      <c r="J31" s="129">
        <f t="shared" si="0"/>
        <v>9.9500000000000001E-4</v>
      </c>
      <c r="K31" s="127">
        <v>1371.27</v>
      </c>
      <c r="L31" s="130"/>
      <c r="M31" s="129">
        <f t="shared" si="1"/>
        <v>2.4958899230692672E-5</v>
      </c>
      <c r="O31" s="53"/>
    </row>
    <row r="32" spans="2:15" ht="14.4">
      <c r="B32" s="126">
        <v>41753</v>
      </c>
      <c r="C32" s="127">
        <v>53232673.960000001</v>
      </c>
      <c r="D32" s="128">
        <v>2.9E-5</v>
      </c>
      <c r="E32" s="127">
        <v>1543.75</v>
      </c>
      <c r="F32" s="127"/>
      <c r="G32" s="127">
        <v>1430872.07</v>
      </c>
      <c r="H32" s="128">
        <v>2.9E-5</v>
      </c>
      <c r="I32" s="127">
        <v>33.18</v>
      </c>
      <c r="J32" s="129">
        <f t="shared" si="0"/>
        <v>9.6199999999999996E-4</v>
      </c>
      <c r="K32" s="127">
        <v>1376.5</v>
      </c>
      <c r="L32" s="130"/>
      <c r="M32" s="129">
        <f t="shared" si="1"/>
        <v>2.5858178776334382E-5</v>
      </c>
      <c r="O32" s="53"/>
    </row>
    <row r="33" spans="2:15" ht="14.4">
      <c r="B33" s="126">
        <v>41754</v>
      </c>
      <c r="C33" s="127">
        <v>52805463.600000001</v>
      </c>
      <c r="D33" s="128">
        <v>2.9E-5</v>
      </c>
      <c r="E33" s="127">
        <v>1531.36</v>
      </c>
      <c r="F33" s="127"/>
      <c r="G33" s="127">
        <v>1779595.37</v>
      </c>
      <c r="H33" s="128">
        <v>2.9E-5</v>
      </c>
      <c r="I33" s="127">
        <v>33.18</v>
      </c>
      <c r="J33" s="129">
        <f t="shared" si="0"/>
        <v>9.6199999999999996E-4</v>
      </c>
      <c r="K33" s="127">
        <v>1711.97</v>
      </c>
      <c r="L33" s="130"/>
      <c r="M33" s="129">
        <f t="shared" si="1"/>
        <v>3.2420319476183902E-5</v>
      </c>
      <c r="O33" s="53"/>
    </row>
    <row r="34" spans="2:15" ht="14.4">
      <c r="B34" s="126">
        <v>41755</v>
      </c>
      <c r="C34" s="127">
        <v>52805463.600000001</v>
      </c>
      <c r="D34" s="128">
        <v>2.9E-5</v>
      </c>
      <c r="E34" s="127">
        <v>1531.36</v>
      </c>
      <c r="F34" s="127"/>
      <c r="G34" s="127">
        <v>0</v>
      </c>
      <c r="H34" s="128">
        <v>2.9E-5</v>
      </c>
      <c r="I34" s="127">
        <v>33.18</v>
      </c>
      <c r="J34" s="129">
        <f t="shared" si="0"/>
        <v>0</v>
      </c>
      <c r="K34" s="127">
        <v>0</v>
      </c>
      <c r="L34" s="130"/>
      <c r="M34" s="129">
        <f t="shared" si="1"/>
        <v>0</v>
      </c>
      <c r="O34" s="53"/>
    </row>
    <row r="35" spans="2:15" ht="14.4">
      <c r="B35" s="126">
        <v>41756</v>
      </c>
      <c r="C35" s="127">
        <v>52805463.600000001</v>
      </c>
      <c r="D35" s="128">
        <v>2.9E-5</v>
      </c>
      <c r="E35" s="127">
        <v>1531.36</v>
      </c>
      <c r="F35" s="127"/>
      <c r="G35" s="127">
        <v>0</v>
      </c>
      <c r="H35" s="128">
        <v>2.9E-5</v>
      </c>
      <c r="I35" s="127">
        <v>33.18</v>
      </c>
      <c r="J35" s="129">
        <f t="shared" si="0"/>
        <v>0</v>
      </c>
      <c r="K35" s="127">
        <v>0</v>
      </c>
      <c r="L35" s="130"/>
      <c r="M35" s="129">
        <f t="shared" si="1"/>
        <v>0</v>
      </c>
      <c r="O35" s="53"/>
    </row>
    <row r="36" spans="2:15" ht="14.4">
      <c r="B36" s="126">
        <v>41757</v>
      </c>
      <c r="C36" s="127">
        <v>53920729.100000001</v>
      </c>
      <c r="D36" s="128">
        <v>2.9E-5</v>
      </c>
      <c r="E36" s="127">
        <v>1563.7</v>
      </c>
      <c r="F36" s="127"/>
      <c r="G36" s="127">
        <v>2599078.4300000002</v>
      </c>
      <c r="H36" s="128">
        <v>2.9E-5</v>
      </c>
      <c r="I36" s="127">
        <v>33.18</v>
      </c>
      <c r="J36" s="129">
        <f t="shared" si="0"/>
        <v>9.6199999999999996E-4</v>
      </c>
      <c r="K36" s="127">
        <v>2500.31</v>
      </c>
      <c r="L36" s="130"/>
      <c r="M36" s="129">
        <f t="shared" si="1"/>
        <v>4.637010741013886E-5</v>
      </c>
      <c r="O36" s="53"/>
    </row>
    <row r="37" spans="2:15" ht="14.4">
      <c r="B37" s="126">
        <v>41758</v>
      </c>
      <c r="C37" s="127">
        <v>53790073.759999998</v>
      </c>
      <c r="D37" s="128">
        <v>2.9E-5</v>
      </c>
      <c r="E37" s="127">
        <v>1559.91</v>
      </c>
      <c r="F37" s="127"/>
      <c r="G37" s="127">
        <v>2153771.37</v>
      </c>
      <c r="H37" s="128">
        <v>2.9E-5</v>
      </c>
      <c r="I37" s="127">
        <v>33.18</v>
      </c>
      <c r="J37" s="129">
        <f t="shared" si="0"/>
        <v>9.6199999999999996E-4</v>
      </c>
      <c r="K37" s="127">
        <v>2071.9299999999998</v>
      </c>
      <c r="L37" s="130"/>
      <c r="M37" s="129">
        <f t="shared" si="1"/>
        <v>3.8518816859120065E-5</v>
      </c>
      <c r="O37" s="53"/>
    </row>
    <row r="38" spans="2:15" ht="14.4">
      <c r="B38" s="126">
        <v>41759</v>
      </c>
      <c r="C38" s="127">
        <v>54487776.950000003</v>
      </c>
      <c r="D38" s="128">
        <v>2.9E-5</v>
      </c>
      <c r="E38" s="127">
        <v>1580.15</v>
      </c>
      <c r="F38" s="127"/>
      <c r="G38" s="127">
        <v>2207061.5</v>
      </c>
      <c r="H38" s="128">
        <v>2.9E-5</v>
      </c>
      <c r="I38" s="127">
        <v>33.18</v>
      </c>
      <c r="J38" s="129">
        <f t="shared" si="0"/>
        <v>9.6199999999999996E-4</v>
      </c>
      <c r="K38" s="127">
        <v>2123.19</v>
      </c>
      <c r="L38" s="130"/>
      <c r="M38" s="129">
        <f t="shared" si="1"/>
        <v>3.8966353902606777E-5</v>
      </c>
      <c r="O38" s="53"/>
    </row>
    <row r="39" spans="2:15" ht="14.4">
      <c r="B39" s="126">
        <v>41760</v>
      </c>
      <c r="C39" s="127">
        <v>55155812.850000001</v>
      </c>
      <c r="D39" s="128">
        <v>2.9E-5</v>
      </c>
      <c r="E39" s="127">
        <v>1599.52</v>
      </c>
      <c r="F39" s="127"/>
      <c r="G39" s="127">
        <v>2326488.77</v>
      </c>
      <c r="H39" s="128">
        <v>2.9E-5</v>
      </c>
      <c r="I39" s="127">
        <v>33.18</v>
      </c>
      <c r="J39" s="129">
        <f t="shared" si="0"/>
        <v>9.6199999999999996E-4</v>
      </c>
      <c r="K39" s="127">
        <v>2238.08</v>
      </c>
      <c r="L39" s="130"/>
      <c r="M39" s="129">
        <f t="shared" si="1"/>
        <v>4.0577409421679835E-5</v>
      </c>
      <c r="O39" s="53"/>
    </row>
    <row r="40" spans="2:15" ht="14.4">
      <c r="B40" s="126">
        <v>41761</v>
      </c>
      <c r="C40" s="127">
        <v>57688980.479999997</v>
      </c>
      <c r="D40" s="128">
        <v>2.9E-5</v>
      </c>
      <c r="E40" s="127">
        <v>1672.98</v>
      </c>
      <c r="F40" s="127"/>
      <c r="G40" s="127">
        <v>3979081.26</v>
      </c>
      <c r="H40" s="128">
        <v>2.9E-5</v>
      </c>
      <c r="I40" s="127">
        <v>33.18</v>
      </c>
      <c r="J40" s="129">
        <f t="shared" si="0"/>
        <v>9.6199999999999996E-4</v>
      </c>
      <c r="K40" s="127">
        <v>3827.88</v>
      </c>
      <c r="L40" s="130"/>
      <c r="M40" s="129">
        <f t="shared" si="1"/>
        <v>6.635374673204834E-5</v>
      </c>
      <c r="O40" s="53"/>
    </row>
    <row r="41" spans="2:15" ht="14.4">
      <c r="B41" s="126">
        <v>41762</v>
      </c>
      <c r="C41" s="127">
        <v>57688980.479999997</v>
      </c>
      <c r="D41" s="128">
        <v>2.9E-5</v>
      </c>
      <c r="E41" s="127">
        <v>1672.98</v>
      </c>
      <c r="F41" s="127"/>
      <c r="G41" s="127">
        <v>0</v>
      </c>
      <c r="H41" s="128">
        <v>2.9E-5</v>
      </c>
      <c r="I41" s="127">
        <v>33.18</v>
      </c>
      <c r="J41" s="129">
        <f t="shared" si="0"/>
        <v>0</v>
      </c>
      <c r="K41" s="127">
        <v>0</v>
      </c>
      <c r="L41" s="130"/>
      <c r="M41" s="129">
        <f t="shared" si="1"/>
        <v>0</v>
      </c>
      <c r="O41" s="53"/>
    </row>
    <row r="42" spans="2:15" ht="14.4">
      <c r="B42" s="126">
        <v>41763</v>
      </c>
      <c r="C42" s="127">
        <v>57688980.479999997</v>
      </c>
      <c r="D42" s="128">
        <v>2.9E-5</v>
      </c>
      <c r="E42" s="127">
        <v>1672.98</v>
      </c>
      <c r="F42" s="127"/>
      <c r="G42" s="127">
        <v>0</v>
      </c>
      <c r="H42" s="128">
        <v>2.9E-5</v>
      </c>
      <c r="I42" s="127">
        <v>33.18</v>
      </c>
      <c r="J42" s="129">
        <f t="shared" si="0"/>
        <v>0</v>
      </c>
      <c r="K42" s="127">
        <v>0</v>
      </c>
      <c r="L42" s="130"/>
      <c r="M42" s="129">
        <f t="shared" si="1"/>
        <v>0</v>
      </c>
      <c r="O42" s="53"/>
    </row>
    <row r="43" spans="2:15" ht="14.4">
      <c r="B43" s="126">
        <v>41764</v>
      </c>
      <c r="C43" s="127">
        <v>62125909.109999999</v>
      </c>
      <c r="D43" s="128">
        <v>2.9E-5</v>
      </c>
      <c r="E43" s="127">
        <v>1801.65</v>
      </c>
      <c r="F43" s="127"/>
      <c r="G43" s="127">
        <v>6836323.9199999999</v>
      </c>
      <c r="H43" s="128">
        <v>2.9E-5</v>
      </c>
      <c r="I43" s="127">
        <v>33.18</v>
      </c>
      <c r="J43" s="129">
        <f t="shared" si="0"/>
        <v>9.6199999999999996E-4</v>
      </c>
      <c r="K43" s="127">
        <v>6576.54</v>
      </c>
      <c r="L43" s="130"/>
      <c r="M43" s="129">
        <f t="shared" si="1"/>
        <v>1.0585824970956309E-4</v>
      </c>
      <c r="O43" s="53"/>
    </row>
    <row r="44" spans="2:15" ht="14.4">
      <c r="B44" s="126">
        <v>41765</v>
      </c>
      <c r="C44" s="127">
        <v>60843959.990000002</v>
      </c>
      <c r="D44" s="128">
        <v>2.9E-5</v>
      </c>
      <c r="E44" s="127">
        <v>1764.47</v>
      </c>
      <c r="F44" s="127"/>
      <c r="G44" s="127">
        <v>1492578.02</v>
      </c>
      <c r="H44" s="128">
        <v>2.9E-5</v>
      </c>
      <c r="I44" s="127">
        <v>33.18</v>
      </c>
      <c r="J44" s="129">
        <f t="shared" si="0"/>
        <v>9.6199999999999996E-4</v>
      </c>
      <c r="K44" s="127">
        <v>1435.86</v>
      </c>
      <c r="L44" s="130"/>
      <c r="M44" s="129">
        <f t="shared" si="1"/>
        <v>2.3599055686644829E-5</v>
      </c>
      <c r="O44" s="53"/>
    </row>
    <row r="45" spans="2:15" ht="14.4">
      <c r="B45" s="126">
        <v>41766</v>
      </c>
      <c r="C45" s="127">
        <v>60864095.049999997</v>
      </c>
      <c r="D45" s="128">
        <v>2.9E-5</v>
      </c>
      <c r="E45" s="127">
        <v>1765.06</v>
      </c>
      <c r="F45" s="127"/>
      <c r="G45" s="127">
        <v>2126514.42</v>
      </c>
      <c r="H45" s="128">
        <v>2.9E-5</v>
      </c>
      <c r="I45" s="127">
        <v>36.68</v>
      </c>
      <c r="J45" s="129">
        <f t="shared" si="0"/>
        <v>1.0640000000000001E-3</v>
      </c>
      <c r="K45" s="127">
        <v>2262.61</v>
      </c>
      <c r="L45" s="130"/>
      <c r="M45" s="129">
        <f t="shared" si="1"/>
        <v>3.7174790788251444E-5</v>
      </c>
      <c r="O45" s="53"/>
    </row>
    <row r="46" spans="2:15" ht="14.4">
      <c r="B46" s="126">
        <v>41767</v>
      </c>
      <c r="C46" s="127">
        <v>60792252.259999998</v>
      </c>
      <c r="D46" s="128">
        <v>2.9E-5</v>
      </c>
      <c r="E46" s="127">
        <v>1762.98</v>
      </c>
      <c r="F46" s="127"/>
      <c r="G46" s="127">
        <v>1231293.95</v>
      </c>
      <c r="H46" s="128">
        <v>2.9E-5</v>
      </c>
      <c r="I46" s="127">
        <v>36.68</v>
      </c>
      <c r="J46" s="129">
        <f t="shared" si="0"/>
        <v>1.0640000000000001E-3</v>
      </c>
      <c r="K46" s="127">
        <v>1310.0999999999999</v>
      </c>
      <c r="L46" s="130"/>
      <c r="M46" s="129">
        <f t="shared" si="1"/>
        <v>2.1550443540023566E-5</v>
      </c>
      <c r="O46" s="53"/>
    </row>
    <row r="47" spans="2:15" ht="14.4">
      <c r="B47" s="126">
        <v>41768</v>
      </c>
      <c r="C47" s="127">
        <v>62066964.68</v>
      </c>
      <c r="D47" s="128">
        <v>2.9E-5</v>
      </c>
      <c r="E47" s="127">
        <v>1799.94</v>
      </c>
      <c r="F47" s="127"/>
      <c r="G47" s="127">
        <v>3124207.88</v>
      </c>
      <c r="H47" s="128">
        <v>2.9E-5</v>
      </c>
      <c r="I47" s="127">
        <v>36.68</v>
      </c>
      <c r="J47" s="129">
        <f t="shared" si="0"/>
        <v>1.0640000000000001E-3</v>
      </c>
      <c r="K47" s="127">
        <v>3324.16</v>
      </c>
      <c r="L47" s="130"/>
      <c r="M47" s="129">
        <f t="shared" si="1"/>
        <v>5.3557637579643922E-5</v>
      </c>
      <c r="O47" s="53"/>
    </row>
    <row r="48" spans="2:15" ht="14.4">
      <c r="B48" s="126">
        <v>41769</v>
      </c>
      <c r="C48" s="127">
        <v>62066964.68</v>
      </c>
      <c r="D48" s="128">
        <v>2.9E-5</v>
      </c>
      <c r="E48" s="127">
        <v>1799.94</v>
      </c>
      <c r="F48" s="127"/>
      <c r="G48" s="127">
        <v>0</v>
      </c>
      <c r="H48" s="128">
        <v>2.9E-5</v>
      </c>
      <c r="I48" s="127">
        <v>36.68</v>
      </c>
      <c r="J48" s="129">
        <f t="shared" si="0"/>
        <v>0</v>
      </c>
      <c r="K48" s="127">
        <v>0</v>
      </c>
      <c r="L48" s="130"/>
      <c r="M48" s="129">
        <f t="shared" si="1"/>
        <v>0</v>
      </c>
      <c r="O48" s="53"/>
    </row>
    <row r="49" spans="2:15" ht="14.4">
      <c r="B49" s="126">
        <v>41770</v>
      </c>
      <c r="C49" s="127">
        <v>62066964.68</v>
      </c>
      <c r="D49" s="128">
        <v>2.9E-5</v>
      </c>
      <c r="E49" s="127">
        <v>1799.94</v>
      </c>
      <c r="F49" s="127"/>
      <c r="G49" s="127">
        <v>0</v>
      </c>
      <c r="H49" s="128">
        <v>2.9E-5</v>
      </c>
      <c r="I49" s="127">
        <v>36.68</v>
      </c>
      <c r="J49" s="129">
        <f t="shared" si="0"/>
        <v>0</v>
      </c>
      <c r="K49" s="127">
        <v>0</v>
      </c>
      <c r="L49" s="130"/>
      <c r="M49" s="129">
        <f t="shared" si="1"/>
        <v>0</v>
      </c>
      <c r="O49" s="53"/>
    </row>
    <row r="50" spans="2:15" ht="14.4">
      <c r="B50" s="126">
        <v>41771</v>
      </c>
      <c r="C50" s="127">
        <v>62434845.850000001</v>
      </c>
      <c r="D50" s="128">
        <v>2.9E-5</v>
      </c>
      <c r="E50" s="127">
        <v>1810.61</v>
      </c>
      <c r="F50" s="127"/>
      <c r="G50" s="127">
        <v>2227184.98</v>
      </c>
      <c r="H50" s="128">
        <v>2.9E-5</v>
      </c>
      <c r="I50" s="127">
        <v>36.68</v>
      </c>
      <c r="J50" s="129">
        <f t="shared" si="0"/>
        <v>1.0640000000000001E-3</v>
      </c>
      <c r="K50" s="127">
        <v>2369.7199999999998</v>
      </c>
      <c r="L50" s="130"/>
      <c r="M50" s="129">
        <f t="shared" si="1"/>
        <v>3.7955086902805249E-5</v>
      </c>
      <c r="O50" s="53"/>
    </row>
    <row r="51" spans="2:15" ht="14.4">
      <c r="B51" s="126">
        <v>41772</v>
      </c>
      <c r="C51" s="127">
        <v>57316370.649999999</v>
      </c>
      <c r="D51" s="128">
        <v>2.9E-5</v>
      </c>
      <c r="E51" s="127">
        <v>1662.17</v>
      </c>
      <c r="F51" s="127"/>
      <c r="G51" s="127">
        <v>1984943.33</v>
      </c>
      <c r="H51" s="128">
        <v>2.9E-5</v>
      </c>
      <c r="I51" s="127">
        <v>36.68</v>
      </c>
      <c r="J51" s="129">
        <f t="shared" si="0"/>
        <v>1.0640000000000001E-3</v>
      </c>
      <c r="K51" s="127">
        <v>2111.98</v>
      </c>
      <c r="L51" s="130"/>
      <c r="M51" s="129">
        <f t="shared" si="1"/>
        <v>3.6847762271912104E-5</v>
      </c>
      <c r="O51" s="53"/>
    </row>
    <row r="52" spans="2:15" ht="14.4">
      <c r="B52" s="126">
        <v>41773</v>
      </c>
      <c r="C52" s="127">
        <v>56296803.539999999</v>
      </c>
      <c r="D52" s="128">
        <v>2.9E-5</v>
      </c>
      <c r="E52" s="127">
        <v>1632.61</v>
      </c>
      <c r="F52" s="127"/>
      <c r="G52" s="127">
        <v>1730784.78</v>
      </c>
      <c r="H52" s="128">
        <v>2.9E-5</v>
      </c>
      <c r="I52" s="127">
        <v>36.68</v>
      </c>
      <c r="J52" s="129">
        <f t="shared" si="0"/>
        <v>1.0640000000000001E-3</v>
      </c>
      <c r="K52" s="127">
        <v>1841.56</v>
      </c>
      <c r="L52" s="130"/>
      <c r="M52" s="129">
        <f t="shared" si="1"/>
        <v>3.2711626312700595E-5</v>
      </c>
      <c r="O52" s="53"/>
    </row>
    <row r="53" spans="2:15" ht="14.4">
      <c r="B53" s="126">
        <v>41774</v>
      </c>
      <c r="C53" s="127">
        <v>55561674.68</v>
      </c>
      <c r="D53" s="128">
        <v>2.9E-5</v>
      </c>
      <c r="E53" s="127">
        <v>1611.29</v>
      </c>
      <c r="F53" s="127"/>
      <c r="G53" s="127">
        <v>1958738.08</v>
      </c>
      <c r="H53" s="128">
        <v>2.9E-5</v>
      </c>
      <c r="I53" s="127">
        <v>36.68</v>
      </c>
      <c r="J53" s="129">
        <f t="shared" si="0"/>
        <v>1.0640000000000001E-3</v>
      </c>
      <c r="K53" s="127">
        <v>2084.1</v>
      </c>
      <c r="L53" s="130"/>
      <c r="M53" s="129">
        <f t="shared" si="1"/>
        <v>3.7509668526067542E-5</v>
      </c>
      <c r="O53" s="53"/>
    </row>
    <row r="54" spans="2:15" ht="14.4">
      <c r="B54" s="126">
        <v>41775</v>
      </c>
      <c r="C54" s="127">
        <v>54988663.009999998</v>
      </c>
      <c r="D54" s="128">
        <v>2.9E-5</v>
      </c>
      <c r="E54" s="127">
        <v>1594.67</v>
      </c>
      <c r="F54" s="127"/>
      <c r="G54" s="127">
        <v>1661743.55</v>
      </c>
      <c r="H54" s="128">
        <v>2.9E-5</v>
      </c>
      <c r="I54" s="127">
        <v>36.68</v>
      </c>
      <c r="J54" s="129">
        <f t="shared" si="0"/>
        <v>1.0640000000000001E-3</v>
      </c>
      <c r="K54" s="127">
        <v>1768.1</v>
      </c>
      <c r="L54" s="130"/>
      <c r="M54" s="129">
        <f t="shared" si="1"/>
        <v>3.2153900517247727E-5</v>
      </c>
      <c r="O54" s="53"/>
    </row>
    <row r="55" spans="2:15" ht="14.4">
      <c r="B55" s="126">
        <v>41776</v>
      </c>
      <c r="C55" s="127">
        <v>54988663.009999998</v>
      </c>
      <c r="D55" s="128">
        <v>2.9E-5</v>
      </c>
      <c r="E55" s="127">
        <v>1594.67</v>
      </c>
      <c r="F55" s="127"/>
      <c r="G55" s="127">
        <v>0</v>
      </c>
      <c r="H55" s="128">
        <v>2.9E-5</v>
      </c>
      <c r="I55" s="127">
        <v>36.68</v>
      </c>
      <c r="J55" s="129">
        <f t="shared" si="0"/>
        <v>0</v>
      </c>
      <c r="K55" s="127">
        <v>0</v>
      </c>
      <c r="L55" s="130"/>
      <c r="M55" s="129">
        <f t="shared" si="1"/>
        <v>0</v>
      </c>
      <c r="O55" s="53"/>
    </row>
    <row r="56" spans="2:15" ht="14.4">
      <c r="B56" s="126">
        <v>41777</v>
      </c>
      <c r="C56" s="127">
        <v>54988663.009999998</v>
      </c>
      <c r="D56" s="128">
        <v>2.9E-5</v>
      </c>
      <c r="E56" s="127">
        <v>1594.67</v>
      </c>
      <c r="F56" s="127"/>
      <c r="G56" s="127">
        <v>0</v>
      </c>
      <c r="H56" s="128">
        <v>2.9E-5</v>
      </c>
      <c r="I56" s="127">
        <v>36.68</v>
      </c>
      <c r="J56" s="129">
        <f t="shared" si="0"/>
        <v>0</v>
      </c>
      <c r="K56" s="127">
        <v>0</v>
      </c>
      <c r="L56" s="130"/>
      <c r="M56" s="129">
        <f t="shared" si="1"/>
        <v>0</v>
      </c>
      <c r="O56" s="53"/>
    </row>
    <row r="57" spans="2:15" ht="14.4">
      <c r="B57" s="126">
        <v>41778</v>
      </c>
      <c r="C57" s="127">
        <v>54375561.920000002</v>
      </c>
      <c r="D57" s="128">
        <v>2.9E-5</v>
      </c>
      <c r="E57" s="127">
        <v>1576.89</v>
      </c>
      <c r="F57" s="127"/>
      <c r="G57" s="127">
        <v>1050697.21</v>
      </c>
      <c r="H57" s="128">
        <v>2.9E-5</v>
      </c>
      <c r="I57" s="127">
        <v>36.68</v>
      </c>
      <c r="J57" s="129">
        <f t="shared" si="0"/>
        <v>1.0640000000000001E-3</v>
      </c>
      <c r="K57" s="127">
        <v>1117.94</v>
      </c>
      <c r="L57" s="130"/>
      <c r="M57" s="129">
        <f t="shared" si="1"/>
        <v>2.0559603625701714E-5</v>
      </c>
      <c r="O57" s="53"/>
    </row>
    <row r="58" spans="2:15" ht="14.4">
      <c r="B58" s="126">
        <v>41779</v>
      </c>
      <c r="C58" s="127">
        <v>52948782.420000002</v>
      </c>
      <c r="D58" s="128">
        <v>2.9E-5</v>
      </c>
      <c r="E58" s="127">
        <v>1535.51</v>
      </c>
      <c r="F58" s="127"/>
      <c r="G58" s="127">
        <v>1735994.09</v>
      </c>
      <c r="H58" s="128">
        <v>2.9E-5</v>
      </c>
      <c r="I58" s="127">
        <v>36.68</v>
      </c>
      <c r="J58" s="129">
        <f t="shared" si="0"/>
        <v>1.0640000000000001E-3</v>
      </c>
      <c r="K58" s="127">
        <v>1847.1</v>
      </c>
      <c r="L58" s="130"/>
      <c r="M58" s="129">
        <f t="shared" si="1"/>
        <v>3.4884654860397822E-5</v>
      </c>
      <c r="O58" s="53"/>
    </row>
    <row r="59" spans="2:15" ht="14.4">
      <c r="B59" s="126">
        <v>41780</v>
      </c>
      <c r="C59" s="127">
        <v>52180314.609999999</v>
      </c>
      <c r="D59" s="128">
        <v>2.9E-5</v>
      </c>
      <c r="E59" s="127">
        <v>1513.23</v>
      </c>
      <c r="F59" s="127"/>
      <c r="G59" s="127">
        <v>1162551.1200000001</v>
      </c>
      <c r="H59" s="128">
        <v>2.9E-5</v>
      </c>
      <c r="I59" s="127">
        <v>36.68</v>
      </c>
      <c r="J59" s="129">
        <f t="shared" si="0"/>
        <v>1.0640000000000001E-3</v>
      </c>
      <c r="K59" s="127">
        <v>1236.95</v>
      </c>
      <c r="L59" s="130"/>
      <c r="M59" s="129">
        <f t="shared" si="1"/>
        <v>2.3705299771476408E-5</v>
      </c>
      <c r="O59" s="53"/>
    </row>
    <row r="60" spans="2:15" ht="14.4">
      <c r="B60" s="126">
        <v>41781</v>
      </c>
      <c r="C60" s="127">
        <v>51875530.899999999</v>
      </c>
      <c r="D60" s="128">
        <v>2.9E-5</v>
      </c>
      <c r="E60" s="127">
        <v>1504.39</v>
      </c>
      <c r="F60" s="127"/>
      <c r="G60" s="127">
        <v>1322837.95</v>
      </c>
      <c r="H60" s="128">
        <v>2.9E-5</v>
      </c>
      <c r="I60" s="127">
        <v>36.68</v>
      </c>
      <c r="J60" s="129">
        <f t="shared" si="0"/>
        <v>1.0640000000000001E-3</v>
      </c>
      <c r="K60" s="127">
        <v>1407.5</v>
      </c>
      <c r="L60" s="130"/>
      <c r="M60" s="129">
        <f t="shared" si="1"/>
        <v>2.7132252443126323E-5</v>
      </c>
      <c r="O60" s="53"/>
    </row>
    <row r="61" spans="2:15" ht="14.4">
      <c r="B61" s="126">
        <v>41782</v>
      </c>
      <c r="C61" s="127">
        <v>51049138.439999998</v>
      </c>
      <c r="D61" s="128">
        <v>2.9E-5</v>
      </c>
      <c r="E61" s="127">
        <v>1480.43</v>
      </c>
      <c r="F61" s="127"/>
      <c r="G61" s="127">
        <v>996632.45</v>
      </c>
      <c r="H61" s="128">
        <v>2.9E-5</v>
      </c>
      <c r="I61" s="127">
        <v>36.68</v>
      </c>
      <c r="J61" s="129">
        <f t="shared" si="0"/>
        <v>1.0640000000000001E-3</v>
      </c>
      <c r="K61" s="127">
        <v>1060.42</v>
      </c>
      <c r="L61" s="130"/>
      <c r="M61" s="129">
        <f t="shared" si="1"/>
        <v>2.0772534706856067E-5</v>
      </c>
      <c r="O61" s="53"/>
    </row>
    <row r="62" spans="2:15" ht="14.4">
      <c r="B62" s="126">
        <v>41783</v>
      </c>
      <c r="C62" s="127">
        <v>51049138.439999998</v>
      </c>
      <c r="D62" s="128">
        <v>2.9E-5</v>
      </c>
      <c r="E62" s="127">
        <v>1480.43</v>
      </c>
      <c r="F62" s="127"/>
      <c r="G62" s="127">
        <v>0</v>
      </c>
      <c r="H62" s="128">
        <v>2.9E-5</v>
      </c>
      <c r="I62" s="127">
        <v>36.68</v>
      </c>
      <c r="J62" s="129">
        <f t="shared" si="0"/>
        <v>0</v>
      </c>
      <c r="K62" s="127">
        <v>0</v>
      </c>
      <c r="L62" s="130"/>
      <c r="M62" s="129">
        <f t="shared" si="1"/>
        <v>0</v>
      </c>
      <c r="O62" s="53"/>
    </row>
    <row r="63" spans="2:15" ht="14.4">
      <c r="B63" s="126">
        <v>41784</v>
      </c>
      <c r="C63" s="127">
        <v>51049138.439999998</v>
      </c>
      <c r="D63" s="128">
        <v>2.9E-5</v>
      </c>
      <c r="E63" s="127">
        <v>1480.43</v>
      </c>
      <c r="F63" s="127"/>
      <c r="G63" s="127">
        <v>0</v>
      </c>
      <c r="H63" s="128">
        <v>2.9E-5</v>
      </c>
      <c r="I63" s="127">
        <v>36.68</v>
      </c>
      <c r="J63" s="129">
        <f t="shared" si="0"/>
        <v>0</v>
      </c>
      <c r="K63" s="127">
        <v>0</v>
      </c>
      <c r="L63" s="130"/>
      <c r="M63" s="129">
        <f t="shared" si="1"/>
        <v>0</v>
      </c>
      <c r="O63" s="53"/>
    </row>
    <row r="64" spans="2:15" ht="14.4">
      <c r="B64" s="126">
        <v>41785</v>
      </c>
      <c r="C64" s="127">
        <v>51049138.439999998</v>
      </c>
      <c r="D64" s="128">
        <v>2.9E-5</v>
      </c>
      <c r="E64" s="127">
        <v>1480.43</v>
      </c>
      <c r="F64" s="127"/>
      <c r="G64" s="127">
        <v>0</v>
      </c>
      <c r="H64" s="128">
        <v>2.9E-5</v>
      </c>
      <c r="I64" s="127">
        <v>36.68</v>
      </c>
      <c r="J64" s="129">
        <f t="shared" si="0"/>
        <v>0</v>
      </c>
      <c r="K64" s="127">
        <v>0</v>
      </c>
      <c r="L64" s="130"/>
      <c r="M64" s="129">
        <f t="shared" si="1"/>
        <v>0</v>
      </c>
      <c r="O64" s="53"/>
    </row>
    <row r="65" spans="2:15" ht="14.4">
      <c r="B65" s="126">
        <v>41786</v>
      </c>
      <c r="C65" s="127">
        <v>49634574.899999999</v>
      </c>
      <c r="D65" s="128">
        <v>2.9E-5</v>
      </c>
      <c r="E65" s="127">
        <v>1439.4</v>
      </c>
      <c r="F65" s="127"/>
      <c r="G65" s="127">
        <v>1471400.76</v>
      </c>
      <c r="H65" s="128">
        <v>2.9E-5</v>
      </c>
      <c r="I65" s="127">
        <v>36.68</v>
      </c>
      <c r="J65" s="129">
        <f t="shared" si="0"/>
        <v>1.0640000000000001E-3</v>
      </c>
      <c r="K65" s="127">
        <v>1565.57</v>
      </c>
      <c r="L65" s="130"/>
      <c r="M65" s="129">
        <f t="shared" si="1"/>
        <v>3.1541924216218078E-5</v>
      </c>
      <c r="O65" s="53"/>
    </row>
    <row r="66" spans="2:15" ht="14.4">
      <c r="B66" s="126">
        <v>41787</v>
      </c>
      <c r="C66" s="127">
        <v>49613581.229999997</v>
      </c>
      <c r="D66" s="128">
        <v>2.9E-5</v>
      </c>
      <c r="E66" s="127">
        <v>1438.79</v>
      </c>
      <c r="F66" s="127"/>
      <c r="G66" s="127">
        <v>2084252.89</v>
      </c>
      <c r="H66" s="128">
        <v>2.9E-5</v>
      </c>
      <c r="I66" s="127">
        <v>36.68</v>
      </c>
      <c r="J66" s="129">
        <f t="shared" si="0"/>
        <v>1.0640000000000001E-3</v>
      </c>
      <c r="K66" s="127">
        <v>2217.65</v>
      </c>
      <c r="L66" s="130"/>
      <c r="M66" s="129">
        <f t="shared" si="1"/>
        <v>4.4698446373370176E-5</v>
      </c>
      <c r="O66" s="53"/>
    </row>
    <row r="67" spans="2:15" ht="14.4">
      <c r="B67" s="126">
        <v>41788</v>
      </c>
      <c r="C67" s="127">
        <v>50457871.490000002</v>
      </c>
      <c r="D67" s="128">
        <v>2.9E-5</v>
      </c>
      <c r="E67" s="127">
        <v>1463.28</v>
      </c>
      <c r="F67" s="127"/>
      <c r="G67" s="127">
        <v>2656829.83</v>
      </c>
      <c r="H67" s="128">
        <v>2.9E-5</v>
      </c>
      <c r="I67" s="127">
        <v>36.68</v>
      </c>
      <c r="J67" s="129">
        <f t="shared" si="0"/>
        <v>1.0640000000000001E-3</v>
      </c>
      <c r="K67" s="127">
        <v>2826.87</v>
      </c>
      <c r="L67" s="130"/>
      <c r="M67" s="129">
        <f t="shared" si="1"/>
        <v>5.6024360848440535E-5</v>
      </c>
      <c r="O67" s="53"/>
    </row>
    <row r="68" spans="2:15" ht="14.4">
      <c r="B68" s="126">
        <v>41789</v>
      </c>
      <c r="C68" s="127">
        <v>50801209.329999998</v>
      </c>
      <c r="D68" s="128">
        <v>2.9E-5</v>
      </c>
      <c r="E68" s="127">
        <v>1473.24</v>
      </c>
      <c r="F68" s="127"/>
      <c r="G68" s="127">
        <v>1774833.4</v>
      </c>
      <c r="H68" s="128">
        <v>2.9E-5</v>
      </c>
      <c r="I68" s="127">
        <v>36.68</v>
      </c>
      <c r="J68" s="129">
        <f t="shared" si="0"/>
        <v>1.0640000000000001E-3</v>
      </c>
      <c r="K68" s="127">
        <v>1888.42</v>
      </c>
      <c r="L68" s="130"/>
      <c r="M68" s="129">
        <f t="shared" si="1"/>
        <v>3.7172737123893976E-5</v>
      </c>
      <c r="O68" s="53"/>
    </row>
    <row r="69" spans="2:15" ht="14.4">
      <c r="B69" s="126">
        <v>41790</v>
      </c>
      <c r="C69" s="127">
        <v>50801209.329999998</v>
      </c>
      <c r="D69" s="128">
        <v>2.9E-5</v>
      </c>
      <c r="E69" s="127">
        <v>1473.24</v>
      </c>
      <c r="F69" s="127"/>
      <c r="G69" s="127">
        <v>0</v>
      </c>
      <c r="H69" s="128">
        <v>2.9E-5</v>
      </c>
      <c r="I69" s="127">
        <v>36.68</v>
      </c>
      <c r="J69" s="129">
        <f t="shared" si="0"/>
        <v>0</v>
      </c>
      <c r="K69" s="127">
        <v>0</v>
      </c>
      <c r="L69" s="130"/>
      <c r="M69" s="129">
        <f t="shared" si="1"/>
        <v>0</v>
      </c>
      <c r="O69" s="53"/>
    </row>
    <row r="70" spans="2:15" ht="14.4">
      <c r="B70" s="126">
        <v>41791</v>
      </c>
      <c r="C70" s="127">
        <v>50801209.329999998</v>
      </c>
      <c r="D70" s="128">
        <v>2.9E-5</v>
      </c>
      <c r="E70" s="127">
        <v>1473.24</v>
      </c>
      <c r="F70" s="127"/>
      <c r="G70" s="127">
        <v>0</v>
      </c>
      <c r="H70" s="128">
        <v>2.9E-5</v>
      </c>
      <c r="I70" s="127">
        <v>36.68</v>
      </c>
      <c r="J70" s="129">
        <f t="shared" si="0"/>
        <v>0</v>
      </c>
      <c r="K70" s="127">
        <v>0</v>
      </c>
      <c r="L70" s="130"/>
      <c r="M70" s="129">
        <f t="shared" si="1"/>
        <v>0</v>
      </c>
      <c r="O70" s="53"/>
    </row>
    <row r="71" spans="2:15" ht="14.4">
      <c r="B71" s="126">
        <v>41792</v>
      </c>
      <c r="C71" s="127">
        <v>51816517.93</v>
      </c>
      <c r="D71" s="128">
        <v>2.9E-5</v>
      </c>
      <c r="E71" s="127">
        <v>1502.68</v>
      </c>
      <c r="F71" s="127"/>
      <c r="G71" s="127">
        <v>2656940.56</v>
      </c>
      <c r="H71" s="128">
        <v>2.9E-5</v>
      </c>
      <c r="I71" s="127">
        <v>36.68</v>
      </c>
      <c r="J71" s="129">
        <f t="shared" si="0"/>
        <v>1.0640000000000001E-3</v>
      </c>
      <c r="K71" s="127">
        <v>2826.98</v>
      </c>
      <c r="L71" s="130"/>
      <c r="M71" s="129">
        <f t="shared" si="1"/>
        <v>5.455750623419014E-5</v>
      </c>
      <c r="O71" s="53"/>
    </row>
    <row r="72" spans="2:15" ht="14.4">
      <c r="B72" s="126">
        <v>41793</v>
      </c>
      <c r="C72" s="127">
        <v>53816646.490000002</v>
      </c>
      <c r="D72" s="128">
        <v>2.9E-5</v>
      </c>
      <c r="E72" s="127">
        <v>1560.68</v>
      </c>
      <c r="F72" s="127"/>
      <c r="G72" s="127">
        <v>4310459.05</v>
      </c>
      <c r="H72" s="128">
        <v>2.9E-5</v>
      </c>
      <c r="I72" s="127">
        <v>36.68</v>
      </c>
      <c r="J72" s="129">
        <f t="shared" si="0"/>
        <v>1.0640000000000001E-3</v>
      </c>
      <c r="K72" s="127">
        <v>4586.33</v>
      </c>
      <c r="L72" s="130"/>
      <c r="M72" s="129">
        <f t="shared" si="1"/>
        <v>8.5221400795610963E-5</v>
      </c>
      <c r="O72" s="53"/>
    </row>
    <row r="73" spans="2:15" ht="14.4">
      <c r="B73" s="126">
        <v>41794</v>
      </c>
      <c r="C73" s="127">
        <v>53777216.710000001</v>
      </c>
      <c r="D73" s="128">
        <v>2.9E-5</v>
      </c>
      <c r="E73" s="127">
        <v>1559.54</v>
      </c>
      <c r="F73" s="127"/>
      <c r="G73" s="127">
        <v>1897717.32</v>
      </c>
      <c r="H73" s="128">
        <v>2.9E-5</v>
      </c>
      <c r="I73" s="127">
        <v>36.68</v>
      </c>
      <c r="J73" s="129">
        <f t="shared" ref="J73:J136" si="2">IF(K73&lt;&gt;0,ROUND(H73*I73,6),0)</f>
        <v>1.0640000000000001E-3</v>
      </c>
      <c r="K73" s="127">
        <v>2019.17</v>
      </c>
      <c r="L73" s="130"/>
      <c r="M73" s="129">
        <f t="shared" si="1"/>
        <v>3.754694131696352E-5</v>
      </c>
      <c r="O73" s="53"/>
    </row>
    <row r="74" spans="2:15" ht="14.4">
      <c r="B74" s="126">
        <v>41795</v>
      </c>
      <c r="C74" s="127">
        <v>59068374.82</v>
      </c>
      <c r="D74" s="128">
        <v>2.9E-5</v>
      </c>
      <c r="E74" s="127">
        <v>1712.98</v>
      </c>
      <c r="F74" s="127"/>
      <c r="G74" s="127">
        <v>7698276.9400000004</v>
      </c>
      <c r="H74" s="128">
        <v>2.9E-5</v>
      </c>
      <c r="I74" s="127">
        <v>36.68</v>
      </c>
      <c r="J74" s="129">
        <f t="shared" si="2"/>
        <v>1.0640000000000001E-3</v>
      </c>
      <c r="K74" s="127">
        <v>8190.97</v>
      </c>
      <c r="L74" s="130"/>
      <c r="M74" s="129">
        <f t="shared" ref="M74:M137" si="3">K74/C74</f>
        <v>1.3866929681001844E-4</v>
      </c>
      <c r="O74" s="53"/>
    </row>
    <row r="75" spans="2:15" ht="14.4">
      <c r="B75" s="126">
        <v>41796</v>
      </c>
      <c r="C75" s="127">
        <v>59449763.409999996</v>
      </c>
      <c r="D75" s="128">
        <v>2.9E-5</v>
      </c>
      <c r="E75" s="127">
        <v>1724.04</v>
      </c>
      <c r="F75" s="127"/>
      <c r="G75" s="127">
        <v>1888301.36</v>
      </c>
      <c r="H75" s="128">
        <v>2.9E-5</v>
      </c>
      <c r="I75" s="127">
        <v>38.33</v>
      </c>
      <c r="J75" s="129">
        <f t="shared" si="2"/>
        <v>1.1119999999999999E-3</v>
      </c>
      <c r="K75" s="127">
        <v>2099.79</v>
      </c>
      <c r="L75" s="130"/>
      <c r="M75" s="129">
        <f t="shared" si="3"/>
        <v>3.5320409696479901E-5</v>
      </c>
      <c r="O75" s="53"/>
    </row>
    <row r="76" spans="2:15" ht="14.4">
      <c r="B76" s="126">
        <v>41797</v>
      </c>
      <c r="C76" s="127">
        <v>59449763.409999996</v>
      </c>
      <c r="D76" s="128">
        <v>2.9E-5</v>
      </c>
      <c r="E76" s="127">
        <v>1724.04</v>
      </c>
      <c r="F76" s="127"/>
      <c r="G76" s="127">
        <v>0</v>
      </c>
      <c r="H76" s="128">
        <v>2.9E-5</v>
      </c>
      <c r="I76" s="127">
        <v>38.33</v>
      </c>
      <c r="J76" s="129">
        <f t="shared" si="2"/>
        <v>0</v>
      </c>
      <c r="K76" s="127">
        <v>0</v>
      </c>
      <c r="L76" s="130"/>
      <c r="M76" s="129">
        <f t="shared" si="3"/>
        <v>0</v>
      </c>
      <c r="O76" s="53"/>
    </row>
    <row r="77" spans="2:15" ht="14.4">
      <c r="B77" s="126">
        <v>41798</v>
      </c>
      <c r="C77" s="127">
        <v>59449763.409999996</v>
      </c>
      <c r="D77" s="128">
        <v>2.9E-5</v>
      </c>
      <c r="E77" s="127">
        <v>1724.04</v>
      </c>
      <c r="F77" s="127"/>
      <c r="G77" s="127">
        <v>0</v>
      </c>
      <c r="H77" s="128">
        <v>2.9E-5</v>
      </c>
      <c r="I77" s="127">
        <v>38.33</v>
      </c>
      <c r="J77" s="129">
        <f t="shared" si="2"/>
        <v>0</v>
      </c>
      <c r="K77" s="127">
        <v>0</v>
      </c>
      <c r="L77" s="130"/>
      <c r="M77" s="129">
        <f t="shared" si="3"/>
        <v>0</v>
      </c>
      <c r="O77" s="53"/>
    </row>
    <row r="78" spans="2:15" ht="14.4">
      <c r="B78" s="126">
        <v>41799</v>
      </c>
      <c r="C78" s="127">
        <v>59101152.090000004</v>
      </c>
      <c r="D78" s="128">
        <v>2.9E-5</v>
      </c>
      <c r="E78" s="127">
        <v>1713.93</v>
      </c>
      <c r="F78" s="127"/>
      <c r="G78" s="127">
        <v>1826103.51</v>
      </c>
      <c r="H78" s="128">
        <v>2.9E-5</v>
      </c>
      <c r="I78" s="127">
        <v>38.33</v>
      </c>
      <c r="J78" s="129">
        <f t="shared" si="2"/>
        <v>1.1119999999999999E-3</v>
      </c>
      <c r="K78" s="127">
        <v>2030.63</v>
      </c>
      <c r="L78" s="130"/>
      <c r="M78" s="129">
        <f t="shared" si="3"/>
        <v>3.4358551875735525E-5</v>
      </c>
      <c r="O78" s="53"/>
    </row>
    <row r="79" spans="2:15" ht="14.4">
      <c r="B79" s="126">
        <v>41800</v>
      </c>
      <c r="C79" s="127">
        <v>59852931.990000002</v>
      </c>
      <c r="D79" s="128">
        <v>2.9E-5</v>
      </c>
      <c r="E79" s="127">
        <v>1735.74</v>
      </c>
      <c r="F79" s="127"/>
      <c r="G79" s="127">
        <v>3019312.32</v>
      </c>
      <c r="H79" s="128">
        <v>2.9E-5</v>
      </c>
      <c r="I79" s="127">
        <v>38.33</v>
      </c>
      <c r="J79" s="129">
        <f t="shared" si="2"/>
        <v>1.1119999999999999E-3</v>
      </c>
      <c r="K79" s="127">
        <v>3357.48</v>
      </c>
      <c r="L79" s="130"/>
      <c r="M79" s="129">
        <f t="shared" si="3"/>
        <v>5.609549755325194E-5</v>
      </c>
      <c r="O79" s="53"/>
    </row>
    <row r="80" spans="2:15" ht="14.4">
      <c r="B80" s="126">
        <v>41801</v>
      </c>
      <c r="C80" s="127">
        <v>61046318.219999999</v>
      </c>
      <c r="D80" s="128">
        <v>2.9E-5</v>
      </c>
      <c r="E80" s="127">
        <v>1770.34</v>
      </c>
      <c r="F80" s="127"/>
      <c r="G80" s="127">
        <v>2682291.38</v>
      </c>
      <c r="H80" s="128">
        <v>2.9E-5</v>
      </c>
      <c r="I80" s="127">
        <v>38.33</v>
      </c>
      <c r="J80" s="129">
        <f t="shared" si="2"/>
        <v>1.1119999999999999E-3</v>
      </c>
      <c r="K80" s="127">
        <v>2982.71</v>
      </c>
      <c r="L80" s="130"/>
      <c r="M80" s="129">
        <f t="shared" si="3"/>
        <v>4.8859785274041384E-5</v>
      </c>
      <c r="O80" s="53"/>
    </row>
    <row r="81" spans="2:15" ht="14.4">
      <c r="B81" s="126">
        <v>41802</v>
      </c>
      <c r="C81" s="127">
        <v>61188813.829999998</v>
      </c>
      <c r="D81" s="128">
        <v>2.9E-5</v>
      </c>
      <c r="E81" s="127">
        <v>1774.48</v>
      </c>
      <c r="F81" s="127"/>
      <c r="G81" s="127">
        <v>1660524.47</v>
      </c>
      <c r="H81" s="128">
        <v>2.9E-5</v>
      </c>
      <c r="I81" s="127">
        <v>38.33</v>
      </c>
      <c r="J81" s="129">
        <f t="shared" si="2"/>
        <v>1.1119999999999999E-3</v>
      </c>
      <c r="K81" s="127">
        <v>1846.5</v>
      </c>
      <c r="L81" s="130"/>
      <c r="M81" s="129">
        <f t="shared" si="3"/>
        <v>3.0177084411704798E-5</v>
      </c>
      <c r="O81" s="53"/>
    </row>
    <row r="82" spans="2:15" ht="14.4">
      <c r="B82" s="126">
        <v>41803</v>
      </c>
      <c r="C82" s="127">
        <v>60585132.090000004</v>
      </c>
      <c r="D82" s="128">
        <v>2.9E-5</v>
      </c>
      <c r="E82" s="127">
        <v>1756.97</v>
      </c>
      <c r="F82" s="127"/>
      <c r="G82" s="127">
        <v>1288779.71</v>
      </c>
      <c r="H82" s="128">
        <v>2.9E-5</v>
      </c>
      <c r="I82" s="127">
        <v>38.33</v>
      </c>
      <c r="J82" s="129">
        <f t="shared" si="2"/>
        <v>1.1119999999999999E-3</v>
      </c>
      <c r="K82" s="127">
        <v>1433.12</v>
      </c>
      <c r="L82" s="130"/>
      <c r="M82" s="129">
        <f t="shared" si="3"/>
        <v>2.3654648435379848E-5</v>
      </c>
      <c r="O82" s="53"/>
    </row>
    <row r="83" spans="2:15" ht="14.4">
      <c r="B83" s="126">
        <v>41804</v>
      </c>
      <c r="C83" s="127">
        <v>60585132.090000004</v>
      </c>
      <c r="D83" s="128">
        <v>2.9E-5</v>
      </c>
      <c r="E83" s="127">
        <v>1756.97</v>
      </c>
      <c r="F83" s="127"/>
      <c r="G83" s="127">
        <v>0</v>
      </c>
      <c r="H83" s="128">
        <v>2.9E-5</v>
      </c>
      <c r="I83" s="127">
        <v>38.33</v>
      </c>
      <c r="J83" s="129">
        <f t="shared" si="2"/>
        <v>0</v>
      </c>
      <c r="K83" s="127">
        <v>0</v>
      </c>
      <c r="L83" s="130"/>
      <c r="M83" s="129">
        <f t="shared" si="3"/>
        <v>0</v>
      </c>
      <c r="O83" s="53"/>
    </row>
    <row r="84" spans="2:15" ht="14.4">
      <c r="B84" s="126">
        <v>41805</v>
      </c>
      <c r="C84" s="127">
        <v>60585132.090000004</v>
      </c>
      <c r="D84" s="128">
        <v>2.9E-5</v>
      </c>
      <c r="E84" s="127">
        <v>1756.97</v>
      </c>
      <c r="F84" s="127"/>
      <c r="G84" s="127">
        <v>0</v>
      </c>
      <c r="H84" s="128">
        <v>2.9E-5</v>
      </c>
      <c r="I84" s="127">
        <v>38.33</v>
      </c>
      <c r="J84" s="129">
        <f t="shared" si="2"/>
        <v>0</v>
      </c>
      <c r="K84" s="127">
        <v>0</v>
      </c>
      <c r="L84" s="130"/>
      <c r="M84" s="129">
        <f t="shared" si="3"/>
        <v>0</v>
      </c>
      <c r="O84" s="53"/>
    </row>
    <row r="85" spans="2:15" ht="14.4">
      <c r="B85" s="126">
        <v>41806</v>
      </c>
      <c r="C85" s="127">
        <v>60130340.75</v>
      </c>
      <c r="D85" s="128">
        <v>2.9E-5</v>
      </c>
      <c r="E85" s="127">
        <v>1743.78</v>
      </c>
      <c r="F85" s="127"/>
      <c r="G85" s="127">
        <v>1867755.57</v>
      </c>
      <c r="H85" s="128">
        <v>2.9E-5</v>
      </c>
      <c r="I85" s="127">
        <v>38.33</v>
      </c>
      <c r="J85" s="129">
        <f t="shared" si="2"/>
        <v>1.1119999999999999E-3</v>
      </c>
      <c r="K85" s="127">
        <v>2076.94</v>
      </c>
      <c r="L85" s="130"/>
      <c r="M85" s="129">
        <f t="shared" si="3"/>
        <v>3.4540632467644885E-5</v>
      </c>
      <c r="O85" s="53"/>
    </row>
    <row r="86" spans="2:15" ht="14.4">
      <c r="B86" s="126">
        <v>41807</v>
      </c>
      <c r="C86" s="127">
        <v>54760634.530000001</v>
      </c>
      <c r="D86" s="128">
        <v>2.9E-5</v>
      </c>
      <c r="E86" s="127">
        <v>1588.06</v>
      </c>
      <c r="F86" s="127"/>
      <c r="G86" s="127">
        <v>2702532.71</v>
      </c>
      <c r="H86" s="128">
        <v>2.9E-5</v>
      </c>
      <c r="I86" s="127">
        <v>38.33</v>
      </c>
      <c r="J86" s="129">
        <f t="shared" si="2"/>
        <v>1.1119999999999999E-3</v>
      </c>
      <c r="K86" s="127">
        <v>3005.22</v>
      </c>
      <c r="L86" s="130"/>
      <c r="M86" s="129">
        <f t="shared" si="3"/>
        <v>5.4879203387492226E-5</v>
      </c>
      <c r="O86" s="53"/>
    </row>
    <row r="87" spans="2:15" ht="14.4">
      <c r="B87" s="126">
        <v>41808</v>
      </c>
      <c r="C87" s="127">
        <v>53865703.18</v>
      </c>
      <c r="D87" s="128">
        <v>2.9E-5</v>
      </c>
      <c r="E87" s="127">
        <v>1562.11</v>
      </c>
      <c r="F87" s="127"/>
      <c r="G87" s="127">
        <v>1418805.92</v>
      </c>
      <c r="H87" s="128">
        <v>2.9E-5</v>
      </c>
      <c r="I87" s="127">
        <v>38.33</v>
      </c>
      <c r="J87" s="129">
        <f t="shared" si="2"/>
        <v>1.1119999999999999E-3</v>
      </c>
      <c r="K87" s="127">
        <v>1577.71</v>
      </c>
      <c r="L87" s="130"/>
      <c r="M87" s="129">
        <f t="shared" si="3"/>
        <v>2.9289694682493144E-5</v>
      </c>
      <c r="O87" s="53"/>
    </row>
    <row r="88" spans="2:15" ht="14.4">
      <c r="B88" s="126">
        <v>41809</v>
      </c>
      <c r="C88" s="127">
        <v>53470007.049999997</v>
      </c>
      <c r="D88" s="128">
        <v>2.9E-5</v>
      </c>
      <c r="E88" s="127">
        <v>1550.63</v>
      </c>
      <c r="F88" s="127"/>
      <c r="G88" s="127">
        <v>1707838.14</v>
      </c>
      <c r="H88" s="128">
        <v>2.9E-5</v>
      </c>
      <c r="I88" s="127">
        <v>38.33</v>
      </c>
      <c r="J88" s="129">
        <f t="shared" si="2"/>
        <v>1.1119999999999999E-3</v>
      </c>
      <c r="K88" s="127">
        <v>1899.12</v>
      </c>
      <c r="L88" s="130"/>
      <c r="M88" s="129">
        <f t="shared" si="3"/>
        <v>3.5517481758027933E-5</v>
      </c>
      <c r="O88" s="53"/>
    </row>
    <row r="89" spans="2:15" ht="14.4">
      <c r="B89" s="126">
        <v>41810</v>
      </c>
      <c r="C89" s="127">
        <v>53004076.020000003</v>
      </c>
      <c r="D89" s="128">
        <v>2.9E-5</v>
      </c>
      <c r="E89" s="127">
        <v>1537.12</v>
      </c>
      <c r="F89" s="127"/>
      <c r="G89" s="127">
        <v>1388590.05</v>
      </c>
      <c r="H89" s="128">
        <v>2.9E-5</v>
      </c>
      <c r="I89" s="127">
        <v>38.33</v>
      </c>
      <c r="J89" s="129">
        <f t="shared" si="2"/>
        <v>1.1119999999999999E-3</v>
      </c>
      <c r="K89" s="127">
        <v>1544.11</v>
      </c>
      <c r="L89" s="130"/>
      <c r="M89" s="129">
        <f t="shared" si="3"/>
        <v>2.9131910523586178E-5</v>
      </c>
      <c r="O89" s="53"/>
    </row>
    <row r="90" spans="2:15" ht="14.4">
      <c r="B90" s="126">
        <v>41811</v>
      </c>
      <c r="C90" s="127">
        <v>53004076.020000003</v>
      </c>
      <c r="D90" s="128">
        <v>2.9E-5</v>
      </c>
      <c r="E90" s="127">
        <v>1537.12</v>
      </c>
      <c r="F90" s="127"/>
      <c r="G90" s="127">
        <v>0</v>
      </c>
      <c r="H90" s="128">
        <v>2.9E-5</v>
      </c>
      <c r="I90" s="127">
        <v>38.33</v>
      </c>
      <c r="J90" s="129">
        <f t="shared" si="2"/>
        <v>0</v>
      </c>
      <c r="K90" s="127">
        <v>0</v>
      </c>
      <c r="L90" s="130"/>
      <c r="M90" s="129">
        <f t="shared" si="3"/>
        <v>0</v>
      </c>
      <c r="O90" s="53"/>
    </row>
    <row r="91" spans="2:15" ht="14.4">
      <c r="B91" s="126">
        <v>41812</v>
      </c>
      <c r="C91" s="127">
        <v>53004076.020000003</v>
      </c>
      <c r="D91" s="128">
        <v>2.9E-5</v>
      </c>
      <c r="E91" s="127">
        <v>1537.12</v>
      </c>
      <c r="F91" s="127"/>
      <c r="G91" s="127">
        <v>0</v>
      </c>
      <c r="H91" s="128">
        <v>2.9E-5</v>
      </c>
      <c r="I91" s="127">
        <v>38.33</v>
      </c>
      <c r="J91" s="129">
        <f t="shared" si="2"/>
        <v>0</v>
      </c>
      <c r="K91" s="127">
        <v>0</v>
      </c>
      <c r="L91" s="130"/>
      <c r="M91" s="129">
        <f t="shared" si="3"/>
        <v>0</v>
      </c>
      <c r="O91" s="53"/>
    </row>
    <row r="92" spans="2:15" ht="14.4">
      <c r="B92" s="126">
        <v>41813</v>
      </c>
      <c r="C92" s="127">
        <v>52248009.5</v>
      </c>
      <c r="D92" s="128">
        <v>2.9E-5</v>
      </c>
      <c r="E92" s="127">
        <v>1515.19</v>
      </c>
      <c r="F92" s="127"/>
      <c r="G92" s="127">
        <v>974413.59</v>
      </c>
      <c r="H92" s="128">
        <v>2.9E-5</v>
      </c>
      <c r="I92" s="127">
        <v>38.33</v>
      </c>
      <c r="J92" s="129">
        <f t="shared" si="2"/>
        <v>1.1119999999999999E-3</v>
      </c>
      <c r="K92" s="127">
        <v>1083.55</v>
      </c>
      <c r="L92" s="130"/>
      <c r="M92" s="129">
        <f t="shared" si="3"/>
        <v>2.0738589094001753E-5</v>
      </c>
      <c r="O92" s="53"/>
    </row>
    <row r="93" spans="2:15" ht="14.4">
      <c r="B93" s="126">
        <v>41814</v>
      </c>
      <c r="C93" s="127">
        <v>51515586.420000002</v>
      </c>
      <c r="D93" s="128">
        <v>2.9E-5</v>
      </c>
      <c r="E93" s="127">
        <v>1493.95</v>
      </c>
      <c r="F93" s="127"/>
      <c r="G93" s="127">
        <v>2215366.86</v>
      </c>
      <c r="H93" s="128">
        <v>2.9E-5</v>
      </c>
      <c r="I93" s="127">
        <v>38.33</v>
      </c>
      <c r="J93" s="129">
        <f t="shared" si="2"/>
        <v>1.1119999999999999E-3</v>
      </c>
      <c r="K93" s="127">
        <v>2463.4899999999998</v>
      </c>
      <c r="L93" s="130"/>
      <c r="M93" s="129">
        <f t="shared" si="3"/>
        <v>4.7820284523512558E-5</v>
      </c>
      <c r="O93" s="53"/>
    </row>
    <row r="94" spans="2:15" ht="14.4">
      <c r="B94" s="126">
        <v>41815</v>
      </c>
      <c r="C94" s="127">
        <v>50621298.229999997</v>
      </c>
      <c r="D94" s="128">
        <v>2.9E-5</v>
      </c>
      <c r="E94" s="127">
        <v>1468.02</v>
      </c>
      <c r="F94" s="127"/>
      <c r="G94" s="127">
        <v>1791859.66</v>
      </c>
      <c r="H94" s="128">
        <v>2.9E-5</v>
      </c>
      <c r="I94" s="127">
        <v>38.33</v>
      </c>
      <c r="J94" s="129">
        <f t="shared" si="2"/>
        <v>1.1119999999999999E-3</v>
      </c>
      <c r="K94" s="127">
        <v>1992.55</v>
      </c>
      <c r="L94" s="130"/>
      <c r="M94" s="129">
        <f t="shared" si="3"/>
        <v>3.9361890541541732E-5</v>
      </c>
      <c r="O94" s="53"/>
    </row>
    <row r="95" spans="2:15" ht="14.4">
      <c r="B95" s="126">
        <v>41816</v>
      </c>
      <c r="C95" s="127">
        <v>51238205.93</v>
      </c>
      <c r="D95" s="128">
        <v>2.9E-5</v>
      </c>
      <c r="E95" s="127">
        <v>1485.91</v>
      </c>
      <c r="F95" s="127"/>
      <c r="G95" s="127">
        <v>2396128.84</v>
      </c>
      <c r="H95" s="128">
        <v>2.9E-5</v>
      </c>
      <c r="I95" s="127">
        <v>38.33</v>
      </c>
      <c r="J95" s="129">
        <f t="shared" si="2"/>
        <v>1.1119999999999999E-3</v>
      </c>
      <c r="K95" s="127">
        <v>2664.5</v>
      </c>
      <c r="L95" s="130"/>
      <c r="M95" s="129">
        <f t="shared" si="3"/>
        <v>5.2002211077416621E-5</v>
      </c>
      <c r="O95" s="53"/>
    </row>
    <row r="96" spans="2:15" ht="14.4">
      <c r="B96" s="126">
        <v>41817</v>
      </c>
      <c r="C96" s="127">
        <v>51409072.710000001</v>
      </c>
      <c r="D96" s="128">
        <v>2.9E-5</v>
      </c>
      <c r="E96" s="127">
        <v>1490.86</v>
      </c>
      <c r="F96" s="127"/>
      <c r="G96" s="127">
        <v>1830875.89</v>
      </c>
      <c r="H96" s="128">
        <v>2.9E-5</v>
      </c>
      <c r="I96" s="127">
        <v>38.33</v>
      </c>
      <c r="J96" s="129">
        <f t="shared" si="2"/>
        <v>1.1119999999999999E-3</v>
      </c>
      <c r="K96" s="127">
        <v>2035.93</v>
      </c>
      <c r="L96" s="130"/>
      <c r="M96" s="129">
        <f t="shared" si="3"/>
        <v>3.9602542755142416E-5</v>
      </c>
      <c r="O96" s="53"/>
    </row>
    <row r="97" spans="2:15" ht="14.4">
      <c r="B97" s="126">
        <v>41818</v>
      </c>
      <c r="C97" s="127">
        <v>51409072.710000001</v>
      </c>
      <c r="D97" s="128">
        <v>2.9E-5</v>
      </c>
      <c r="E97" s="127">
        <v>1490.86</v>
      </c>
      <c r="F97" s="127"/>
      <c r="G97" s="127">
        <v>0</v>
      </c>
      <c r="H97" s="128">
        <v>2.9E-5</v>
      </c>
      <c r="I97" s="127">
        <v>38.33</v>
      </c>
      <c r="J97" s="129">
        <f t="shared" si="2"/>
        <v>0</v>
      </c>
      <c r="K97" s="127">
        <v>0</v>
      </c>
      <c r="L97" s="130"/>
      <c r="M97" s="129">
        <f t="shared" si="3"/>
        <v>0</v>
      </c>
      <c r="O97" s="53"/>
    </row>
    <row r="98" spans="2:15" ht="14.4">
      <c r="B98" s="126">
        <v>41819</v>
      </c>
      <c r="C98" s="127">
        <v>51409072.710000001</v>
      </c>
      <c r="D98" s="128">
        <v>2.9E-5</v>
      </c>
      <c r="E98" s="127">
        <v>1490.86</v>
      </c>
      <c r="F98" s="127"/>
      <c r="G98" s="127">
        <v>0</v>
      </c>
      <c r="H98" s="128">
        <v>2.9E-5</v>
      </c>
      <c r="I98" s="127">
        <v>38.33</v>
      </c>
      <c r="J98" s="129">
        <f t="shared" si="2"/>
        <v>0</v>
      </c>
      <c r="K98" s="127">
        <v>0</v>
      </c>
      <c r="L98" s="130"/>
      <c r="M98" s="129">
        <f t="shared" si="3"/>
        <v>0</v>
      </c>
      <c r="O98" s="53"/>
    </row>
    <row r="99" spans="2:15" ht="14.4">
      <c r="B99" s="126">
        <v>41820</v>
      </c>
      <c r="C99" s="127">
        <v>52963674.25</v>
      </c>
      <c r="D99" s="128">
        <v>2.9E-5</v>
      </c>
      <c r="E99" s="127">
        <v>1535.95</v>
      </c>
      <c r="F99" s="127"/>
      <c r="G99" s="127">
        <v>3178270.27</v>
      </c>
      <c r="H99" s="128">
        <v>2.9E-5</v>
      </c>
      <c r="I99" s="127">
        <v>38.33</v>
      </c>
      <c r="J99" s="129">
        <f t="shared" si="2"/>
        <v>1.1119999999999999E-3</v>
      </c>
      <c r="K99" s="127">
        <v>3534.24</v>
      </c>
      <c r="L99" s="130"/>
      <c r="M99" s="129">
        <f t="shared" si="3"/>
        <v>6.6729509424093625E-5</v>
      </c>
      <c r="O99" s="53"/>
    </row>
    <row r="100" spans="2:15" ht="14.4">
      <c r="B100" s="126">
        <v>41821</v>
      </c>
      <c r="C100" s="127">
        <v>54410349.880000003</v>
      </c>
      <c r="D100" s="128">
        <v>2.9E-5</v>
      </c>
      <c r="E100" s="127">
        <v>1577.9</v>
      </c>
      <c r="F100" s="127"/>
      <c r="G100" s="127">
        <v>3074075.65</v>
      </c>
      <c r="H100" s="128">
        <v>2.9E-5</v>
      </c>
      <c r="I100" s="127">
        <v>38.33</v>
      </c>
      <c r="J100" s="129">
        <f t="shared" si="2"/>
        <v>1.1119999999999999E-3</v>
      </c>
      <c r="K100" s="127">
        <v>3418.37</v>
      </c>
      <c r="L100" s="130"/>
      <c r="M100" s="129">
        <f t="shared" si="3"/>
        <v>6.2825730904857019E-5</v>
      </c>
      <c r="O100" s="53"/>
    </row>
    <row r="101" spans="2:15" s="65" customFormat="1" ht="14.4">
      <c r="B101" s="126">
        <v>41822</v>
      </c>
      <c r="C101" s="127">
        <v>56616988.560000002</v>
      </c>
      <c r="D101" s="128">
        <v>2.9E-5</v>
      </c>
      <c r="E101" s="127">
        <v>1641.89</v>
      </c>
      <c r="F101" s="127"/>
      <c r="G101" s="127">
        <v>3750329.95</v>
      </c>
      <c r="H101" s="128">
        <v>2.9E-5</v>
      </c>
      <c r="I101" s="127">
        <v>38.33</v>
      </c>
      <c r="J101" s="129">
        <f t="shared" si="2"/>
        <v>1.1119999999999999E-3</v>
      </c>
      <c r="K101" s="127">
        <v>4170.37</v>
      </c>
      <c r="L101" s="130"/>
      <c r="M101" s="129">
        <f t="shared" si="3"/>
        <v>7.3659339821305393E-5</v>
      </c>
      <c r="O101" s="53"/>
    </row>
    <row r="102" spans="2:15" s="65" customFormat="1" ht="14.4">
      <c r="B102" s="126">
        <v>41823</v>
      </c>
      <c r="C102" s="127">
        <v>56433518.060000002</v>
      </c>
      <c r="D102" s="128">
        <v>2.9E-5</v>
      </c>
      <c r="E102" s="127">
        <v>1636.57</v>
      </c>
      <c r="F102" s="127"/>
      <c r="G102" s="127">
        <v>2524093.9500000002</v>
      </c>
      <c r="H102" s="128">
        <v>2.9E-5</v>
      </c>
      <c r="I102" s="127">
        <v>38.33</v>
      </c>
      <c r="J102" s="129">
        <f t="shared" si="2"/>
        <v>1.1119999999999999E-3</v>
      </c>
      <c r="K102" s="127">
        <v>2806.79</v>
      </c>
      <c r="L102" s="130"/>
      <c r="M102" s="129">
        <f t="shared" si="3"/>
        <v>4.9736222310574835E-5</v>
      </c>
      <c r="O102" s="53"/>
    </row>
    <row r="103" spans="2:15" s="65" customFormat="1" ht="14.4">
      <c r="B103" s="126">
        <v>41824</v>
      </c>
      <c r="C103" s="127">
        <v>56433518.060000002</v>
      </c>
      <c r="D103" s="128">
        <v>2.9E-5</v>
      </c>
      <c r="E103" s="127">
        <v>1636.57</v>
      </c>
      <c r="F103" s="127"/>
      <c r="G103" s="127">
        <v>0</v>
      </c>
      <c r="H103" s="128">
        <v>2.9E-5</v>
      </c>
      <c r="I103" s="127">
        <v>38.33</v>
      </c>
      <c r="J103" s="129">
        <f t="shared" si="2"/>
        <v>0</v>
      </c>
      <c r="K103" s="127">
        <v>0</v>
      </c>
      <c r="L103" s="130"/>
      <c r="M103" s="129">
        <f t="shared" si="3"/>
        <v>0</v>
      </c>
      <c r="O103" s="53"/>
    </row>
    <row r="104" spans="2:15" s="65" customFormat="1" ht="14.4">
      <c r="B104" s="126">
        <v>41825</v>
      </c>
      <c r="C104" s="127">
        <v>56433518.060000002</v>
      </c>
      <c r="D104" s="128">
        <v>2.9E-5</v>
      </c>
      <c r="E104" s="127">
        <v>1636.57</v>
      </c>
      <c r="F104" s="127"/>
      <c r="G104" s="127">
        <v>0</v>
      </c>
      <c r="H104" s="128">
        <v>2.9E-5</v>
      </c>
      <c r="I104" s="127">
        <v>38.33</v>
      </c>
      <c r="J104" s="129">
        <f t="shared" si="2"/>
        <v>0</v>
      </c>
      <c r="K104" s="127">
        <v>0</v>
      </c>
      <c r="L104" s="130"/>
      <c r="M104" s="129">
        <f t="shared" si="3"/>
        <v>0</v>
      </c>
      <c r="O104" s="53"/>
    </row>
    <row r="105" spans="2:15" s="65" customFormat="1" ht="14.4">
      <c r="B105" s="126">
        <v>41826</v>
      </c>
      <c r="C105" s="127">
        <v>56433518.060000002</v>
      </c>
      <c r="D105" s="128">
        <v>2.9E-5</v>
      </c>
      <c r="E105" s="127">
        <v>1636.57</v>
      </c>
      <c r="F105" s="127"/>
      <c r="G105" s="127">
        <v>0</v>
      </c>
      <c r="H105" s="128">
        <v>2.9E-5</v>
      </c>
      <c r="I105" s="127">
        <v>38.33</v>
      </c>
      <c r="J105" s="129">
        <f t="shared" si="2"/>
        <v>0</v>
      </c>
      <c r="K105" s="127">
        <v>0</v>
      </c>
      <c r="L105" s="130"/>
      <c r="M105" s="129">
        <f t="shared" si="3"/>
        <v>0</v>
      </c>
      <c r="O105" s="53"/>
    </row>
    <row r="106" spans="2:15" s="65" customFormat="1" ht="14.4">
      <c r="B106" s="126">
        <v>41827</v>
      </c>
      <c r="C106" s="127">
        <v>61718246.32</v>
      </c>
      <c r="D106" s="128">
        <v>2.9E-5</v>
      </c>
      <c r="E106" s="127">
        <v>1789.83</v>
      </c>
      <c r="F106" s="127"/>
      <c r="G106" s="127">
        <v>7908966.8399999999</v>
      </c>
      <c r="H106" s="128">
        <v>2.9E-5</v>
      </c>
      <c r="I106" s="127">
        <v>38.33</v>
      </c>
      <c r="J106" s="129">
        <f t="shared" si="2"/>
        <v>1.1119999999999999E-3</v>
      </c>
      <c r="K106" s="127">
        <v>8794.77</v>
      </c>
      <c r="L106" s="130"/>
      <c r="M106" s="129">
        <f t="shared" si="3"/>
        <v>1.4249870215690211E-4</v>
      </c>
      <c r="O106" s="53"/>
    </row>
    <row r="107" spans="2:15" s="65" customFormat="1" ht="14.4">
      <c r="B107" s="126">
        <v>41828</v>
      </c>
      <c r="C107" s="127">
        <v>61928652.5</v>
      </c>
      <c r="D107" s="128">
        <v>2.9E-5</v>
      </c>
      <c r="E107" s="127">
        <v>1795.93</v>
      </c>
      <c r="F107" s="127"/>
      <c r="G107" s="127">
        <v>2661221.69</v>
      </c>
      <c r="H107" s="128">
        <v>2.9E-5</v>
      </c>
      <c r="I107" s="127">
        <v>33.03</v>
      </c>
      <c r="J107" s="129">
        <f t="shared" si="2"/>
        <v>9.5799999999999998E-4</v>
      </c>
      <c r="K107" s="127">
        <v>2549.4499999999998</v>
      </c>
      <c r="L107" s="130"/>
      <c r="M107" s="129">
        <f t="shared" si="3"/>
        <v>4.116753549578686E-5</v>
      </c>
      <c r="O107" s="53"/>
    </row>
    <row r="108" spans="2:15" s="65" customFormat="1" ht="14.4">
      <c r="B108" s="126">
        <v>41829</v>
      </c>
      <c r="C108" s="127">
        <v>60654487.020000003</v>
      </c>
      <c r="D108" s="128">
        <v>2.9E-5</v>
      </c>
      <c r="E108" s="127">
        <v>1758.98</v>
      </c>
      <c r="F108" s="127"/>
      <c r="G108" s="127">
        <v>1879635.68</v>
      </c>
      <c r="H108" s="128">
        <v>2.9E-5</v>
      </c>
      <c r="I108" s="127">
        <v>33.03</v>
      </c>
      <c r="J108" s="129">
        <f t="shared" si="2"/>
        <v>9.5799999999999998E-4</v>
      </c>
      <c r="K108" s="127">
        <v>1800.69</v>
      </c>
      <c r="L108" s="130"/>
      <c r="M108" s="129">
        <f t="shared" si="3"/>
        <v>2.9687663493159982E-5</v>
      </c>
      <c r="O108" s="53"/>
    </row>
    <row r="109" spans="2:15" s="65" customFormat="1" ht="14.4">
      <c r="B109" s="126">
        <v>41830</v>
      </c>
      <c r="C109" s="127">
        <v>62410285.640000001</v>
      </c>
      <c r="D109" s="128">
        <v>2.9E-5</v>
      </c>
      <c r="E109" s="127">
        <v>1809.9</v>
      </c>
      <c r="F109" s="127"/>
      <c r="G109" s="127">
        <v>3221742.68</v>
      </c>
      <c r="H109" s="128">
        <v>2.9E-5</v>
      </c>
      <c r="I109" s="127">
        <v>33.03</v>
      </c>
      <c r="J109" s="129">
        <f t="shared" si="2"/>
        <v>9.5799999999999998E-4</v>
      </c>
      <c r="K109" s="127">
        <v>3086.43</v>
      </c>
      <c r="L109" s="130"/>
      <c r="M109" s="129">
        <f t="shared" si="3"/>
        <v>4.9453867553233004E-5</v>
      </c>
      <c r="O109" s="53"/>
    </row>
    <row r="110" spans="2:15" s="65" customFormat="1" ht="14.4">
      <c r="B110" s="126">
        <v>41831</v>
      </c>
      <c r="C110" s="127">
        <v>63288871.909999996</v>
      </c>
      <c r="D110" s="128">
        <v>2.9E-5</v>
      </c>
      <c r="E110" s="127">
        <v>1835.38</v>
      </c>
      <c r="F110" s="127"/>
      <c r="G110" s="127">
        <v>2703250.71</v>
      </c>
      <c r="H110" s="128">
        <v>2.9E-5</v>
      </c>
      <c r="I110" s="127">
        <v>33.03</v>
      </c>
      <c r="J110" s="129">
        <f t="shared" si="2"/>
        <v>9.5799999999999998E-4</v>
      </c>
      <c r="K110" s="127">
        <v>2589.71</v>
      </c>
      <c r="L110" s="130"/>
      <c r="M110" s="129">
        <f t="shared" si="3"/>
        <v>4.0918883870812231E-5</v>
      </c>
      <c r="O110" s="53"/>
    </row>
    <row r="111" spans="2:15" s="65" customFormat="1" ht="14.4">
      <c r="B111" s="126">
        <v>41832</v>
      </c>
      <c r="C111" s="127">
        <v>63288871.909999996</v>
      </c>
      <c r="D111" s="128">
        <v>2.9E-5</v>
      </c>
      <c r="E111" s="127">
        <v>1835.38</v>
      </c>
      <c r="F111" s="127"/>
      <c r="G111" s="127">
        <v>0</v>
      </c>
      <c r="H111" s="128">
        <v>2.9E-5</v>
      </c>
      <c r="I111" s="127">
        <v>33.03</v>
      </c>
      <c r="J111" s="129">
        <f t="shared" si="2"/>
        <v>0</v>
      </c>
      <c r="K111" s="127">
        <v>0</v>
      </c>
      <c r="L111" s="130"/>
      <c r="M111" s="129">
        <f t="shared" si="3"/>
        <v>0</v>
      </c>
      <c r="O111" s="53"/>
    </row>
    <row r="112" spans="2:15" s="65" customFormat="1" ht="14.4">
      <c r="B112" s="126">
        <v>41833</v>
      </c>
      <c r="C112" s="127">
        <v>63288871.909999996</v>
      </c>
      <c r="D112" s="128">
        <v>2.9E-5</v>
      </c>
      <c r="E112" s="127">
        <v>1835.38</v>
      </c>
      <c r="F112" s="127"/>
      <c r="G112" s="127">
        <v>0</v>
      </c>
      <c r="H112" s="128">
        <v>2.9E-5</v>
      </c>
      <c r="I112" s="127">
        <v>33.03</v>
      </c>
      <c r="J112" s="129">
        <f t="shared" si="2"/>
        <v>0</v>
      </c>
      <c r="K112" s="127">
        <v>0</v>
      </c>
      <c r="L112" s="130"/>
      <c r="M112" s="129">
        <f t="shared" si="3"/>
        <v>0</v>
      </c>
      <c r="O112" s="53"/>
    </row>
    <row r="113" spans="2:15" s="65" customFormat="1" ht="14.4">
      <c r="B113" s="126">
        <v>41834</v>
      </c>
      <c r="C113" s="127">
        <v>62361020.219999999</v>
      </c>
      <c r="D113" s="128">
        <v>2.9E-5</v>
      </c>
      <c r="E113" s="127">
        <v>1808.47</v>
      </c>
      <c r="F113" s="127"/>
      <c r="G113" s="127">
        <v>1732560.79</v>
      </c>
      <c r="H113" s="128">
        <v>2.9E-5</v>
      </c>
      <c r="I113" s="127">
        <v>33.03</v>
      </c>
      <c r="J113" s="129">
        <f t="shared" si="2"/>
        <v>9.5799999999999998E-4</v>
      </c>
      <c r="K113" s="127">
        <v>1659.79</v>
      </c>
      <c r="L113" s="130"/>
      <c r="M113" s="129">
        <f t="shared" si="3"/>
        <v>2.6615824984012746E-5</v>
      </c>
      <c r="O113" s="53"/>
    </row>
    <row r="114" spans="2:15" s="65" customFormat="1" ht="14.4">
      <c r="B114" s="126">
        <v>41835</v>
      </c>
      <c r="C114" s="127">
        <v>61065692.659999996</v>
      </c>
      <c r="D114" s="128">
        <v>2.9E-5</v>
      </c>
      <c r="E114" s="127">
        <v>1770.91</v>
      </c>
      <c r="F114" s="127"/>
      <c r="G114" s="127">
        <v>2247964.42</v>
      </c>
      <c r="H114" s="128">
        <v>2.9E-5</v>
      </c>
      <c r="I114" s="127">
        <v>33.03</v>
      </c>
      <c r="J114" s="129">
        <f t="shared" si="2"/>
        <v>9.5799999999999998E-4</v>
      </c>
      <c r="K114" s="127">
        <v>2153.5500000000002</v>
      </c>
      <c r="L114" s="130"/>
      <c r="M114" s="129">
        <f t="shared" si="3"/>
        <v>3.526611925931113E-5</v>
      </c>
      <c r="O114" s="53"/>
    </row>
    <row r="115" spans="2:15" s="65" customFormat="1" ht="14.4">
      <c r="B115" s="126">
        <v>41836</v>
      </c>
      <c r="C115" s="127">
        <v>61522090.210000001</v>
      </c>
      <c r="D115" s="128">
        <v>2.9E-5</v>
      </c>
      <c r="E115" s="127">
        <v>1784.14</v>
      </c>
      <c r="F115" s="127"/>
      <c r="G115" s="127">
        <v>2435151.42</v>
      </c>
      <c r="H115" s="128">
        <v>2.9E-5</v>
      </c>
      <c r="I115" s="127">
        <v>33.03</v>
      </c>
      <c r="J115" s="129">
        <f t="shared" si="2"/>
        <v>9.5799999999999998E-4</v>
      </c>
      <c r="K115" s="127">
        <v>2332.88</v>
      </c>
      <c r="L115" s="130"/>
      <c r="M115" s="129">
        <f t="shared" si="3"/>
        <v>3.7919387849745166E-5</v>
      </c>
      <c r="O115" s="53"/>
    </row>
    <row r="116" spans="2:15" s="65" customFormat="1" ht="14.4">
      <c r="B116" s="126">
        <v>41837</v>
      </c>
      <c r="C116" s="127">
        <v>55975313.640000001</v>
      </c>
      <c r="D116" s="128">
        <v>2.9E-5</v>
      </c>
      <c r="E116" s="127">
        <v>1623.28</v>
      </c>
      <c r="F116" s="127"/>
      <c r="G116" s="127">
        <v>2128993.06</v>
      </c>
      <c r="H116" s="128">
        <v>2.9E-5</v>
      </c>
      <c r="I116" s="127">
        <v>33.03</v>
      </c>
      <c r="J116" s="129">
        <f t="shared" si="2"/>
        <v>9.5799999999999998E-4</v>
      </c>
      <c r="K116" s="127">
        <v>2039.58</v>
      </c>
      <c r="L116" s="130"/>
      <c r="M116" s="129">
        <f t="shared" si="3"/>
        <v>3.6437133932243202E-5</v>
      </c>
      <c r="O116" s="53"/>
    </row>
    <row r="117" spans="2:15" s="65" customFormat="1" ht="14.4">
      <c r="B117" s="126">
        <v>41838</v>
      </c>
      <c r="C117" s="127">
        <v>54618320.469999999</v>
      </c>
      <c r="D117" s="128">
        <v>2.9E-5</v>
      </c>
      <c r="E117" s="127">
        <v>1583.93</v>
      </c>
      <c r="F117" s="127"/>
      <c r="G117" s="127">
        <v>1372367.52</v>
      </c>
      <c r="H117" s="128">
        <v>2.9E-5</v>
      </c>
      <c r="I117" s="127">
        <v>33.03</v>
      </c>
      <c r="J117" s="129">
        <f t="shared" si="2"/>
        <v>9.5799999999999998E-4</v>
      </c>
      <c r="K117" s="127">
        <v>1314.73</v>
      </c>
      <c r="L117" s="130"/>
      <c r="M117" s="129">
        <f t="shared" si="3"/>
        <v>2.4071227175909534E-5</v>
      </c>
      <c r="O117" s="53"/>
    </row>
    <row r="118" spans="2:15" s="65" customFormat="1" ht="14.4">
      <c r="B118" s="126">
        <v>41839</v>
      </c>
      <c r="C118" s="127">
        <v>54618320.469999999</v>
      </c>
      <c r="D118" s="128">
        <v>2.9E-5</v>
      </c>
      <c r="E118" s="127">
        <v>1583.93</v>
      </c>
      <c r="F118" s="127"/>
      <c r="G118" s="127">
        <v>0</v>
      </c>
      <c r="H118" s="128">
        <v>2.9E-5</v>
      </c>
      <c r="I118" s="127">
        <v>33.03</v>
      </c>
      <c r="J118" s="129">
        <f t="shared" si="2"/>
        <v>0</v>
      </c>
      <c r="K118" s="127">
        <v>0</v>
      </c>
      <c r="L118" s="130"/>
      <c r="M118" s="129">
        <f t="shared" si="3"/>
        <v>0</v>
      </c>
      <c r="O118" s="53"/>
    </row>
    <row r="119" spans="2:15" s="65" customFormat="1" ht="14.4">
      <c r="B119" s="126">
        <v>41840</v>
      </c>
      <c r="C119" s="127">
        <v>54618320.469999999</v>
      </c>
      <c r="D119" s="128">
        <v>2.9E-5</v>
      </c>
      <c r="E119" s="127">
        <v>1583.93</v>
      </c>
      <c r="F119" s="127"/>
      <c r="G119" s="127">
        <v>0</v>
      </c>
      <c r="H119" s="128">
        <v>2.9E-5</v>
      </c>
      <c r="I119" s="127">
        <v>33.03</v>
      </c>
      <c r="J119" s="129">
        <f t="shared" si="2"/>
        <v>0</v>
      </c>
      <c r="K119" s="127">
        <v>0</v>
      </c>
      <c r="L119" s="130"/>
      <c r="M119" s="129">
        <f t="shared" si="3"/>
        <v>0</v>
      </c>
      <c r="O119" s="53"/>
    </row>
    <row r="120" spans="2:15" s="65" customFormat="1" ht="14.4">
      <c r="B120" s="126">
        <v>41841</v>
      </c>
      <c r="C120" s="127">
        <v>54288897.039999999</v>
      </c>
      <c r="D120" s="128">
        <v>2.9E-5</v>
      </c>
      <c r="E120" s="127">
        <v>1574.38</v>
      </c>
      <c r="F120" s="127"/>
      <c r="G120" s="127">
        <v>1712784.11</v>
      </c>
      <c r="H120" s="128">
        <v>2.9E-5</v>
      </c>
      <c r="I120" s="127">
        <v>33.03</v>
      </c>
      <c r="J120" s="129">
        <f t="shared" si="2"/>
        <v>9.5799999999999998E-4</v>
      </c>
      <c r="K120" s="127">
        <v>1640.85</v>
      </c>
      <c r="L120" s="130"/>
      <c r="M120" s="129">
        <f t="shared" si="3"/>
        <v>3.0224412162785761E-5</v>
      </c>
      <c r="O120" s="53"/>
    </row>
    <row r="121" spans="2:15" s="65" customFormat="1" ht="14.4">
      <c r="B121" s="126">
        <v>41842</v>
      </c>
      <c r="C121" s="127">
        <v>53813844.399999999</v>
      </c>
      <c r="D121" s="128">
        <v>2.9E-5</v>
      </c>
      <c r="E121" s="127">
        <v>1560.6</v>
      </c>
      <c r="F121" s="127"/>
      <c r="G121" s="127">
        <v>1686265.98</v>
      </c>
      <c r="H121" s="128">
        <v>2.9E-5</v>
      </c>
      <c r="I121" s="127">
        <v>33.03</v>
      </c>
      <c r="J121" s="129">
        <f t="shared" si="2"/>
        <v>9.5799999999999998E-4</v>
      </c>
      <c r="K121" s="127">
        <v>1615.44</v>
      </c>
      <c r="L121" s="130"/>
      <c r="M121" s="129">
        <f t="shared" si="3"/>
        <v>3.0019040973775888E-5</v>
      </c>
      <c r="O121" s="53"/>
    </row>
    <row r="122" spans="2:15" s="65" customFormat="1" ht="14.4">
      <c r="B122" s="126">
        <v>41843</v>
      </c>
      <c r="C122" s="127">
        <v>53763326.090000004</v>
      </c>
      <c r="D122" s="128">
        <v>2.9E-5</v>
      </c>
      <c r="E122" s="127">
        <v>1559.14</v>
      </c>
      <c r="F122" s="127"/>
      <c r="G122" s="127">
        <v>1523535.31</v>
      </c>
      <c r="H122" s="128">
        <v>2.9E-5</v>
      </c>
      <c r="I122" s="127">
        <v>33.03</v>
      </c>
      <c r="J122" s="129">
        <f t="shared" si="2"/>
        <v>9.5799999999999998E-4</v>
      </c>
      <c r="K122" s="127">
        <v>1459.55</v>
      </c>
      <c r="L122" s="130"/>
      <c r="M122" s="129">
        <f t="shared" si="3"/>
        <v>2.714768795287531E-5</v>
      </c>
      <c r="O122" s="53"/>
    </row>
    <row r="123" spans="2:15" s="65" customFormat="1" ht="14.4">
      <c r="B123" s="126">
        <v>41844</v>
      </c>
      <c r="C123" s="127">
        <v>53048939.18</v>
      </c>
      <c r="D123" s="128">
        <v>2.9E-5</v>
      </c>
      <c r="E123" s="127">
        <v>1538.42</v>
      </c>
      <c r="F123" s="127"/>
      <c r="G123" s="127">
        <v>1678007.94</v>
      </c>
      <c r="H123" s="128">
        <v>2.9E-5</v>
      </c>
      <c r="I123" s="127">
        <v>33.03</v>
      </c>
      <c r="J123" s="129">
        <f t="shared" si="2"/>
        <v>9.5799999999999998E-4</v>
      </c>
      <c r="K123" s="127">
        <v>1607.53</v>
      </c>
      <c r="L123" s="130"/>
      <c r="M123" s="129">
        <f t="shared" si="3"/>
        <v>3.0302773718914542E-5</v>
      </c>
      <c r="O123" s="53"/>
    </row>
    <row r="124" spans="2:15" s="65" customFormat="1" ht="14.4">
      <c r="B124" s="126">
        <v>41845</v>
      </c>
      <c r="C124" s="127">
        <v>51844180.840000004</v>
      </c>
      <c r="D124" s="128">
        <v>2.9E-5</v>
      </c>
      <c r="E124" s="127">
        <v>1503.48</v>
      </c>
      <c r="F124" s="127"/>
      <c r="G124" s="127">
        <v>1791354.62</v>
      </c>
      <c r="H124" s="128">
        <v>2.9E-5</v>
      </c>
      <c r="I124" s="127">
        <v>33.03</v>
      </c>
      <c r="J124" s="129">
        <f t="shared" si="2"/>
        <v>9.5799999999999998E-4</v>
      </c>
      <c r="K124" s="127">
        <v>1716.12</v>
      </c>
      <c r="L124" s="130"/>
      <c r="M124" s="129">
        <f t="shared" si="3"/>
        <v>3.3101497066686023E-5</v>
      </c>
      <c r="O124" s="53"/>
    </row>
    <row r="125" spans="2:15" s="65" customFormat="1" ht="14.4">
      <c r="B125" s="126">
        <v>41846</v>
      </c>
      <c r="C125" s="127">
        <v>51844180.840000004</v>
      </c>
      <c r="D125" s="128">
        <v>2.9E-5</v>
      </c>
      <c r="E125" s="127">
        <v>1503.48</v>
      </c>
      <c r="F125" s="127"/>
      <c r="G125" s="127">
        <v>0</v>
      </c>
      <c r="H125" s="128">
        <v>2.9E-5</v>
      </c>
      <c r="I125" s="127">
        <v>33.03</v>
      </c>
      <c r="J125" s="129">
        <f t="shared" si="2"/>
        <v>0</v>
      </c>
      <c r="K125" s="127">
        <v>0</v>
      </c>
      <c r="L125" s="130"/>
      <c r="M125" s="129">
        <f t="shared" si="3"/>
        <v>0</v>
      </c>
      <c r="O125" s="53"/>
    </row>
    <row r="126" spans="2:15" s="65" customFormat="1" ht="14.4">
      <c r="B126" s="126">
        <v>41847</v>
      </c>
      <c r="C126" s="127">
        <v>51844180.840000004</v>
      </c>
      <c r="D126" s="128">
        <v>2.9E-5</v>
      </c>
      <c r="E126" s="127">
        <v>1503.48</v>
      </c>
      <c r="F126" s="127"/>
      <c r="G126" s="127">
        <v>0</v>
      </c>
      <c r="H126" s="128">
        <v>2.9E-5</v>
      </c>
      <c r="I126" s="127">
        <v>33.03</v>
      </c>
      <c r="J126" s="129">
        <f t="shared" si="2"/>
        <v>0</v>
      </c>
      <c r="K126" s="127">
        <v>0</v>
      </c>
      <c r="L126" s="130"/>
      <c r="M126" s="129">
        <f t="shared" si="3"/>
        <v>0</v>
      </c>
      <c r="O126" s="53"/>
    </row>
    <row r="127" spans="2:15" s="65" customFormat="1" ht="14.4">
      <c r="B127" s="126">
        <v>41848</v>
      </c>
      <c r="C127" s="127">
        <v>52633244.079999998</v>
      </c>
      <c r="D127" s="128">
        <v>2.9E-5</v>
      </c>
      <c r="E127" s="127">
        <v>1526.36</v>
      </c>
      <c r="F127" s="127"/>
      <c r="G127" s="127">
        <v>2408797.7599999998</v>
      </c>
      <c r="H127" s="128">
        <v>2.9E-5</v>
      </c>
      <c r="I127" s="127">
        <v>33.03</v>
      </c>
      <c r="J127" s="129">
        <f t="shared" si="2"/>
        <v>9.5799999999999998E-4</v>
      </c>
      <c r="K127" s="127">
        <v>2307.63</v>
      </c>
      <c r="L127" s="130"/>
      <c r="M127" s="129">
        <f t="shared" si="3"/>
        <v>4.3843582897769203E-5</v>
      </c>
      <c r="O127" s="53"/>
    </row>
    <row r="128" spans="2:15" s="65" customFormat="1" ht="14.4">
      <c r="B128" s="126">
        <v>41849</v>
      </c>
      <c r="C128" s="127">
        <v>53054385.859999999</v>
      </c>
      <c r="D128" s="128">
        <v>2.9E-5</v>
      </c>
      <c r="E128" s="127">
        <v>1538.58</v>
      </c>
      <c r="F128" s="127"/>
      <c r="G128" s="127">
        <v>2766469.61</v>
      </c>
      <c r="H128" s="128">
        <v>2.9E-5</v>
      </c>
      <c r="I128" s="127">
        <v>33.03</v>
      </c>
      <c r="J128" s="129">
        <f t="shared" si="2"/>
        <v>9.5799999999999998E-4</v>
      </c>
      <c r="K128" s="127">
        <v>2650.28</v>
      </c>
      <c r="L128" s="130"/>
      <c r="M128" s="129">
        <f t="shared" si="3"/>
        <v>4.9954022783216519E-5</v>
      </c>
      <c r="O128" s="53"/>
    </row>
    <row r="129" spans="2:15" s="65" customFormat="1" ht="14.4">
      <c r="B129" s="126">
        <v>41850</v>
      </c>
      <c r="C129" s="127">
        <v>54145930.200000003</v>
      </c>
      <c r="D129" s="128">
        <v>2.9E-5</v>
      </c>
      <c r="E129" s="127">
        <v>1570.23</v>
      </c>
      <c r="F129" s="127"/>
      <c r="G129" s="127">
        <v>2474185.9500000002</v>
      </c>
      <c r="H129" s="128">
        <v>2.9E-5</v>
      </c>
      <c r="I129" s="127">
        <v>33.03</v>
      </c>
      <c r="J129" s="129">
        <f t="shared" si="2"/>
        <v>9.5799999999999998E-4</v>
      </c>
      <c r="K129" s="127">
        <v>2370.27</v>
      </c>
      <c r="L129" s="130"/>
      <c r="M129" s="129">
        <f t="shared" si="3"/>
        <v>4.3775589250103972E-5</v>
      </c>
      <c r="O129" s="53"/>
    </row>
    <row r="130" spans="2:15" s="65" customFormat="1" ht="14.4">
      <c r="B130" s="126">
        <v>41851</v>
      </c>
      <c r="C130" s="127">
        <v>55468690.100000001</v>
      </c>
      <c r="D130" s="128">
        <v>2.9E-5</v>
      </c>
      <c r="E130" s="127">
        <v>1608.59</v>
      </c>
      <c r="F130" s="127"/>
      <c r="G130" s="127">
        <v>2825508.31</v>
      </c>
      <c r="H130" s="128">
        <v>2.9E-5</v>
      </c>
      <c r="I130" s="127">
        <v>33.03</v>
      </c>
      <c r="J130" s="129">
        <f t="shared" si="2"/>
        <v>9.5799999999999998E-4</v>
      </c>
      <c r="K130" s="127">
        <v>2706.84</v>
      </c>
      <c r="L130" s="130"/>
      <c r="M130" s="129">
        <f t="shared" si="3"/>
        <v>4.8799421711961431E-5</v>
      </c>
      <c r="O130" s="53"/>
    </row>
    <row r="131" spans="2:15" s="65" customFormat="1" ht="14.4">
      <c r="B131" s="126">
        <v>41852</v>
      </c>
      <c r="C131" s="127">
        <v>55394837.950000003</v>
      </c>
      <c r="D131" s="128">
        <v>2.9E-5</v>
      </c>
      <c r="E131" s="127">
        <v>1606.45</v>
      </c>
      <c r="F131" s="127"/>
      <c r="G131" s="127">
        <v>1827576.62</v>
      </c>
      <c r="H131" s="128">
        <v>2.9E-5</v>
      </c>
      <c r="I131" s="127">
        <v>33.03</v>
      </c>
      <c r="J131" s="129">
        <f t="shared" si="2"/>
        <v>9.5799999999999998E-4</v>
      </c>
      <c r="K131" s="127">
        <v>1750.82</v>
      </c>
      <c r="L131" s="130"/>
      <c r="M131" s="129">
        <f t="shared" si="3"/>
        <v>3.1606194093036424E-5</v>
      </c>
      <c r="O131" s="53"/>
    </row>
    <row r="132" spans="2:15" s="65" customFormat="1" ht="14.4">
      <c r="B132" s="126">
        <v>41853</v>
      </c>
      <c r="C132" s="127">
        <v>55394837.950000003</v>
      </c>
      <c r="D132" s="128">
        <v>2.9E-5</v>
      </c>
      <c r="E132" s="127">
        <v>1606.45</v>
      </c>
      <c r="F132" s="127"/>
      <c r="G132" s="127">
        <v>0</v>
      </c>
      <c r="H132" s="128">
        <v>2.9E-5</v>
      </c>
      <c r="I132" s="127">
        <v>33.03</v>
      </c>
      <c r="J132" s="129">
        <f t="shared" si="2"/>
        <v>0</v>
      </c>
      <c r="K132" s="127">
        <v>0</v>
      </c>
      <c r="L132" s="130"/>
      <c r="M132" s="129">
        <f t="shared" si="3"/>
        <v>0</v>
      </c>
      <c r="O132" s="53"/>
    </row>
    <row r="133" spans="2:15" s="65" customFormat="1" ht="14.4">
      <c r="B133" s="126">
        <v>41854</v>
      </c>
      <c r="C133" s="127">
        <v>55394837.950000003</v>
      </c>
      <c r="D133" s="128">
        <v>2.9E-5</v>
      </c>
      <c r="E133" s="127">
        <v>1606.45</v>
      </c>
      <c r="F133" s="127"/>
      <c r="G133" s="127">
        <v>0</v>
      </c>
      <c r="H133" s="128">
        <v>2.9E-5</v>
      </c>
      <c r="I133" s="127">
        <v>33.03</v>
      </c>
      <c r="J133" s="129">
        <f t="shared" si="2"/>
        <v>0</v>
      </c>
      <c r="K133" s="127">
        <v>0</v>
      </c>
      <c r="L133" s="130"/>
      <c r="M133" s="129">
        <f t="shared" si="3"/>
        <v>0</v>
      </c>
      <c r="O133" s="53"/>
    </row>
    <row r="134" spans="2:15" s="65" customFormat="1" ht="14.4">
      <c r="B134" s="126">
        <v>41855</v>
      </c>
      <c r="C134" s="127">
        <v>62703203</v>
      </c>
      <c r="D134" s="128">
        <v>2.9E-5</v>
      </c>
      <c r="E134" s="127">
        <v>1818.39</v>
      </c>
      <c r="F134" s="127"/>
      <c r="G134" s="127">
        <v>9602062.3499999996</v>
      </c>
      <c r="H134" s="128">
        <v>2.9E-5</v>
      </c>
      <c r="I134" s="127">
        <v>33.03</v>
      </c>
      <c r="J134" s="129">
        <f t="shared" si="2"/>
        <v>9.5799999999999998E-4</v>
      </c>
      <c r="K134" s="127">
        <v>9198.7800000000007</v>
      </c>
      <c r="L134" s="130"/>
      <c r="M134" s="129">
        <f t="shared" si="3"/>
        <v>1.4670351050487804E-4</v>
      </c>
      <c r="O134" s="53"/>
    </row>
    <row r="135" spans="2:15" s="65" customFormat="1" ht="14.4">
      <c r="B135" s="126">
        <v>41856</v>
      </c>
      <c r="C135" s="127">
        <v>61342574.909999996</v>
      </c>
      <c r="D135" s="128">
        <v>2.9E-5</v>
      </c>
      <c r="E135" s="127">
        <v>1778.93</v>
      </c>
      <c r="F135" s="127"/>
      <c r="G135" s="127">
        <v>2019113.88</v>
      </c>
      <c r="H135" s="128">
        <v>2.9E-5</v>
      </c>
      <c r="I135" s="127">
        <v>33.03</v>
      </c>
      <c r="J135" s="129">
        <f t="shared" si="2"/>
        <v>9.5799999999999998E-4</v>
      </c>
      <c r="K135" s="127">
        <v>1934.31</v>
      </c>
      <c r="L135" s="130"/>
      <c r="M135" s="129">
        <f t="shared" si="3"/>
        <v>3.153291173117467E-5</v>
      </c>
      <c r="O135" s="53"/>
    </row>
    <row r="136" spans="2:15" s="65" customFormat="1" ht="14.4">
      <c r="B136" s="126">
        <v>41857</v>
      </c>
      <c r="C136" s="127">
        <v>61741028.619999997</v>
      </c>
      <c r="D136" s="128">
        <v>2.9E-5</v>
      </c>
      <c r="E136" s="127">
        <v>1790.49</v>
      </c>
      <c r="F136" s="127"/>
      <c r="G136" s="127">
        <v>1931801.41</v>
      </c>
      <c r="H136" s="128">
        <v>2.9E-5</v>
      </c>
      <c r="I136" s="127">
        <v>33.03</v>
      </c>
      <c r="J136" s="129">
        <f t="shared" si="2"/>
        <v>9.5799999999999998E-4</v>
      </c>
      <c r="K136" s="127">
        <v>1850.67</v>
      </c>
      <c r="L136" s="130"/>
      <c r="M136" s="129">
        <f t="shared" si="3"/>
        <v>2.9974719264727406E-5</v>
      </c>
      <c r="O136" s="53"/>
    </row>
    <row r="137" spans="2:15" s="65" customFormat="1" ht="14.4">
      <c r="B137" s="126">
        <v>41858</v>
      </c>
      <c r="C137" s="127">
        <v>60857738.420000002</v>
      </c>
      <c r="D137" s="128">
        <v>2.9E-5</v>
      </c>
      <c r="E137" s="127">
        <v>1764.87</v>
      </c>
      <c r="F137" s="127"/>
      <c r="G137" s="127">
        <v>1214154.76</v>
      </c>
      <c r="H137" s="128">
        <v>2.9E-5</v>
      </c>
      <c r="I137" s="127">
        <v>31.21</v>
      </c>
      <c r="J137" s="129">
        <f t="shared" ref="J137:J200" si="4">IF(K137&lt;&gt;0,ROUND(H137*I137,6),0)</f>
        <v>9.0499999999999999E-4</v>
      </c>
      <c r="K137" s="127">
        <v>1098.81</v>
      </c>
      <c r="L137" s="130"/>
      <c r="M137" s="129">
        <f t="shared" si="3"/>
        <v>1.8055386685859693E-5</v>
      </c>
      <c r="O137" s="53"/>
    </row>
    <row r="138" spans="2:15" s="65" customFormat="1" ht="14.4">
      <c r="B138" s="126">
        <v>41859</v>
      </c>
      <c r="C138" s="127">
        <v>61990674.420000002</v>
      </c>
      <c r="D138" s="128">
        <v>2.9E-5</v>
      </c>
      <c r="E138" s="127">
        <v>1797.73</v>
      </c>
      <c r="F138" s="127"/>
      <c r="G138" s="127">
        <v>2872863.37</v>
      </c>
      <c r="H138" s="128">
        <v>2.9E-5</v>
      </c>
      <c r="I138" s="127">
        <v>31.21</v>
      </c>
      <c r="J138" s="129">
        <f t="shared" si="4"/>
        <v>9.0499999999999999E-4</v>
      </c>
      <c r="K138" s="127">
        <v>2599.94</v>
      </c>
      <c r="L138" s="130"/>
      <c r="M138" s="129">
        <f t="shared" ref="M138:M201" si="5">K138/C138</f>
        <v>4.1940824556688216E-5</v>
      </c>
      <c r="O138" s="53"/>
    </row>
    <row r="139" spans="2:15" s="65" customFormat="1" ht="14.4">
      <c r="B139" s="126">
        <v>41860</v>
      </c>
      <c r="C139" s="127">
        <v>61990674.420000002</v>
      </c>
      <c r="D139" s="128">
        <v>2.9E-5</v>
      </c>
      <c r="E139" s="127">
        <v>1797.73</v>
      </c>
      <c r="F139" s="127"/>
      <c r="G139" s="127">
        <v>0</v>
      </c>
      <c r="H139" s="128">
        <v>2.9E-5</v>
      </c>
      <c r="I139" s="127">
        <v>31.21</v>
      </c>
      <c r="J139" s="129">
        <f t="shared" si="4"/>
        <v>0</v>
      </c>
      <c r="K139" s="127">
        <v>0</v>
      </c>
      <c r="L139" s="130"/>
      <c r="M139" s="129">
        <f t="shared" si="5"/>
        <v>0</v>
      </c>
      <c r="O139" s="53"/>
    </row>
    <row r="140" spans="2:15" s="65" customFormat="1" ht="14.4">
      <c r="B140" s="126">
        <v>41861</v>
      </c>
      <c r="C140" s="127">
        <v>61990674.420000002</v>
      </c>
      <c r="D140" s="128">
        <v>2.9E-5</v>
      </c>
      <c r="E140" s="127">
        <v>1797.73</v>
      </c>
      <c r="F140" s="127"/>
      <c r="G140" s="127">
        <v>0</v>
      </c>
      <c r="H140" s="128">
        <v>2.9E-5</v>
      </c>
      <c r="I140" s="127">
        <v>31.21</v>
      </c>
      <c r="J140" s="129">
        <f t="shared" si="4"/>
        <v>0</v>
      </c>
      <c r="K140" s="127">
        <v>0</v>
      </c>
      <c r="L140" s="130"/>
      <c r="M140" s="129">
        <f t="shared" si="5"/>
        <v>0</v>
      </c>
      <c r="O140" s="53"/>
    </row>
    <row r="141" spans="2:15" s="65" customFormat="1" ht="14.4">
      <c r="B141" s="126">
        <v>41862</v>
      </c>
      <c r="C141" s="127">
        <v>62803272.469999999</v>
      </c>
      <c r="D141" s="128">
        <v>2.9E-5</v>
      </c>
      <c r="E141" s="127">
        <v>1821.29</v>
      </c>
      <c r="F141" s="127"/>
      <c r="G141" s="127">
        <v>2723222.1</v>
      </c>
      <c r="H141" s="128">
        <v>2.9E-5</v>
      </c>
      <c r="I141" s="127">
        <v>31.21</v>
      </c>
      <c r="J141" s="129">
        <f t="shared" si="4"/>
        <v>9.0499999999999999E-4</v>
      </c>
      <c r="K141" s="127">
        <v>2464.52</v>
      </c>
      <c r="L141" s="130"/>
      <c r="M141" s="129">
        <f t="shared" si="5"/>
        <v>3.924190417270465E-5</v>
      </c>
      <c r="O141" s="53"/>
    </row>
    <row r="142" spans="2:15" s="65" customFormat="1" ht="14.4">
      <c r="B142" s="126">
        <v>41863</v>
      </c>
      <c r="C142" s="127">
        <v>56666265.600000001</v>
      </c>
      <c r="D142" s="128">
        <v>2.9E-5</v>
      </c>
      <c r="E142" s="127">
        <v>1643.32</v>
      </c>
      <c r="F142" s="127"/>
      <c r="G142" s="127">
        <v>1446136</v>
      </c>
      <c r="H142" s="128">
        <v>2.9E-5</v>
      </c>
      <c r="I142" s="127">
        <v>31.21</v>
      </c>
      <c r="J142" s="129">
        <f t="shared" si="4"/>
        <v>9.0499999999999999E-4</v>
      </c>
      <c r="K142" s="127">
        <v>1308.75</v>
      </c>
      <c r="L142" s="130"/>
      <c r="M142" s="129">
        <f t="shared" si="5"/>
        <v>2.3095751698873199E-5</v>
      </c>
      <c r="O142" s="53"/>
    </row>
    <row r="143" spans="2:15" s="65" customFormat="1" ht="14.4">
      <c r="B143" s="126">
        <v>41864</v>
      </c>
      <c r="C143" s="127">
        <v>55379619.740000002</v>
      </c>
      <c r="D143" s="128">
        <v>2.9E-5</v>
      </c>
      <c r="E143" s="127">
        <v>1606.01</v>
      </c>
      <c r="F143" s="127"/>
      <c r="G143" s="127">
        <v>1526406.92</v>
      </c>
      <c r="H143" s="128">
        <v>2.9E-5</v>
      </c>
      <c r="I143" s="127">
        <v>31.21</v>
      </c>
      <c r="J143" s="129">
        <f t="shared" si="4"/>
        <v>9.0499999999999999E-4</v>
      </c>
      <c r="K143" s="127">
        <v>1381.4</v>
      </c>
      <c r="L143" s="130"/>
      <c r="M143" s="129">
        <f t="shared" si="5"/>
        <v>2.4944194389298637E-5</v>
      </c>
      <c r="O143" s="53"/>
    </row>
    <row r="144" spans="2:15" s="65" customFormat="1" ht="14.4">
      <c r="B144" s="126">
        <v>41865</v>
      </c>
      <c r="C144" s="127">
        <v>55326853.960000001</v>
      </c>
      <c r="D144" s="128">
        <v>2.9E-5</v>
      </c>
      <c r="E144" s="127">
        <v>1604.48</v>
      </c>
      <c r="F144" s="127"/>
      <c r="G144" s="127">
        <v>2027973.49</v>
      </c>
      <c r="H144" s="128">
        <v>2.9E-5</v>
      </c>
      <c r="I144" s="127">
        <v>31.21</v>
      </c>
      <c r="J144" s="129">
        <f t="shared" si="4"/>
        <v>9.0499999999999999E-4</v>
      </c>
      <c r="K144" s="127">
        <v>1835.32</v>
      </c>
      <c r="L144" s="130"/>
      <c r="M144" s="129">
        <f t="shared" si="5"/>
        <v>3.3172318117471357E-5</v>
      </c>
      <c r="O144" s="53"/>
    </row>
    <row r="145" spans="2:15" s="65" customFormat="1" ht="14.4">
      <c r="B145" s="126">
        <v>41866</v>
      </c>
      <c r="C145" s="127">
        <v>54910380.899999999</v>
      </c>
      <c r="D145" s="128">
        <v>2.9E-5</v>
      </c>
      <c r="E145" s="127">
        <v>1592.4</v>
      </c>
      <c r="F145" s="127"/>
      <c r="G145" s="127">
        <v>1400529.88</v>
      </c>
      <c r="H145" s="128">
        <v>2.9E-5</v>
      </c>
      <c r="I145" s="127">
        <v>31.21</v>
      </c>
      <c r="J145" s="129">
        <f t="shared" si="4"/>
        <v>9.0499999999999999E-4</v>
      </c>
      <c r="K145" s="127">
        <v>1267.48</v>
      </c>
      <c r="L145" s="130"/>
      <c r="M145" s="129">
        <f t="shared" si="5"/>
        <v>2.3082702746285267E-5</v>
      </c>
      <c r="O145" s="53"/>
    </row>
    <row r="146" spans="2:15" s="65" customFormat="1" ht="14.4">
      <c r="B146" s="126">
        <v>41867</v>
      </c>
      <c r="C146" s="127">
        <v>54910380.899999999</v>
      </c>
      <c r="D146" s="128">
        <v>2.9E-5</v>
      </c>
      <c r="E146" s="127">
        <v>1592.4</v>
      </c>
      <c r="F146" s="127"/>
      <c r="G146" s="127">
        <v>0</v>
      </c>
      <c r="H146" s="128">
        <v>2.9E-5</v>
      </c>
      <c r="I146" s="127">
        <v>31.21</v>
      </c>
      <c r="J146" s="129">
        <f t="shared" si="4"/>
        <v>0</v>
      </c>
      <c r="K146" s="127">
        <v>0</v>
      </c>
      <c r="L146" s="130"/>
      <c r="M146" s="129">
        <f t="shared" si="5"/>
        <v>0</v>
      </c>
      <c r="O146" s="53"/>
    </row>
    <row r="147" spans="2:15" s="65" customFormat="1" ht="14.4">
      <c r="B147" s="126">
        <v>41868</v>
      </c>
      <c r="C147" s="127">
        <v>54910380.899999999</v>
      </c>
      <c r="D147" s="128">
        <v>2.9E-5</v>
      </c>
      <c r="E147" s="127">
        <v>1592.4</v>
      </c>
      <c r="F147" s="127"/>
      <c r="G147" s="127">
        <v>0</v>
      </c>
      <c r="H147" s="128">
        <v>2.9E-5</v>
      </c>
      <c r="I147" s="127">
        <v>31.21</v>
      </c>
      <c r="J147" s="129">
        <f t="shared" si="4"/>
        <v>0</v>
      </c>
      <c r="K147" s="127">
        <v>0</v>
      </c>
      <c r="L147" s="130"/>
      <c r="M147" s="129">
        <f t="shared" si="5"/>
        <v>0</v>
      </c>
      <c r="O147" s="53"/>
    </row>
    <row r="148" spans="2:15" s="65" customFormat="1" ht="14.4">
      <c r="B148" s="126">
        <v>41869</v>
      </c>
      <c r="C148" s="127">
        <v>53771519.520000003</v>
      </c>
      <c r="D148" s="128">
        <v>2.9E-5</v>
      </c>
      <c r="E148" s="127">
        <v>1559.37</v>
      </c>
      <c r="F148" s="127"/>
      <c r="G148" s="127">
        <v>610176.35</v>
      </c>
      <c r="H148" s="128">
        <v>2.9E-5</v>
      </c>
      <c r="I148" s="127">
        <v>31.21</v>
      </c>
      <c r="J148" s="129">
        <f t="shared" si="4"/>
        <v>9.0499999999999999E-4</v>
      </c>
      <c r="K148" s="127">
        <v>552.21</v>
      </c>
      <c r="L148" s="130"/>
      <c r="M148" s="129">
        <f t="shared" si="5"/>
        <v>1.0269562863935968E-5</v>
      </c>
      <c r="O148" s="53"/>
    </row>
    <row r="149" spans="2:15" s="65" customFormat="1" ht="14.4">
      <c r="B149" s="126">
        <v>41870</v>
      </c>
      <c r="C149" s="127">
        <v>52070169.43</v>
      </c>
      <c r="D149" s="128">
        <v>2.9E-5</v>
      </c>
      <c r="E149" s="127">
        <v>1510.03</v>
      </c>
      <c r="F149" s="127"/>
      <c r="G149" s="127">
        <v>1551034.23</v>
      </c>
      <c r="H149" s="128">
        <v>2.9E-5</v>
      </c>
      <c r="I149" s="127">
        <v>31.21</v>
      </c>
      <c r="J149" s="129">
        <f t="shared" si="4"/>
        <v>9.0499999999999999E-4</v>
      </c>
      <c r="K149" s="127">
        <v>1403.69</v>
      </c>
      <c r="L149" s="130"/>
      <c r="M149" s="129">
        <f t="shared" si="5"/>
        <v>2.695766146655306E-5</v>
      </c>
      <c r="O149" s="53"/>
    </row>
    <row r="150" spans="2:15" s="65" customFormat="1" ht="14.4">
      <c r="B150" s="126">
        <v>41871</v>
      </c>
      <c r="C150" s="127">
        <v>51029051.560000002</v>
      </c>
      <c r="D150" s="128">
        <v>2.9E-5</v>
      </c>
      <c r="E150" s="127">
        <v>1479.84</v>
      </c>
      <c r="F150" s="127"/>
      <c r="G150" s="127">
        <v>940310.99</v>
      </c>
      <c r="H150" s="128">
        <v>2.9E-5</v>
      </c>
      <c r="I150" s="127">
        <v>31.21</v>
      </c>
      <c r="J150" s="129">
        <f t="shared" si="4"/>
        <v>9.0499999999999999E-4</v>
      </c>
      <c r="K150" s="127">
        <v>850.98</v>
      </c>
      <c r="L150" s="130"/>
      <c r="M150" s="129">
        <f t="shared" si="5"/>
        <v>1.6676382844376736E-5</v>
      </c>
      <c r="O150" s="53"/>
    </row>
    <row r="151" spans="2:15" s="65" customFormat="1" ht="14.4">
      <c r="B151" s="126">
        <v>41872</v>
      </c>
      <c r="C151" s="127">
        <v>49931260.530000001</v>
      </c>
      <c r="D151" s="128">
        <v>2.9E-5</v>
      </c>
      <c r="E151" s="127">
        <v>1448.01</v>
      </c>
      <c r="F151" s="127"/>
      <c r="G151" s="127">
        <v>1000152.45</v>
      </c>
      <c r="H151" s="128">
        <v>2.9E-5</v>
      </c>
      <c r="I151" s="127">
        <v>31.21</v>
      </c>
      <c r="J151" s="129">
        <f t="shared" si="4"/>
        <v>9.0499999999999999E-4</v>
      </c>
      <c r="K151" s="127">
        <v>905.14</v>
      </c>
      <c r="L151" s="130"/>
      <c r="M151" s="129">
        <f t="shared" si="5"/>
        <v>1.8127721799776481E-5</v>
      </c>
      <c r="O151" s="53"/>
    </row>
    <row r="152" spans="2:15" s="65" customFormat="1" ht="14.4">
      <c r="B152" s="126">
        <v>41873</v>
      </c>
      <c r="C152" s="127">
        <v>48568108.969999999</v>
      </c>
      <c r="D152" s="128">
        <v>2.9E-5</v>
      </c>
      <c r="E152" s="127">
        <v>1408.48</v>
      </c>
      <c r="F152" s="127"/>
      <c r="G152" s="127">
        <v>1009567.83</v>
      </c>
      <c r="H152" s="128">
        <v>2.9E-5</v>
      </c>
      <c r="I152" s="127">
        <v>31.21</v>
      </c>
      <c r="J152" s="129">
        <f t="shared" si="4"/>
        <v>9.0499999999999999E-4</v>
      </c>
      <c r="K152" s="127">
        <v>913.66</v>
      </c>
      <c r="L152" s="130"/>
      <c r="M152" s="129">
        <f t="shared" si="5"/>
        <v>1.8811932755388068E-5</v>
      </c>
      <c r="O152" s="53"/>
    </row>
    <row r="153" spans="2:15" s="65" customFormat="1" ht="14.4">
      <c r="B153" s="126">
        <v>41874</v>
      </c>
      <c r="C153" s="127">
        <v>48568108.969999999</v>
      </c>
      <c r="D153" s="128">
        <v>2.9E-5</v>
      </c>
      <c r="E153" s="127">
        <v>1408.48</v>
      </c>
      <c r="F153" s="127"/>
      <c r="G153" s="127">
        <v>0</v>
      </c>
      <c r="H153" s="128">
        <v>2.9E-5</v>
      </c>
      <c r="I153" s="127">
        <v>31.21</v>
      </c>
      <c r="J153" s="129">
        <f t="shared" si="4"/>
        <v>0</v>
      </c>
      <c r="K153" s="127">
        <v>0</v>
      </c>
      <c r="L153" s="130"/>
      <c r="M153" s="129">
        <f t="shared" si="5"/>
        <v>0</v>
      </c>
      <c r="O153" s="53"/>
    </row>
    <row r="154" spans="2:15" s="65" customFormat="1" ht="14.4">
      <c r="B154" s="126">
        <v>41875</v>
      </c>
      <c r="C154" s="127">
        <v>48568108.969999999</v>
      </c>
      <c r="D154" s="128">
        <v>2.9E-5</v>
      </c>
      <c r="E154" s="127">
        <v>1408.48</v>
      </c>
      <c r="F154" s="127"/>
      <c r="G154" s="127">
        <v>0</v>
      </c>
      <c r="H154" s="128">
        <v>2.9E-5</v>
      </c>
      <c r="I154" s="127">
        <v>31.21</v>
      </c>
      <c r="J154" s="129">
        <f t="shared" si="4"/>
        <v>0</v>
      </c>
      <c r="K154" s="127">
        <v>0</v>
      </c>
      <c r="L154" s="130"/>
      <c r="M154" s="129">
        <f t="shared" si="5"/>
        <v>0</v>
      </c>
      <c r="O154" s="53"/>
    </row>
    <row r="155" spans="2:15" s="65" customFormat="1" ht="14.4">
      <c r="B155" s="126">
        <v>41876</v>
      </c>
      <c r="C155" s="127">
        <v>47187791.950000003</v>
      </c>
      <c r="D155" s="128">
        <v>2.9E-5</v>
      </c>
      <c r="E155" s="127">
        <v>1368.45</v>
      </c>
      <c r="F155" s="127"/>
      <c r="G155" s="127">
        <v>1226705.8400000001</v>
      </c>
      <c r="H155" s="128">
        <v>2.9E-5</v>
      </c>
      <c r="I155" s="127">
        <v>31.21</v>
      </c>
      <c r="J155" s="129">
        <f t="shared" si="4"/>
        <v>9.0499999999999999E-4</v>
      </c>
      <c r="K155" s="127">
        <v>1110.17</v>
      </c>
      <c r="L155" s="130"/>
      <c r="M155" s="129">
        <f t="shared" si="5"/>
        <v>2.352663589718993E-5</v>
      </c>
      <c r="O155" s="53"/>
    </row>
    <row r="156" spans="2:15" s="65" customFormat="1" ht="14.4">
      <c r="B156" s="126">
        <v>41877</v>
      </c>
      <c r="C156" s="127">
        <v>46904229.079999998</v>
      </c>
      <c r="D156" s="128">
        <v>2.9E-5</v>
      </c>
      <c r="E156" s="127">
        <v>1360.22</v>
      </c>
      <c r="F156" s="127"/>
      <c r="G156" s="127">
        <v>1985335.48</v>
      </c>
      <c r="H156" s="128">
        <v>2.9E-5</v>
      </c>
      <c r="I156" s="127">
        <v>31.21</v>
      </c>
      <c r="J156" s="129">
        <f t="shared" si="4"/>
        <v>9.0499999999999999E-4</v>
      </c>
      <c r="K156" s="127">
        <v>1796.73</v>
      </c>
      <c r="L156" s="130"/>
      <c r="M156" s="129">
        <f t="shared" si="5"/>
        <v>3.8306353931017431E-5</v>
      </c>
      <c r="O156" s="53"/>
    </row>
    <row r="157" spans="2:15" s="65" customFormat="1" ht="14.4">
      <c r="B157" s="126">
        <v>41878</v>
      </c>
      <c r="C157" s="127">
        <v>46906929.969999999</v>
      </c>
      <c r="D157" s="128">
        <v>2.9E-5</v>
      </c>
      <c r="E157" s="127">
        <v>1360.3</v>
      </c>
      <c r="F157" s="127"/>
      <c r="G157" s="127">
        <v>2024597.17</v>
      </c>
      <c r="H157" s="128">
        <v>2.9E-5</v>
      </c>
      <c r="I157" s="127">
        <v>31.21</v>
      </c>
      <c r="J157" s="129">
        <f t="shared" si="4"/>
        <v>9.0499999999999999E-4</v>
      </c>
      <c r="K157" s="127">
        <v>1832.26</v>
      </c>
      <c r="L157" s="130"/>
      <c r="M157" s="129">
        <f t="shared" si="5"/>
        <v>3.9061605634217552E-5</v>
      </c>
      <c r="O157" s="53"/>
    </row>
    <row r="158" spans="2:15" s="65" customFormat="1" ht="14.4">
      <c r="B158" s="126">
        <v>41879</v>
      </c>
      <c r="C158" s="127">
        <v>47111803.280000001</v>
      </c>
      <c r="D158" s="128">
        <v>2.9E-5</v>
      </c>
      <c r="E158" s="127">
        <v>1366.24</v>
      </c>
      <c r="F158" s="127"/>
      <c r="G158" s="127">
        <v>1770445.63</v>
      </c>
      <c r="H158" s="128">
        <v>2.9E-5</v>
      </c>
      <c r="I158" s="127">
        <v>31.21</v>
      </c>
      <c r="J158" s="129">
        <f t="shared" si="4"/>
        <v>9.0499999999999999E-4</v>
      </c>
      <c r="K158" s="127">
        <v>1602.25</v>
      </c>
      <c r="L158" s="130"/>
      <c r="M158" s="129">
        <f t="shared" si="5"/>
        <v>3.4009523907996758E-5</v>
      </c>
      <c r="O158" s="53"/>
    </row>
    <row r="159" spans="2:15" s="65" customFormat="1" ht="14.4">
      <c r="B159" s="126">
        <v>41880</v>
      </c>
      <c r="C159" s="127">
        <v>47695227.130000003</v>
      </c>
      <c r="D159" s="128">
        <v>2.9E-5</v>
      </c>
      <c r="E159" s="127">
        <v>1383.16</v>
      </c>
      <c r="F159" s="127"/>
      <c r="G159" s="127">
        <v>1788524.25</v>
      </c>
      <c r="H159" s="128">
        <v>2.9E-5</v>
      </c>
      <c r="I159" s="127">
        <v>31.21</v>
      </c>
      <c r="J159" s="129">
        <f t="shared" si="4"/>
        <v>9.0499999999999999E-4</v>
      </c>
      <c r="K159" s="127">
        <v>1618.61</v>
      </c>
      <c r="L159" s="130"/>
      <c r="M159" s="129">
        <f t="shared" si="5"/>
        <v>3.3936519383548636E-5</v>
      </c>
      <c r="O159" s="53"/>
    </row>
    <row r="160" spans="2:15" s="65" customFormat="1" ht="14.4">
      <c r="B160" s="126">
        <v>41881</v>
      </c>
      <c r="C160" s="127">
        <v>47695227.130000003</v>
      </c>
      <c r="D160" s="128">
        <v>2.9E-5</v>
      </c>
      <c r="E160" s="127">
        <v>1383.16</v>
      </c>
      <c r="F160" s="127"/>
      <c r="G160" s="127">
        <v>0</v>
      </c>
      <c r="H160" s="128">
        <v>2.9E-5</v>
      </c>
      <c r="I160" s="127">
        <v>31.21</v>
      </c>
      <c r="J160" s="129">
        <f t="shared" si="4"/>
        <v>0</v>
      </c>
      <c r="K160" s="127">
        <v>0</v>
      </c>
      <c r="L160" s="130"/>
      <c r="M160" s="129">
        <f t="shared" si="5"/>
        <v>0</v>
      </c>
      <c r="O160" s="53"/>
    </row>
    <row r="161" spans="2:15" s="65" customFormat="1" ht="14.4">
      <c r="B161" s="126">
        <v>41882</v>
      </c>
      <c r="C161" s="127">
        <v>47695227.130000003</v>
      </c>
      <c r="D161" s="128">
        <v>2.9E-5</v>
      </c>
      <c r="E161" s="127">
        <v>1383.16</v>
      </c>
      <c r="F161" s="127"/>
      <c r="G161" s="127">
        <v>0</v>
      </c>
      <c r="H161" s="128">
        <v>2.9E-5</v>
      </c>
      <c r="I161" s="127">
        <v>31.21</v>
      </c>
      <c r="J161" s="129">
        <f t="shared" si="4"/>
        <v>0</v>
      </c>
      <c r="K161" s="127">
        <v>0</v>
      </c>
      <c r="L161" s="130"/>
      <c r="M161" s="129">
        <f t="shared" si="5"/>
        <v>0</v>
      </c>
      <c r="O161" s="53"/>
    </row>
    <row r="162" spans="2:15" s="65" customFormat="1" ht="14.4">
      <c r="B162" s="126">
        <v>41883</v>
      </c>
      <c r="C162" s="127">
        <v>47695227.130000003</v>
      </c>
      <c r="D162" s="128">
        <v>2.9E-5</v>
      </c>
      <c r="E162" s="127">
        <v>1383.16</v>
      </c>
      <c r="F162" s="127"/>
      <c r="G162" s="127">
        <v>0</v>
      </c>
      <c r="H162" s="128">
        <v>2.9E-5</v>
      </c>
      <c r="I162" s="127">
        <v>31.21</v>
      </c>
      <c r="J162" s="129">
        <f t="shared" si="4"/>
        <v>0</v>
      </c>
      <c r="K162" s="127">
        <v>0</v>
      </c>
      <c r="L162" s="130"/>
      <c r="M162" s="129">
        <f t="shared" si="5"/>
        <v>0</v>
      </c>
      <c r="O162" s="53"/>
    </row>
    <row r="163" spans="2:15" s="65" customFormat="1" ht="14.4">
      <c r="B163" s="126">
        <v>41884</v>
      </c>
      <c r="C163" s="127">
        <v>47663567.5</v>
      </c>
      <c r="D163" s="128">
        <v>2.9E-5</v>
      </c>
      <c r="E163" s="127">
        <v>1382.24</v>
      </c>
      <c r="F163" s="127"/>
      <c r="G163" s="127">
        <v>1681043.98</v>
      </c>
      <c r="H163" s="128">
        <v>2.9E-5</v>
      </c>
      <c r="I163" s="127">
        <v>31.21</v>
      </c>
      <c r="J163" s="129">
        <f t="shared" si="4"/>
        <v>9.0499999999999999E-4</v>
      </c>
      <c r="K163" s="127">
        <v>1521.34</v>
      </c>
      <c r="L163" s="130"/>
      <c r="M163" s="129">
        <f t="shared" si="5"/>
        <v>3.1918299023672531E-5</v>
      </c>
      <c r="O163" s="53"/>
    </row>
    <row r="164" spans="2:15" s="65" customFormat="1" ht="14.4">
      <c r="B164" s="126">
        <v>41885</v>
      </c>
      <c r="C164" s="127">
        <v>49903300.189999998</v>
      </c>
      <c r="D164" s="128">
        <v>2.9E-5</v>
      </c>
      <c r="E164" s="127">
        <v>1447.2</v>
      </c>
      <c r="F164" s="127"/>
      <c r="G164" s="127">
        <v>4789737.93</v>
      </c>
      <c r="H164" s="128">
        <v>2.9E-5</v>
      </c>
      <c r="I164" s="127">
        <v>31.21</v>
      </c>
      <c r="J164" s="129">
        <f t="shared" si="4"/>
        <v>9.0499999999999999E-4</v>
      </c>
      <c r="K164" s="127">
        <v>4334.71</v>
      </c>
      <c r="L164" s="130"/>
      <c r="M164" s="129">
        <f t="shared" si="5"/>
        <v>8.686219114760314E-5</v>
      </c>
      <c r="O164" s="53"/>
    </row>
    <row r="165" spans="2:15" s="65" customFormat="1" ht="14.4">
      <c r="B165" s="126">
        <v>41886</v>
      </c>
      <c r="C165" s="127">
        <v>50536764.399999999</v>
      </c>
      <c r="D165" s="128">
        <v>2.9E-5</v>
      </c>
      <c r="E165" s="127">
        <v>1465.57</v>
      </c>
      <c r="F165" s="127"/>
      <c r="G165" s="127">
        <v>2128642.62</v>
      </c>
      <c r="H165" s="128">
        <v>2.9E-5</v>
      </c>
      <c r="I165" s="127">
        <v>31.21</v>
      </c>
      <c r="J165" s="129">
        <f t="shared" si="4"/>
        <v>9.0499999999999999E-4</v>
      </c>
      <c r="K165" s="127">
        <v>1926.42</v>
      </c>
      <c r="L165" s="130"/>
      <c r="M165" s="129">
        <f t="shared" si="5"/>
        <v>3.8119179628365763E-5</v>
      </c>
      <c r="O165" s="53"/>
    </row>
    <row r="166" spans="2:15" s="65" customFormat="1" ht="14.4">
      <c r="B166" s="126">
        <v>41887</v>
      </c>
      <c r="C166" s="127">
        <v>55352480.07</v>
      </c>
      <c r="D166" s="128">
        <v>2.9E-5</v>
      </c>
      <c r="E166" s="127">
        <v>1605.22</v>
      </c>
      <c r="F166" s="127"/>
      <c r="G166" s="127">
        <v>7179932.7599999998</v>
      </c>
      <c r="H166" s="128">
        <v>2.9E-5</v>
      </c>
      <c r="I166" s="127">
        <v>31.21</v>
      </c>
      <c r="J166" s="129">
        <f t="shared" si="4"/>
        <v>9.0499999999999999E-4</v>
      </c>
      <c r="K166" s="127">
        <v>6497.84</v>
      </c>
      <c r="L166" s="130"/>
      <c r="M166" s="129">
        <f t="shared" si="5"/>
        <v>1.1739022337901906E-4</v>
      </c>
      <c r="O166" s="53"/>
    </row>
    <row r="167" spans="2:15" s="65" customFormat="1" ht="14.4">
      <c r="B167" s="126">
        <v>41888</v>
      </c>
      <c r="C167" s="127">
        <v>55352480.07</v>
      </c>
      <c r="D167" s="128">
        <v>2.9E-5</v>
      </c>
      <c r="E167" s="127">
        <v>1605.22</v>
      </c>
      <c r="F167" s="127"/>
      <c r="G167" s="127">
        <v>0</v>
      </c>
      <c r="H167" s="128">
        <v>2.9E-5</v>
      </c>
      <c r="I167" s="127">
        <v>31.21</v>
      </c>
      <c r="J167" s="129">
        <f t="shared" si="4"/>
        <v>0</v>
      </c>
      <c r="K167" s="127">
        <v>0</v>
      </c>
      <c r="L167" s="130"/>
      <c r="M167" s="129">
        <f t="shared" si="5"/>
        <v>0</v>
      </c>
      <c r="O167" s="53"/>
    </row>
    <row r="168" spans="2:15" s="65" customFormat="1" ht="14.4">
      <c r="B168" s="126">
        <v>41889</v>
      </c>
      <c r="C168" s="127">
        <v>55352480.07</v>
      </c>
      <c r="D168" s="128">
        <v>2.9E-5</v>
      </c>
      <c r="E168" s="127">
        <v>1605.22</v>
      </c>
      <c r="F168" s="127"/>
      <c r="G168" s="127">
        <v>0</v>
      </c>
      <c r="H168" s="128">
        <v>2.9E-5</v>
      </c>
      <c r="I168" s="127">
        <v>31.21</v>
      </c>
      <c r="J168" s="129">
        <f t="shared" si="4"/>
        <v>0</v>
      </c>
      <c r="K168" s="127">
        <v>0</v>
      </c>
      <c r="L168" s="130"/>
      <c r="M168" s="129">
        <f t="shared" si="5"/>
        <v>0</v>
      </c>
      <c r="O168" s="53"/>
    </row>
    <row r="169" spans="2:15" s="65" customFormat="1" ht="14.4">
      <c r="B169" s="126">
        <v>41890</v>
      </c>
      <c r="C169" s="127">
        <v>55429215.310000002</v>
      </c>
      <c r="D169" s="128">
        <v>2.9E-5</v>
      </c>
      <c r="E169" s="127">
        <v>1607.45</v>
      </c>
      <c r="F169" s="127"/>
      <c r="G169" s="127">
        <v>1848768.26</v>
      </c>
      <c r="H169" s="128">
        <v>2.9E-5</v>
      </c>
      <c r="I169" s="127">
        <v>39.47</v>
      </c>
      <c r="J169" s="129">
        <f t="shared" si="4"/>
        <v>1.145E-3</v>
      </c>
      <c r="K169" s="127">
        <v>2116.84</v>
      </c>
      <c r="L169" s="130"/>
      <c r="M169" s="129">
        <f t="shared" si="5"/>
        <v>3.8189968740511837E-5</v>
      </c>
      <c r="O169" s="53"/>
    </row>
    <row r="170" spans="2:15" s="65" customFormat="1" ht="14.4">
      <c r="B170" s="126">
        <v>41891</v>
      </c>
      <c r="C170" s="127">
        <v>56261937.039999999</v>
      </c>
      <c r="D170" s="128">
        <v>2.9E-5</v>
      </c>
      <c r="E170" s="127">
        <v>1631.6</v>
      </c>
      <c r="F170" s="127"/>
      <c r="G170" s="127">
        <v>3088412.21</v>
      </c>
      <c r="H170" s="128">
        <v>2.9E-5</v>
      </c>
      <c r="I170" s="127">
        <v>39.47</v>
      </c>
      <c r="J170" s="129">
        <f t="shared" si="4"/>
        <v>1.145E-3</v>
      </c>
      <c r="K170" s="127">
        <v>3536.23</v>
      </c>
      <c r="L170" s="130"/>
      <c r="M170" s="129">
        <f t="shared" si="5"/>
        <v>6.2852972827542021E-5</v>
      </c>
      <c r="O170" s="53"/>
    </row>
    <row r="171" spans="2:15" s="65" customFormat="1" ht="14.4">
      <c r="B171" s="126">
        <v>41892</v>
      </c>
      <c r="C171" s="127">
        <v>56421761.689999998</v>
      </c>
      <c r="D171" s="128">
        <v>2.9E-5</v>
      </c>
      <c r="E171" s="127">
        <v>1636.23</v>
      </c>
      <c r="F171" s="127"/>
      <c r="G171" s="127">
        <v>2140405.79</v>
      </c>
      <c r="H171" s="128">
        <v>2.9E-5</v>
      </c>
      <c r="I171" s="127">
        <v>39.47</v>
      </c>
      <c r="J171" s="129">
        <f t="shared" si="4"/>
        <v>1.145E-3</v>
      </c>
      <c r="K171" s="127">
        <v>2450.7600000000002</v>
      </c>
      <c r="L171" s="130"/>
      <c r="M171" s="129">
        <f t="shared" si="5"/>
        <v>4.3436431734714245E-5</v>
      </c>
      <c r="O171" s="53"/>
    </row>
    <row r="172" spans="2:15" s="65" customFormat="1" ht="14.4">
      <c r="B172" s="126">
        <v>41893</v>
      </c>
      <c r="C172" s="127">
        <v>56548747.310000002</v>
      </c>
      <c r="D172" s="128">
        <v>2.9E-5</v>
      </c>
      <c r="E172" s="127">
        <v>1639.91</v>
      </c>
      <c r="F172" s="127"/>
      <c r="G172" s="127">
        <v>2225152.67</v>
      </c>
      <c r="H172" s="128">
        <v>2.9E-5</v>
      </c>
      <c r="I172" s="127">
        <v>39.47</v>
      </c>
      <c r="J172" s="129">
        <f t="shared" si="4"/>
        <v>1.145E-3</v>
      </c>
      <c r="K172" s="127">
        <v>2547.8000000000002</v>
      </c>
      <c r="L172" s="130"/>
      <c r="M172" s="129">
        <f t="shared" si="5"/>
        <v>4.5054932623581755E-5</v>
      </c>
      <c r="O172" s="53"/>
    </row>
    <row r="173" spans="2:15" s="65" customFormat="1" ht="14.4">
      <c r="B173" s="126">
        <v>41894</v>
      </c>
      <c r="C173" s="127">
        <v>56159314.140000001</v>
      </c>
      <c r="D173" s="128">
        <v>2.9E-5</v>
      </c>
      <c r="E173" s="127">
        <v>1628.62</v>
      </c>
      <c r="F173" s="127"/>
      <c r="G173" s="127">
        <v>1959651.37</v>
      </c>
      <c r="H173" s="128">
        <v>2.9E-5</v>
      </c>
      <c r="I173" s="127">
        <v>39.47</v>
      </c>
      <c r="J173" s="129">
        <f t="shared" si="4"/>
        <v>1.145E-3</v>
      </c>
      <c r="K173" s="127">
        <v>2243.8000000000002</v>
      </c>
      <c r="L173" s="130"/>
      <c r="M173" s="129">
        <f t="shared" si="5"/>
        <v>3.9954191648537823E-5</v>
      </c>
      <c r="O173" s="53"/>
    </row>
    <row r="174" spans="2:15" s="65" customFormat="1" ht="14.4">
      <c r="B174" s="126">
        <v>41895</v>
      </c>
      <c r="C174" s="127">
        <v>56159314.140000001</v>
      </c>
      <c r="D174" s="128">
        <v>2.9E-5</v>
      </c>
      <c r="E174" s="127">
        <v>1628.62</v>
      </c>
      <c r="F174" s="127"/>
      <c r="G174" s="127">
        <v>0</v>
      </c>
      <c r="H174" s="128">
        <v>2.9E-5</v>
      </c>
      <c r="I174" s="127">
        <v>39.47</v>
      </c>
      <c r="J174" s="129">
        <f t="shared" si="4"/>
        <v>0</v>
      </c>
      <c r="K174" s="127">
        <v>0</v>
      </c>
      <c r="L174" s="130"/>
      <c r="M174" s="129">
        <f t="shared" si="5"/>
        <v>0</v>
      </c>
      <c r="O174" s="53"/>
    </row>
    <row r="175" spans="2:15" s="65" customFormat="1" ht="14.4">
      <c r="B175" s="126">
        <v>41896</v>
      </c>
      <c r="C175" s="127">
        <v>56159314.140000001</v>
      </c>
      <c r="D175" s="128">
        <v>2.9E-5</v>
      </c>
      <c r="E175" s="127">
        <v>1628.62</v>
      </c>
      <c r="F175" s="127"/>
      <c r="G175" s="127">
        <v>0</v>
      </c>
      <c r="H175" s="128">
        <v>2.9E-5</v>
      </c>
      <c r="I175" s="127">
        <v>39.47</v>
      </c>
      <c r="J175" s="129">
        <f t="shared" si="4"/>
        <v>0</v>
      </c>
      <c r="K175" s="127">
        <v>0</v>
      </c>
      <c r="L175" s="130"/>
      <c r="M175" s="129">
        <f t="shared" si="5"/>
        <v>0</v>
      </c>
      <c r="O175" s="53"/>
    </row>
    <row r="176" spans="2:15" s="65" customFormat="1" ht="14.4">
      <c r="B176" s="126">
        <v>41897</v>
      </c>
      <c r="C176" s="127">
        <v>55735042.840000004</v>
      </c>
      <c r="D176" s="128">
        <v>2.9E-5</v>
      </c>
      <c r="E176" s="127">
        <v>1616.32</v>
      </c>
      <c r="F176" s="127"/>
      <c r="G176" s="127">
        <v>2070210.83</v>
      </c>
      <c r="H176" s="128">
        <v>2.9E-5</v>
      </c>
      <c r="I176" s="127">
        <v>39.47</v>
      </c>
      <c r="J176" s="129">
        <f t="shared" si="4"/>
        <v>1.145E-3</v>
      </c>
      <c r="K176" s="127">
        <v>2370.39</v>
      </c>
      <c r="L176" s="130"/>
      <c r="M176" s="129">
        <f t="shared" si="5"/>
        <v>4.2529616543127782E-5</v>
      </c>
      <c r="O176" s="53"/>
    </row>
    <row r="177" spans="2:15" s="65" customFormat="1" ht="14.4">
      <c r="B177" s="126">
        <v>41898</v>
      </c>
      <c r="C177" s="127">
        <v>55096803.189999998</v>
      </c>
      <c r="D177" s="128">
        <v>2.9E-5</v>
      </c>
      <c r="E177" s="127">
        <v>1597.81</v>
      </c>
      <c r="F177" s="127"/>
      <c r="G177" s="127">
        <v>1667992.25</v>
      </c>
      <c r="H177" s="128">
        <v>2.9E-5</v>
      </c>
      <c r="I177" s="127">
        <v>39.47</v>
      </c>
      <c r="J177" s="129">
        <f t="shared" si="4"/>
        <v>1.145E-3</v>
      </c>
      <c r="K177" s="127">
        <v>1909.85</v>
      </c>
      <c r="L177" s="130"/>
      <c r="M177" s="129">
        <f t="shared" si="5"/>
        <v>3.4663535621366782E-5</v>
      </c>
      <c r="O177" s="53"/>
    </row>
    <row r="178" spans="2:15" s="65" customFormat="1" ht="14.4">
      <c r="B178" s="126">
        <v>41899</v>
      </c>
      <c r="C178" s="127">
        <v>54827537.369999997</v>
      </c>
      <c r="D178" s="128">
        <v>2.9E-5</v>
      </c>
      <c r="E178" s="127">
        <v>1590</v>
      </c>
      <c r="F178" s="127"/>
      <c r="G178" s="127">
        <v>1214203.95</v>
      </c>
      <c r="H178" s="128">
        <v>2.9E-5</v>
      </c>
      <c r="I178" s="127">
        <v>39.47</v>
      </c>
      <c r="J178" s="129">
        <f t="shared" si="4"/>
        <v>1.145E-3</v>
      </c>
      <c r="K178" s="127">
        <v>1390.26</v>
      </c>
      <c r="L178" s="130"/>
      <c r="M178" s="129">
        <f t="shared" si="5"/>
        <v>2.5356965982585042E-5</v>
      </c>
      <c r="O178" s="53"/>
    </row>
    <row r="179" spans="2:15" s="65" customFormat="1" ht="14.4">
      <c r="B179" s="126">
        <v>41900</v>
      </c>
      <c r="C179" s="127">
        <v>53896739.299999997</v>
      </c>
      <c r="D179" s="128">
        <v>2.9E-5</v>
      </c>
      <c r="E179" s="127">
        <v>1563.01</v>
      </c>
      <c r="F179" s="127"/>
      <c r="G179" s="127">
        <v>1038085.96</v>
      </c>
      <c r="H179" s="128">
        <v>2.9E-5</v>
      </c>
      <c r="I179" s="127">
        <v>39.47</v>
      </c>
      <c r="J179" s="129">
        <f t="shared" si="4"/>
        <v>1.145E-3</v>
      </c>
      <c r="K179" s="127">
        <v>1188.6099999999999</v>
      </c>
      <c r="L179" s="130"/>
      <c r="M179" s="129">
        <f t="shared" si="5"/>
        <v>2.2053467713212846E-5</v>
      </c>
      <c r="O179" s="53"/>
    </row>
    <row r="180" spans="2:15" s="65" customFormat="1" ht="14.4">
      <c r="B180" s="126">
        <v>41901</v>
      </c>
      <c r="C180" s="127">
        <v>47744188.549999997</v>
      </c>
      <c r="D180" s="128">
        <v>2.9E-5</v>
      </c>
      <c r="E180" s="127">
        <v>1384.58</v>
      </c>
      <c r="F180" s="127"/>
      <c r="G180" s="127">
        <v>1339217.48</v>
      </c>
      <c r="H180" s="128">
        <v>2.9E-5</v>
      </c>
      <c r="I180" s="127">
        <v>39.47</v>
      </c>
      <c r="J180" s="129">
        <f t="shared" si="4"/>
        <v>1.145E-3</v>
      </c>
      <c r="K180" s="127">
        <v>1533.4</v>
      </c>
      <c r="L180" s="130"/>
      <c r="M180" s="129">
        <f t="shared" si="5"/>
        <v>3.2116997828838377E-5</v>
      </c>
      <c r="O180" s="53"/>
    </row>
    <row r="181" spans="2:15" s="65" customFormat="1" ht="14.4">
      <c r="B181" s="126">
        <v>41902</v>
      </c>
      <c r="C181" s="127">
        <v>47744188.549999997</v>
      </c>
      <c r="D181" s="128">
        <v>2.9E-5</v>
      </c>
      <c r="E181" s="127">
        <v>1384.58</v>
      </c>
      <c r="F181" s="127"/>
      <c r="G181" s="127">
        <v>0</v>
      </c>
      <c r="H181" s="128">
        <v>2.9E-5</v>
      </c>
      <c r="I181" s="127">
        <v>39.47</v>
      </c>
      <c r="J181" s="129">
        <f t="shared" si="4"/>
        <v>0</v>
      </c>
      <c r="K181" s="127">
        <v>0</v>
      </c>
      <c r="L181" s="130"/>
      <c r="M181" s="129">
        <f t="shared" si="5"/>
        <v>0</v>
      </c>
      <c r="O181" s="53"/>
    </row>
    <row r="182" spans="2:15" s="65" customFormat="1" ht="14.4">
      <c r="B182" s="126">
        <v>41903</v>
      </c>
      <c r="C182" s="127">
        <v>47744188.549999997</v>
      </c>
      <c r="D182" s="128">
        <v>2.9E-5</v>
      </c>
      <c r="E182" s="127">
        <v>1384.58</v>
      </c>
      <c r="F182" s="127"/>
      <c r="G182" s="127">
        <v>0</v>
      </c>
      <c r="H182" s="128">
        <v>2.9E-5</v>
      </c>
      <c r="I182" s="127">
        <v>39.47</v>
      </c>
      <c r="J182" s="129">
        <f t="shared" si="4"/>
        <v>0</v>
      </c>
      <c r="K182" s="127">
        <v>0</v>
      </c>
      <c r="L182" s="130"/>
      <c r="M182" s="129">
        <f t="shared" si="5"/>
        <v>0</v>
      </c>
      <c r="O182" s="53"/>
    </row>
    <row r="183" spans="2:15" s="65" customFormat="1" ht="14.4">
      <c r="B183" s="126">
        <v>41904</v>
      </c>
      <c r="C183" s="127">
        <v>47452711.960000001</v>
      </c>
      <c r="D183" s="128">
        <v>2.9E-5</v>
      </c>
      <c r="E183" s="127">
        <v>1376.13</v>
      </c>
      <c r="F183" s="127"/>
      <c r="G183" s="127">
        <v>1369161.32</v>
      </c>
      <c r="H183" s="128">
        <v>2.9E-5</v>
      </c>
      <c r="I183" s="127">
        <v>39.47</v>
      </c>
      <c r="J183" s="129">
        <f t="shared" si="4"/>
        <v>1.145E-3</v>
      </c>
      <c r="K183" s="127">
        <v>1567.69</v>
      </c>
      <c r="L183" s="130"/>
      <c r="M183" s="129">
        <f t="shared" si="5"/>
        <v>3.3036889468434928E-5</v>
      </c>
      <c r="O183" s="53"/>
    </row>
    <row r="184" spans="2:15" s="65" customFormat="1" ht="14.4">
      <c r="B184" s="126">
        <v>41905</v>
      </c>
      <c r="C184" s="127">
        <v>46491896.460000001</v>
      </c>
      <c r="D184" s="128">
        <v>2.9E-5</v>
      </c>
      <c r="E184" s="127">
        <v>1348.26</v>
      </c>
      <c r="F184" s="127"/>
      <c r="G184" s="127">
        <v>1456964.9</v>
      </c>
      <c r="H184" s="128">
        <v>2.9E-5</v>
      </c>
      <c r="I184" s="127">
        <v>39.47</v>
      </c>
      <c r="J184" s="129">
        <f t="shared" si="4"/>
        <v>1.145E-3</v>
      </c>
      <c r="K184" s="127">
        <v>1668.22</v>
      </c>
      <c r="L184" s="130"/>
      <c r="M184" s="129">
        <f t="shared" si="5"/>
        <v>3.5881952060942017E-5</v>
      </c>
      <c r="O184" s="53"/>
    </row>
    <row r="185" spans="2:15" s="65" customFormat="1" ht="14.4">
      <c r="B185" s="126">
        <v>41906</v>
      </c>
      <c r="C185" s="127">
        <v>44663552.490000002</v>
      </c>
      <c r="D185" s="128">
        <v>2.9E-5</v>
      </c>
      <c r="E185" s="127">
        <v>1295.24</v>
      </c>
      <c r="F185" s="127"/>
      <c r="G185" s="127">
        <v>1294898.31</v>
      </c>
      <c r="H185" s="128">
        <v>2.9E-5</v>
      </c>
      <c r="I185" s="127">
        <v>39.47</v>
      </c>
      <c r="J185" s="129">
        <f t="shared" si="4"/>
        <v>1.145E-3</v>
      </c>
      <c r="K185" s="127">
        <v>1482.66</v>
      </c>
      <c r="L185" s="130"/>
      <c r="M185" s="129">
        <f t="shared" si="5"/>
        <v>3.319619504812032E-5</v>
      </c>
      <c r="O185" s="53"/>
    </row>
    <row r="186" spans="2:15" s="65" customFormat="1" ht="14.4">
      <c r="B186" s="126">
        <v>41907</v>
      </c>
      <c r="C186" s="127">
        <v>44547797.859999999</v>
      </c>
      <c r="D186" s="128">
        <v>3.4E-5</v>
      </c>
      <c r="E186" s="127">
        <v>1514.63</v>
      </c>
      <c r="F186" s="127"/>
      <c r="G186" s="127">
        <v>1467136.12</v>
      </c>
      <c r="H186" s="128">
        <v>3.4E-5</v>
      </c>
      <c r="I186" s="127">
        <v>39.47</v>
      </c>
      <c r="J186" s="129">
        <f t="shared" si="4"/>
        <v>1.3420000000000001E-3</v>
      </c>
      <c r="K186" s="127">
        <v>1968.9</v>
      </c>
      <c r="L186" s="130"/>
      <c r="M186" s="129">
        <f t="shared" si="5"/>
        <v>4.4197470909508162E-5</v>
      </c>
      <c r="O186" s="53"/>
    </row>
    <row r="187" spans="2:15" s="65" customFormat="1" ht="14.4">
      <c r="B187" s="126">
        <v>41908</v>
      </c>
      <c r="C187" s="127">
        <v>45263217.920000002</v>
      </c>
      <c r="D187" s="128">
        <v>3.4E-5</v>
      </c>
      <c r="E187" s="127">
        <v>1538.95</v>
      </c>
      <c r="F187" s="127"/>
      <c r="G187" s="127">
        <v>2255750.79</v>
      </c>
      <c r="H187" s="128">
        <v>3.4E-5</v>
      </c>
      <c r="I187" s="127">
        <v>39.47</v>
      </c>
      <c r="J187" s="129">
        <f t="shared" si="4"/>
        <v>1.3420000000000001E-3</v>
      </c>
      <c r="K187" s="127">
        <v>3027.22</v>
      </c>
      <c r="L187" s="130"/>
      <c r="M187" s="129">
        <f t="shared" si="5"/>
        <v>6.6880353167784673E-5</v>
      </c>
      <c r="O187" s="53"/>
    </row>
    <row r="188" spans="2:15" s="65" customFormat="1" ht="14.4">
      <c r="B188" s="126">
        <v>41909</v>
      </c>
      <c r="C188" s="127">
        <v>45263217.920000002</v>
      </c>
      <c r="D188" s="128">
        <v>3.4E-5</v>
      </c>
      <c r="E188" s="127">
        <v>1538.95</v>
      </c>
      <c r="F188" s="127"/>
      <c r="G188" s="127">
        <v>0</v>
      </c>
      <c r="H188" s="128">
        <v>3.4E-5</v>
      </c>
      <c r="I188" s="127">
        <v>39.47</v>
      </c>
      <c r="J188" s="129">
        <f t="shared" si="4"/>
        <v>0</v>
      </c>
      <c r="K188" s="127">
        <v>0</v>
      </c>
      <c r="L188" s="130"/>
      <c r="M188" s="129">
        <f t="shared" si="5"/>
        <v>0</v>
      </c>
      <c r="O188" s="53"/>
    </row>
    <row r="189" spans="2:15" s="65" customFormat="1" ht="14.4">
      <c r="B189" s="126">
        <v>41910</v>
      </c>
      <c r="C189" s="127">
        <v>45263217.920000002</v>
      </c>
      <c r="D189" s="128">
        <v>3.4E-5</v>
      </c>
      <c r="E189" s="127">
        <v>1538.95</v>
      </c>
      <c r="F189" s="127"/>
      <c r="G189" s="127">
        <v>0</v>
      </c>
      <c r="H189" s="128">
        <v>3.4E-5</v>
      </c>
      <c r="I189" s="127">
        <v>39.47</v>
      </c>
      <c r="J189" s="129">
        <f t="shared" si="4"/>
        <v>0</v>
      </c>
      <c r="K189" s="127">
        <v>0</v>
      </c>
      <c r="L189" s="130"/>
      <c r="M189" s="129">
        <f t="shared" si="5"/>
        <v>0</v>
      </c>
      <c r="O189" s="53"/>
    </row>
    <row r="190" spans="2:15" s="65" customFormat="1" ht="14.4">
      <c r="B190" s="126">
        <v>41911</v>
      </c>
      <c r="C190" s="127">
        <v>45047400.469999999</v>
      </c>
      <c r="D190" s="128">
        <v>3.4E-5</v>
      </c>
      <c r="E190" s="127">
        <v>1531.61</v>
      </c>
      <c r="F190" s="127"/>
      <c r="G190" s="127">
        <v>1851684.18</v>
      </c>
      <c r="H190" s="128">
        <v>3.4E-5</v>
      </c>
      <c r="I190" s="127">
        <v>39.47</v>
      </c>
      <c r="J190" s="129">
        <f t="shared" si="4"/>
        <v>1.3420000000000001E-3</v>
      </c>
      <c r="K190" s="127">
        <v>2484.96</v>
      </c>
      <c r="L190" s="130"/>
      <c r="M190" s="129">
        <f t="shared" si="5"/>
        <v>5.5163227490893663E-5</v>
      </c>
      <c r="O190" s="53"/>
    </row>
    <row r="191" spans="2:15" s="65" customFormat="1" ht="14.4">
      <c r="B191" s="126">
        <v>41912</v>
      </c>
      <c r="C191" s="127">
        <v>45748036.329999998</v>
      </c>
      <c r="D191" s="128">
        <v>3.4E-5</v>
      </c>
      <c r="E191" s="127">
        <v>1555.43</v>
      </c>
      <c r="F191" s="127"/>
      <c r="G191" s="127">
        <v>2436436.66</v>
      </c>
      <c r="H191" s="128">
        <v>3.4E-5</v>
      </c>
      <c r="I191" s="127">
        <v>39.47</v>
      </c>
      <c r="J191" s="129">
        <f t="shared" si="4"/>
        <v>1.3420000000000001E-3</v>
      </c>
      <c r="K191" s="127">
        <v>3269.7</v>
      </c>
      <c r="L191" s="130"/>
      <c r="M191" s="129">
        <f t="shared" si="5"/>
        <v>7.1471920158807826E-5</v>
      </c>
      <c r="O191" s="53"/>
    </row>
    <row r="192" spans="2:15" s="65" customFormat="1" ht="14.4">
      <c r="B192" s="126">
        <v>41913</v>
      </c>
      <c r="C192" s="127">
        <v>45582117.880000003</v>
      </c>
      <c r="D192" s="128">
        <v>3.4E-5</v>
      </c>
      <c r="E192" s="127">
        <v>1549.79</v>
      </c>
      <c r="F192" s="127"/>
      <c r="G192" s="127">
        <v>1641718.74</v>
      </c>
      <c r="H192" s="128">
        <v>3.4E-5</v>
      </c>
      <c r="I192" s="127">
        <v>39.47</v>
      </c>
      <c r="J192" s="129">
        <f t="shared" si="4"/>
        <v>1.3420000000000001E-3</v>
      </c>
      <c r="K192" s="127">
        <v>2203.19</v>
      </c>
      <c r="L192" s="130"/>
      <c r="M192" s="129">
        <f t="shared" si="5"/>
        <v>4.8334524644075181E-5</v>
      </c>
      <c r="O192" s="53"/>
    </row>
    <row r="193" spans="2:15" s="65" customFormat="1" ht="14.4">
      <c r="B193" s="126">
        <v>41914</v>
      </c>
      <c r="C193" s="127">
        <v>51241803.969999999</v>
      </c>
      <c r="D193" s="128">
        <v>3.4E-5</v>
      </c>
      <c r="E193" s="127">
        <v>1742.22</v>
      </c>
      <c r="F193" s="127"/>
      <c r="G193" s="127">
        <v>6984095.6299999999</v>
      </c>
      <c r="H193" s="128">
        <v>3.4E-5</v>
      </c>
      <c r="I193" s="127">
        <v>39.47</v>
      </c>
      <c r="J193" s="129">
        <f t="shared" si="4"/>
        <v>1.3420000000000001E-3</v>
      </c>
      <c r="K193" s="127">
        <v>9372.66</v>
      </c>
      <c r="L193" s="130"/>
      <c r="M193" s="129">
        <f t="shared" si="5"/>
        <v>1.8291042223039829E-4</v>
      </c>
      <c r="O193" s="53"/>
    </row>
    <row r="194" spans="2:15" s="65" customFormat="1" ht="14.4">
      <c r="B194" s="126">
        <v>41915</v>
      </c>
      <c r="C194" s="127">
        <v>51897219.840000004</v>
      </c>
      <c r="D194" s="128">
        <v>3.4E-5</v>
      </c>
      <c r="E194" s="127">
        <v>1764.51</v>
      </c>
      <c r="F194" s="127"/>
      <c r="G194" s="127">
        <v>2330380.33</v>
      </c>
      <c r="H194" s="128">
        <v>3.4E-5</v>
      </c>
      <c r="I194" s="127">
        <v>39.47</v>
      </c>
      <c r="J194" s="129">
        <f t="shared" si="4"/>
        <v>1.3420000000000001E-3</v>
      </c>
      <c r="K194" s="127">
        <v>3127.37</v>
      </c>
      <c r="L194" s="130"/>
      <c r="M194" s="129">
        <f t="shared" si="5"/>
        <v>6.0260838820301626E-5</v>
      </c>
      <c r="O194" s="53"/>
    </row>
    <row r="195" spans="2:15" s="65" customFormat="1" ht="14.4">
      <c r="B195" s="126">
        <v>41916</v>
      </c>
      <c r="C195" s="127">
        <v>51897219.840000004</v>
      </c>
      <c r="D195" s="128">
        <v>3.4E-5</v>
      </c>
      <c r="E195" s="127">
        <v>1764.51</v>
      </c>
      <c r="F195" s="127"/>
      <c r="G195" s="127">
        <v>0</v>
      </c>
      <c r="H195" s="128">
        <v>3.4E-5</v>
      </c>
      <c r="I195" s="127">
        <v>39.47</v>
      </c>
      <c r="J195" s="129">
        <f t="shared" si="4"/>
        <v>0</v>
      </c>
      <c r="K195" s="127">
        <v>0</v>
      </c>
      <c r="L195" s="130"/>
      <c r="M195" s="129">
        <f t="shared" si="5"/>
        <v>0</v>
      </c>
      <c r="O195" s="53"/>
    </row>
    <row r="196" spans="2:15" s="65" customFormat="1" ht="14.4">
      <c r="B196" s="126">
        <v>41917</v>
      </c>
      <c r="C196" s="127">
        <v>51897219.840000004</v>
      </c>
      <c r="D196" s="128">
        <v>3.4E-5</v>
      </c>
      <c r="E196" s="127">
        <v>1764.51</v>
      </c>
      <c r="F196" s="127"/>
      <c r="G196" s="127">
        <v>0</v>
      </c>
      <c r="H196" s="128">
        <v>3.4E-5</v>
      </c>
      <c r="I196" s="127">
        <v>39.47</v>
      </c>
      <c r="J196" s="129">
        <f t="shared" si="4"/>
        <v>0</v>
      </c>
      <c r="K196" s="127">
        <v>0</v>
      </c>
      <c r="L196" s="130"/>
      <c r="M196" s="129">
        <f t="shared" si="5"/>
        <v>0</v>
      </c>
      <c r="O196" s="53"/>
    </row>
    <row r="197" spans="2:15" s="65" customFormat="1" ht="14.4">
      <c r="B197" s="126">
        <v>41918</v>
      </c>
      <c r="C197" s="127">
        <v>52612619.990000002</v>
      </c>
      <c r="D197" s="128">
        <v>3.4E-5</v>
      </c>
      <c r="E197" s="127">
        <v>1788.83</v>
      </c>
      <c r="F197" s="127"/>
      <c r="G197" s="127">
        <v>3108095.66</v>
      </c>
      <c r="H197" s="128">
        <v>3.4E-5</v>
      </c>
      <c r="I197" s="127">
        <v>39.47</v>
      </c>
      <c r="J197" s="129">
        <f t="shared" si="4"/>
        <v>1.3420000000000001E-3</v>
      </c>
      <c r="K197" s="127">
        <v>4171.0600000000004</v>
      </c>
      <c r="L197" s="130"/>
      <c r="M197" s="129">
        <f t="shared" si="5"/>
        <v>7.9278697787580005E-5</v>
      </c>
      <c r="O197" s="53"/>
    </row>
    <row r="198" spans="2:15" s="65" customFormat="1" ht="14.4">
      <c r="B198" s="126">
        <v>41919</v>
      </c>
      <c r="C198" s="127">
        <v>52248769.590000004</v>
      </c>
      <c r="D198" s="128">
        <v>3.4E-5</v>
      </c>
      <c r="E198" s="127">
        <v>1776.46</v>
      </c>
      <c r="F198" s="127"/>
      <c r="G198" s="127">
        <v>1942942.41</v>
      </c>
      <c r="H198" s="128">
        <v>3.4E-5</v>
      </c>
      <c r="I198" s="127">
        <v>32.85</v>
      </c>
      <c r="J198" s="129">
        <f t="shared" si="4"/>
        <v>1.1169999999999999E-3</v>
      </c>
      <c r="K198" s="127">
        <v>2170.27</v>
      </c>
      <c r="L198" s="130"/>
      <c r="M198" s="129">
        <f t="shared" si="5"/>
        <v>4.1537246083118718E-5</v>
      </c>
      <c r="O198" s="53"/>
    </row>
    <row r="199" spans="2:15" s="65" customFormat="1" ht="14.4">
      <c r="B199" s="126">
        <v>41920</v>
      </c>
      <c r="C199" s="127">
        <v>47024760.229999997</v>
      </c>
      <c r="D199" s="128">
        <v>3.4E-5</v>
      </c>
      <c r="E199" s="127">
        <v>1598.84</v>
      </c>
      <c r="F199" s="127"/>
      <c r="G199" s="127">
        <v>-3332162.35</v>
      </c>
      <c r="H199" s="128">
        <v>3.4E-5</v>
      </c>
      <c r="I199" s="127">
        <v>32.85</v>
      </c>
      <c r="J199" s="129">
        <f t="shared" si="4"/>
        <v>1.1169999999999999E-3</v>
      </c>
      <c r="K199" s="127">
        <v>-3722.03</v>
      </c>
      <c r="L199" s="130"/>
      <c r="M199" s="129">
        <f t="shared" si="5"/>
        <v>-7.9150430152017819E-5</v>
      </c>
      <c r="O199" s="53"/>
    </row>
    <row r="200" spans="2:15" s="65" customFormat="1" ht="14.4">
      <c r="B200" s="126">
        <v>41921</v>
      </c>
      <c r="C200" s="127">
        <v>47940091.109999999</v>
      </c>
      <c r="D200" s="128">
        <v>3.4E-5</v>
      </c>
      <c r="E200" s="127">
        <v>1629.96</v>
      </c>
      <c r="F200" s="127"/>
      <c r="G200" s="127">
        <v>2196033.12</v>
      </c>
      <c r="H200" s="128">
        <v>3.4E-5</v>
      </c>
      <c r="I200" s="127">
        <v>32.85</v>
      </c>
      <c r="J200" s="129">
        <f t="shared" si="4"/>
        <v>1.1169999999999999E-3</v>
      </c>
      <c r="K200" s="127">
        <v>2452.9699999999998</v>
      </c>
      <c r="L200" s="130"/>
      <c r="M200" s="129">
        <f t="shared" si="5"/>
        <v>5.1167403799287437E-5</v>
      </c>
      <c r="O200" s="53"/>
    </row>
    <row r="201" spans="2:15" s="65" customFormat="1" ht="14.4">
      <c r="B201" s="126">
        <v>41922</v>
      </c>
      <c r="C201" s="127">
        <v>48065968.740000002</v>
      </c>
      <c r="D201" s="128">
        <v>3.4E-5</v>
      </c>
      <c r="E201" s="127">
        <v>1634.24</v>
      </c>
      <c r="F201" s="127"/>
      <c r="G201" s="127">
        <v>1957241.65</v>
      </c>
      <c r="H201" s="128">
        <v>3.4E-5</v>
      </c>
      <c r="I201" s="127">
        <v>32.85</v>
      </c>
      <c r="J201" s="129">
        <f t="shared" ref="J201:J264" si="6">IF(K201&lt;&gt;0,ROUND(H201*I201,6),0)</f>
        <v>1.1169999999999999E-3</v>
      </c>
      <c r="K201" s="127">
        <v>2186.2399999999998</v>
      </c>
      <c r="L201" s="130"/>
      <c r="M201" s="129">
        <f t="shared" si="5"/>
        <v>4.5484155574308305E-5</v>
      </c>
      <c r="O201" s="53"/>
    </row>
    <row r="202" spans="2:15" s="65" customFormat="1" ht="14.4">
      <c r="B202" s="126">
        <v>41923</v>
      </c>
      <c r="C202" s="127">
        <v>48065968.740000002</v>
      </c>
      <c r="D202" s="128">
        <v>3.4E-5</v>
      </c>
      <c r="E202" s="127">
        <v>1634.24</v>
      </c>
      <c r="F202" s="127"/>
      <c r="G202" s="127">
        <v>0</v>
      </c>
      <c r="H202" s="128">
        <v>3.4E-5</v>
      </c>
      <c r="I202" s="127">
        <v>32.85</v>
      </c>
      <c r="J202" s="129">
        <f t="shared" si="6"/>
        <v>0</v>
      </c>
      <c r="K202" s="127">
        <v>0</v>
      </c>
      <c r="L202" s="130"/>
      <c r="M202" s="129">
        <f t="shared" ref="M202:M265" si="7">K202/C202</f>
        <v>0</v>
      </c>
      <c r="O202" s="53"/>
    </row>
    <row r="203" spans="2:15" s="65" customFormat="1" ht="14.4">
      <c r="B203" s="126">
        <v>41924</v>
      </c>
      <c r="C203" s="127">
        <v>48065968.740000002</v>
      </c>
      <c r="D203" s="128">
        <v>3.4E-5</v>
      </c>
      <c r="E203" s="127">
        <v>1634.24</v>
      </c>
      <c r="F203" s="127"/>
      <c r="G203" s="127">
        <v>0</v>
      </c>
      <c r="H203" s="128">
        <v>3.4E-5</v>
      </c>
      <c r="I203" s="127">
        <v>32.85</v>
      </c>
      <c r="J203" s="129">
        <f t="shared" si="6"/>
        <v>0</v>
      </c>
      <c r="K203" s="127">
        <v>0</v>
      </c>
      <c r="L203" s="130"/>
      <c r="M203" s="129">
        <f t="shared" si="7"/>
        <v>0</v>
      </c>
      <c r="O203" s="53"/>
    </row>
    <row r="204" spans="2:15" s="65" customFormat="1" ht="14.4">
      <c r="B204" s="126">
        <v>41925</v>
      </c>
      <c r="C204" s="127">
        <v>48867094.82</v>
      </c>
      <c r="D204" s="128">
        <v>3.4E-5</v>
      </c>
      <c r="E204" s="127">
        <v>1661.48</v>
      </c>
      <c r="F204" s="127"/>
      <c r="G204" s="127">
        <v>3127663.14</v>
      </c>
      <c r="H204" s="128">
        <v>3.4E-5</v>
      </c>
      <c r="I204" s="127">
        <v>32.85</v>
      </c>
      <c r="J204" s="129">
        <f t="shared" si="6"/>
        <v>1.1169999999999999E-3</v>
      </c>
      <c r="K204" s="127">
        <v>3493.6</v>
      </c>
      <c r="L204" s="130"/>
      <c r="M204" s="129">
        <f t="shared" si="7"/>
        <v>7.1491870201585266E-5</v>
      </c>
      <c r="O204" s="53"/>
    </row>
    <row r="205" spans="2:15" s="65" customFormat="1" ht="14.4">
      <c r="B205" s="126">
        <v>41926</v>
      </c>
      <c r="C205" s="127">
        <v>49358705.659999996</v>
      </c>
      <c r="D205" s="128">
        <v>3.4E-5</v>
      </c>
      <c r="E205" s="127">
        <v>1678.2</v>
      </c>
      <c r="F205" s="127"/>
      <c r="G205" s="127">
        <v>2099301.77</v>
      </c>
      <c r="H205" s="128">
        <v>3.4E-5</v>
      </c>
      <c r="I205" s="127">
        <v>32.85</v>
      </c>
      <c r="J205" s="129">
        <f t="shared" si="6"/>
        <v>1.1169999999999999E-3</v>
      </c>
      <c r="K205" s="127">
        <v>2344.92</v>
      </c>
      <c r="L205" s="130"/>
      <c r="M205" s="129">
        <f t="shared" si="7"/>
        <v>4.7507728751086546E-5</v>
      </c>
      <c r="O205" s="53"/>
    </row>
    <row r="206" spans="2:15" s="65" customFormat="1" ht="14.4">
      <c r="B206" s="126">
        <v>41927</v>
      </c>
      <c r="C206" s="127">
        <v>48882866.950000003</v>
      </c>
      <c r="D206" s="128">
        <v>3.4E-5</v>
      </c>
      <c r="E206" s="127">
        <v>1662.02</v>
      </c>
      <c r="F206" s="127"/>
      <c r="G206" s="127">
        <v>1833247.43</v>
      </c>
      <c r="H206" s="128">
        <v>3.4E-5</v>
      </c>
      <c r="I206" s="127">
        <v>32.85</v>
      </c>
      <c r="J206" s="129">
        <f t="shared" si="6"/>
        <v>1.1169999999999999E-3</v>
      </c>
      <c r="K206" s="127">
        <v>2047.74</v>
      </c>
      <c r="L206" s="130"/>
      <c r="M206" s="129">
        <f t="shared" si="7"/>
        <v>4.1890750845169074E-5</v>
      </c>
      <c r="O206" s="53"/>
    </row>
    <row r="207" spans="2:15" s="65" customFormat="1" ht="14.4">
      <c r="B207" s="126">
        <v>41928</v>
      </c>
      <c r="C207" s="127">
        <v>47706911.020000003</v>
      </c>
      <c r="D207" s="128">
        <v>3.4E-5</v>
      </c>
      <c r="E207" s="127">
        <v>1622.03</v>
      </c>
      <c r="F207" s="127"/>
      <c r="G207" s="127">
        <v>1258871.6599999999</v>
      </c>
      <c r="H207" s="128">
        <v>3.4E-5</v>
      </c>
      <c r="I207" s="127">
        <v>32.85</v>
      </c>
      <c r="J207" s="129">
        <f t="shared" si="6"/>
        <v>1.1169999999999999E-3</v>
      </c>
      <c r="K207" s="127">
        <v>1406.16</v>
      </c>
      <c r="L207" s="130"/>
      <c r="M207" s="129">
        <f t="shared" si="7"/>
        <v>2.9474974797896692E-5</v>
      </c>
      <c r="O207" s="53"/>
    </row>
    <row r="208" spans="2:15" s="65" customFormat="1" ht="14.4">
      <c r="B208" s="126">
        <v>41929</v>
      </c>
      <c r="C208" s="127">
        <v>47856912.020000003</v>
      </c>
      <c r="D208" s="128">
        <v>3.4E-5</v>
      </c>
      <c r="E208" s="127">
        <v>1627.14</v>
      </c>
      <c r="F208" s="127"/>
      <c r="G208" s="127">
        <v>1688794.31</v>
      </c>
      <c r="H208" s="128">
        <v>3.4E-5</v>
      </c>
      <c r="I208" s="127">
        <v>32.85</v>
      </c>
      <c r="J208" s="129">
        <f t="shared" si="6"/>
        <v>1.1169999999999999E-3</v>
      </c>
      <c r="K208" s="127">
        <v>1886.38</v>
      </c>
      <c r="L208" s="130"/>
      <c r="M208" s="129">
        <f t="shared" si="7"/>
        <v>3.9417085649229902E-5</v>
      </c>
      <c r="O208" s="53"/>
    </row>
    <row r="209" spans="2:15" s="65" customFormat="1" ht="14.4">
      <c r="B209" s="126">
        <v>41930</v>
      </c>
      <c r="C209" s="127">
        <v>47856912.020000003</v>
      </c>
      <c r="D209" s="128">
        <v>3.4E-5</v>
      </c>
      <c r="E209" s="127">
        <v>1627.14</v>
      </c>
      <c r="F209" s="127"/>
      <c r="G209" s="127">
        <v>0</v>
      </c>
      <c r="H209" s="128">
        <v>3.4E-5</v>
      </c>
      <c r="I209" s="127">
        <v>32.85</v>
      </c>
      <c r="J209" s="129">
        <f t="shared" si="6"/>
        <v>0</v>
      </c>
      <c r="K209" s="127">
        <v>0</v>
      </c>
      <c r="L209" s="130"/>
      <c r="M209" s="129">
        <f t="shared" si="7"/>
        <v>0</v>
      </c>
      <c r="O209" s="53"/>
    </row>
    <row r="210" spans="2:15" s="65" customFormat="1" ht="14.4">
      <c r="B210" s="126">
        <v>41931</v>
      </c>
      <c r="C210" s="127">
        <v>47856912.020000003</v>
      </c>
      <c r="D210" s="128">
        <v>3.4E-5</v>
      </c>
      <c r="E210" s="127">
        <v>1627.14</v>
      </c>
      <c r="F210" s="127"/>
      <c r="G210" s="127">
        <v>0</v>
      </c>
      <c r="H210" s="128">
        <v>3.4E-5</v>
      </c>
      <c r="I210" s="127">
        <v>32.85</v>
      </c>
      <c r="J210" s="129">
        <f t="shared" si="6"/>
        <v>0</v>
      </c>
      <c r="K210" s="127">
        <v>0</v>
      </c>
      <c r="L210" s="130"/>
      <c r="M210" s="129">
        <f t="shared" si="7"/>
        <v>0</v>
      </c>
      <c r="O210" s="53"/>
    </row>
    <row r="211" spans="2:15" s="65" customFormat="1" ht="14.4">
      <c r="B211" s="126">
        <v>41932</v>
      </c>
      <c r="C211" s="127">
        <v>47404774.609999999</v>
      </c>
      <c r="D211" s="128">
        <v>3.4E-5</v>
      </c>
      <c r="E211" s="127">
        <v>1611.76</v>
      </c>
      <c r="F211" s="127"/>
      <c r="G211" s="127">
        <v>1498315.99</v>
      </c>
      <c r="H211" s="128">
        <v>3.4E-5</v>
      </c>
      <c r="I211" s="127">
        <v>32.85</v>
      </c>
      <c r="J211" s="129">
        <f t="shared" si="6"/>
        <v>1.1169999999999999E-3</v>
      </c>
      <c r="K211" s="127">
        <v>1673.62</v>
      </c>
      <c r="L211" s="130"/>
      <c r="M211" s="129">
        <f t="shared" si="7"/>
        <v>3.5304882551787327E-5</v>
      </c>
      <c r="O211" s="53"/>
    </row>
    <row r="212" spans="2:15" s="65" customFormat="1" ht="14.4">
      <c r="B212" s="126">
        <v>41933</v>
      </c>
      <c r="C212" s="127">
        <v>47217878.100000001</v>
      </c>
      <c r="D212" s="128">
        <v>3.4E-5</v>
      </c>
      <c r="E212" s="127">
        <v>1605.41</v>
      </c>
      <c r="F212" s="127"/>
      <c r="G212" s="127">
        <v>2057761.22</v>
      </c>
      <c r="H212" s="128">
        <v>3.4E-5</v>
      </c>
      <c r="I212" s="127">
        <v>32.85</v>
      </c>
      <c r="J212" s="129">
        <f t="shared" si="6"/>
        <v>1.1169999999999999E-3</v>
      </c>
      <c r="K212" s="127">
        <v>2298.52</v>
      </c>
      <c r="L212" s="130"/>
      <c r="M212" s="129">
        <f t="shared" si="7"/>
        <v>4.8679019314084761E-5</v>
      </c>
      <c r="O212" s="53"/>
    </row>
    <row r="213" spans="2:15" s="65" customFormat="1" ht="14.4">
      <c r="B213" s="126">
        <v>41934</v>
      </c>
      <c r="C213" s="127">
        <v>42251115.009999998</v>
      </c>
      <c r="D213" s="128">
        <v>3.4E-5</v>
      </c>
      <c r="E213" s="127">
        <v>1436.54</v>
      </c>
      <c r="F213" s="127"/>
      <c r="G213" s="127">
        <v>1637011</v>
      </c>
      <c r="H213" s="128">
        <v>3.4E-5</v>
      </c>
      <c r="I213" s="127">
        <v>32.85</v>
      </c>
      <c r="J213" s="129">
        <f t="shared" si="6"/>
        <v>1.1169999999999999E-3</v>
      </c>
      <c r="K213" s="127">
        <v>1828.54</v>
      </c>
      <c r="L213" s="130"/>
      <c r="M213" s="129">
        <f t="shared" si="7"/>
        <v>4.3277911117072792E-5</v>
      </c>
      <c r="O213" s="53"/>
    </row>
    <row r="214" spans="2:15" s="65" customFormat="1" ht="14.4">
      <c r="B214" s="126">
        <v>41935</v>
      </c>
      <c r="C214" s="127">
        <v>42955601.159999996</v>
      </c>
      <c r="D214" s="128">
        <v>3.6999999999999998E-5</v>
      </c>
      <c r="E214" s="127">
        <v>1589.36</v>
      </c>
      <c r="F214" s="127"/>
      <c r="G214" s="127">
        <v>1913496.4</v>
      </c>
      <c r="H214" s="128">
        <v>3.6999999999999998E-5</v>
      </c>
      <c r="I214" s="127">
        <v>32.85</v>
      </c>
      <c r="J214" s="129">
        <f t="shared" si="6"/>
        <v>1.2149999999999999E-3</v>
      </c>
      <c r="K214" s="127">
        <v>2324.9</v>
      </c>
      <c r="L214" s="130"/>
      <c r="M214" s="129">
        <f t="shared" si="7"/>
        <v>5.4123325881071202E-5</v>
      </c>
      <c r="O214" s="53"/>
    </row>
    <row r="215" spans="2:15" s="65" customFormat="1" ht="14.4">
      <c r="B215" s="126">
        <v>41936</v>
      </c>
      <c r="C215" s="127">
        <v>43400092.859999999</v>
      </c>
      <c r="D215" s="128">
        <v>3.6999999999999998E-5</v>
      </c>
      <c r="E215" s="127">
        <v>1605.8</v>
      </c>
      <c r="F215" s="127"/>
      <c r="G215" s="127">
        <v>2544867.94</v>
      </c>
      <c r="H215" s="128">
        <v>3.6999999999999998E-5</v>
      </c>
      <c r="I215" s="127">
        <v>32.85</v>
      </c>
      <c r="J215" s="129">
        <f t="shared" si="6"/>
        <v>1.2149999999999999E-3</v>
      </c>
      <c r="K215" s="127">
        <v>3092.01</v>
      </c>
      <c r="L215" s="130"/>
      <c r="M215" s="129">
        <f t="shared" si="7"/>
        <v>7.1244317609508461E-5</v>
      </c>
      <c r="O215" s="53"/>
    </row>
    <row r="216" spans="2:15" s="65" customFormat="1" ht="14.4">
      <c r="B216" s="126">
        <v>41937</v>
      </c>
      <c r="C216" s="127">
        <v>43400092.859999999</v>
      </c>
      <c r="D216" s="128">
        <v>3.6999999999999998E-5</v>
      </c>
      <c r="E216" s="127">
        <v>1605.8</v>
      </c>
      <c r="F216" s="127"/>
      <c r="G216" s="127">
        <v>0</v>
      </c>
      <c r="H216" s="128">
        <v>3.6999999999999998E-5</v>
      </c>
      <c r="I216" s="127">
        <v>32.85</v>
      </c>
      <c r="J216" s="129">
        <f t="shared" si="6"/>
        <v>0</v>
      </c>
      <c r="K216" s="127">
        <v>0</v>
      </c>
      <c r="L216" s="130"/>
      <c r="M216" s="129">
        <f t="shared" si="7"/>
        <v>0</v>
      </c>
      <c r="O216" s="53"/>
    </row>
    <row r="217" spans="2:15" s="65" customFormat="1" ht="14.4">
      <c r="B217" s="126">
        <v>41938</v>
      </c>
      <c r="C217" s="127">
        <v>43400092.859999999</v>
      </c>
      <c r="D217" s="128">
        <v>3.6999999999999998E-5</v>
      </c>
      <c r="E217" s="127">
        <v>1605.8</v>
      </c>
      <c r="F217" s="127"/>
      <c r="G217" s="127">
        <v>0</v>
      </c>
      <c r="H217" s="128">
        <v>3.6999999999999998E-5</v>
      </c>
      <c r="I217" s="127">
        <v>32.85</v>
      </c>
      <c r="J217" s="129">
        <f t="shared" si="6"/>
        <v>0</v>
      </c>
      <c r="K217" s="127">
        <v>0</v>
      </c>
      <c r="L217" s="130"/>
      <c r="M217" s="129">
        <f t="shared" si="7"/>
        <v>0</v>
      </c>
      <c r="O217" s="53"/>
    </row>
    <row r="218" spans="2:15" s="65" customFormat="1" ht="14.4">
      <c r="B218" s="126">
        <v>41939</v>
      </c>
      <c r="C218" s="127">
        <v>44135085.509999998</v>
      </c>
      <c r="D218" s="128">
        <v>3.6999999999999998E-5</v>
      </c>
      <c r="E218" s="127">
        <v>1633</v>
      </c>
      <c r="F218" s="127"/>
      <c r="G218" s="127">
        <v>2633797.87</v>
      </c>
      <c r="H218" s="128">
        <v>3.6999999999999998E-5</v>
      </c>
      <c r="I218" s="127">
        <v>32.85</v>
      </c>
      <c r="J218" s="129">
        <f t="shared" si="6"/>
        <v>1.2149999999999999E-3</v>
      </c>
      <c r="K218" s="127">
        <v>3200.06</v>
      </c>
      <c r="L218" s="130"/>
      <c r="M218" s="129">
        <f t="shared" si="7"/>
        <v>7.2506033760259508E-5</v>
      </c>
      <c r="O218" s="53"/>
    </row>
    <row r="219" spans="2:15" s="65" customFormat="1" ht="14.4">
      <c r="B219" s="126">
        <v>41940</v>
      </c>
      <c r="C219" s="127">
        <v>43039376.270000003</v>
      </c>
      <c r="D219" s="128">
        <v>3.6999999999999998E-5</v>
      </c>
      <c r="E219" s="127">
        <v>1592.46</v>
      </c>
      <c r="F219" s="127"/>
      <c r="G219" s="127">
        <v>2177614.36</v>
      </c>
      <c r="H219" s="128">
        <v>3.6999999999999998E-5</v>
      </c>
      <c r="I219" s="127">
        <v>32.85</v>
      </c>
      <c r="J219" s="129">
        <f t="shared" si="6"/>
        <v>1.2149999999999999E-3</v>
      </c>
      <c r="K219" s="127">
        <v>2645.8</v>
      </c>
      <c r="L219" s="130"/>
      <c r="M219" s="129">
        <f t="shared" si="7"/>
        <v>6.1473939199351685E-5</v>
      </c>
      <c r="O219" s="53"/>
    </row>
    <row r="220" spans="2:15" s="65" customFormat="1" ht="14.4">
      <c r="B220" s="126">
        <v>41941</v>
      </c>
      <c r="C220" s="127">
        <v>44190168.060000002</v>
      </c>
      <c r="D220" s="128">
        <v>3.6999999999999998E-5</v>
      </c>
      <c r="E220" s="127">
        <v>1635.04</v>
      </c>
      <c r="F220" s="127"/>
      <c r="G220" s="127">
        <v>3124341.56</v>
      </c>
      <c r="H220" s="128">
        <v>3.6999999999999998E-5</v>
      </c>
      <c r="I220" s="127">
        <v>32.85</v>
      </c>
      <c r="J220" s="129">
        <f t="shared" si="6"/>
        <v>1.2149999999999999E-3</v>
      </c>
      <c r="K220" s="127">
        <v>3796.07</v>
      </c>
      <c r="L220" s="130"/>
      <c r="M220" s="129">
        <f t="shared" si="7"/>
        <v>8.59030451037393E-5</v>
      </c>
      <c r="O220" s="53"/>
    </row>
    <row r="221" spans="2:15" s="65" customFormat="1" ht="14.4">
      <c r="B221" s="126">
        <v>41942</v>
      </c>
      <c r="C221" s="127">
        <v>45180298.439999998</v>
      </c>
      <c r="D221" s="128">
        <v>3.6999999999999998E-5</v>
      </c>
      <c r="E221" s="127">
        <v>1671.67</v>
      </c>
      <c r="F221" s="127"/>
      <c r="G221" s="127">
        <v>2244922.4300000002</v>
      </c>
      <c r="H221" s="128">
        <v>3.6999999999999998E-5</v>
      </c>
      <c r="I221" s="127">
        <v>32.85</v>
      </c>
      <c r="J221" s="129">
        <f t="shared" si="6"/>
        <v>1.2149999999999999E-3</v>
      </c>
      <c r="K221" s="127">
        <v>2727.58</v>
      </c>
      <c r="L221" s="130"/>
      <c r="M221" s="129">
        <f t="shared" si="7"/>
        <v>6.0371004490425408E-5</v>
      </c>
      <c r="O221" s="53"/>
    </row>
    <row r="222" spans="2:15" s="65" customFormat="1" ht="14.4">
      <c r="B222" s="126">
        <v>41943</v>
      </c>
      <c r="C222" s="127">
        <v>46019947.130000003</v>
      </c>
      <c r="D222" s="128">
        <v>3.6999999999999998E-5</v>
      </c>
      <c r="E222" s="127">
        <v>1702.74</v>
      </c>
      <c r="F222" s="127"/>
      <c r="G222" s="127">
        <v>2131582.4700000002</v>
      </c>
      <c r="H222" s="128">
        <v>3.6999999999999998E-5</v>
      </c>
      <c r="I222" s="127">
        <v>32.85</v>
      </c>
      <c r="J222" s="129">
        <f t="shared" si="6"/>
        <v>1.2149999999999999E-3</v>
      </c>
      <c r="K222" s="127">
        <v>2589.87</v>
      </c>
      <c r="L222" s="130"/>
      <c r="M222" s="129">
        <f t="shared" si="7"/>
        <v>5.6277118108892529E-5</v>
      </c>
      <c r="O222" s="53"/>
    </row>
    <row r="223" spans="2:15" s="65" customFormat="1" ht="14.4">
      <c r="B223" s="126">
        <v>41944</v>
      </c>
      <c r="C223" s="127">
        <v>46019947.130000003</v>
      </c>
      <c r="D223" s="128">
        <v>3.6999999999999998E-5</v>
      </c>
      <c r="E223" s="127">
        <v>1702.74</v>
      </c>
      <c r="F223" s="127"/>
      <c r="G223" s="127">
        <v>0</v>
      </c>
      <c r="H223" s="128">
        <v>3.6999999999999998E-5</v>
      </c>
      <c r="I223" s="127">
        <v>32.85</v>
      </c>
      <c r="J223" s="129">
        <f t="shared" si="6"/>
        <v>0</v>
      </c>
      <c r="K223" s="127">
        <v>0</v>
      </c>
      <c r="L223" s="130"/>
      <c r="M223" s="129">
        <f t="shared" si="7"/>
        <v>0</v>
      </c>
      <c r="O223" s="53"/>
    </row>
    <row r="224" spans="2:15" s="65" customFormat="1" ht="14.4">
      <c r="B224" s="126">
        <v>41945</v>
      </c>
      <c r="C224" s="127">
        <v>46019947.130000003</v>
      </c>
      <c r="D224" s="128">
        <v>3.6999999999999998E-5</v>
      </c>
      <c r="E224" s="127">
        <v>1702.74</v>
      </c>
      <c r="F224" s="127"/>
      <c r="G224" s="127">
        <v>0</v>
      </c>
      <c r="H224" s="128">
        <v>3.6999999999999998E-5</v>
      </c>
      <c r="I224" s="127">
        <v>32.85</v>
      </c>
      <c r="J224" s="129">
        <f t="shared" si="6"/>
        <v>0</v>
      </c>
      <c r="K224" s="127">
        <v>0</v>
      </c>
      <c r="L224" s="130"/>
      <c r="M224" s="129">
        <f t="shared" si="7"/>
        <v>0</v>
      </c>
      <c r="O224" s="53"/>
    </row>
    <row r="225" spans="2:15" s="65" customFormat="1" ht="14.4">
      <c r="B225" s="126">
        <v>41946</v>
      </c>
      <c r="C225" s="127">
        <v>46402145.689999998</v>
      </c>
      <c r="D225" s="128">
        <v>3.6999999999999998E-5</v>
      </c>
      <c r="E225" s="127">
        <v>1716.88</v>
      </c>
      <c r="F225" s="127"/>
      <c r="G225" s="127">
        <v>2463771.2799999998</v>
      </c>
      <c r="H225" s="128">
        <v>3.6999999999999998E-5</v>
      </c>
      <c r="I225" s="127">
        <v>32.85</v>
      </c>
      <c r="J225" s="129">
        <f t="shared" si="6"/>
        <v>1.2149999999999999E-3</v>
      </c>
      <c r="K225" s="127">
        <v>2993.48</v>
      </c>
      <c r="L225" s="130"/>
      <c r="M225" s="129">
        <f t="shared" si="7"/>
        <v>6.4511671938591336E-5</v>
      </c>
      <c r="O225" s="53"/>
    </row>
    <row r="226" spans="2:15" s="65" customFormat="1" ht="14.4">
      <c r="B226" s="126">
        <v>41947</v>
      </c>
      <c r="C226" s="127">
        <v>52909223.409999996</v>
      </c>
      <c r="D226" s="128">
        <v>3.6999999999999998E-5</v>
      </c>
      <c r="E226" s="127">
        <v>1957.64</v>
      </c>
      <c r="F226" s="127"/>
      <c r="G226" s="127">
        <v>8562817.7300000004</v>
      </c>
      <c r="H226" s="128">
        <v>3.6999999999999998E-5</v>
      </c>
      <c r="I226" s="127">
        <v>32.85</v>
      </c>
      <c r="J226" s="129">
        <f t="shared" si="6"/>
        <v>1.2149999999999999E-3</v>
      </c>
      <c r="K226" s="127">
        <v>10403.82</v>
      </c>
      <c r="L226" s="130"/>
      <c r="M226" s="129">
        <f t="shared" si="7"/>
        <v>1.9663528075964252E-4</v>
      </c>
      <c r="O226" s="53"/>
    </row>
    <row r="227" spans="2:15" s="65" customFormat="1" ht="14.4">
      <c r="B227" s="126">
        <v>41948</v>
      </c>
      <c r="C227" s="127">
        <v>51528538.770000003</v>
      </c>
      <c r="D227" s="128">
        <v>3.6999999999999998E-5</v>
      </c>
      <c r="E227" s="127">
        <v>1906.56</v>
      </c>
      <c r="F227" s="127"/>
      <c r="G227" s="127">
        <v>1402920.21</v>
      </c>
      <c r="H227" s="128">
        <v>3.6999999999999998E-5</v>
      </c>
      <c r="I227" s="127">
        <v>32.85</v>
      </c>
      <c r="J227" s="129">
        <f t="shared" si="6"/>
        <v>1.2149999999999999E-3</v>
      </c>
      <c r="K227" s="127">
        <v>1704.55</v>
      </c>
      <c r="L227" s="130"/>
      <c r="M227" s="129">
        <f t="shared" si="7"/>
        <v>3.3079727092754114E-5</v>
      </c>
      <c r="O227" s="53"/>
    </row>
    <row r="228" spans="2:15" s="65" customFormat="1" ht="14.4">
      <c r="B228" s="126">
        <v>41949</v>
      </c>
      <c r="C228" s="127">
        <v>51692731.649999999</v>
      </c>
      <c r="D228" s="128">
        <v>3.6999999999999998E-5</v>
      </c>
      <c r="E228" s="127">
        <v>1912.63</v>
      </c>
      <c r="F228" s="127"/>
      <c r="G228" s="127">
        <v>2033766.54</v>
      </c>
      <c r="H228" s="128">
        <v>3.6999999999999998E-5</v>
      </c>
      <c r="I228" s="127">
        <v>32.85</v>
      </c>
      <c r="J228" s="129">
        <f t="shared" si="6"/>
        <v>1.2149999999999999E-3</v>
      </c>
      <c r="K228" s="127">
        <v>2471.0300000000002</v>
      </c>
      <c r="L228" s="130"/>
      <c r="M228" s="129">
        <f t="shared" si="7"/>
        <v>4.7802271637157721E-5</v>
      </c>
      <c r="O228" s="53"/>
    </row>
    <row r="229" spans="2:15" s="65" customFormat="1" ht="14.4">
      <c r="B229" s="126">
        <v>41950</v>
      </c>
      <c r="C229" s="127">
        <v>51414466.700000003</v>
      </c>
      <c r="D229" s="128">
        <v>3.6999999999999998E-5</v>
      </c>
      <c r="E229" s="127">
        <v>1902.34</v>
      </c>
      <c r="F229" s="127"/>
      <c r="G229" s="127">
        <v>1772389.05</v>
      </c>
      <c r="H229" s="128">
        <v>3.6999999999999998E-5</v>
      </c>
      <c r="I229" s="127">
        <v>30.07</v>
      </c>
      <c r="J229" s="129">
        <f t="shared" si="6"/>
        <v>1.1130000000000001E-3</v>
      </c>
      <c r="K229" s="127">
        <v>1972.67</v>
      </c>
      <c r="L229" s="130"/>
      <c r="M229" s="129">
        <f t="shared" si="7"/>
        <v>3.8367994975235246E-5</v>
      </c>
      <c r="O229" s="53"/>
    </row>
    <row r="230" spans="2:15" s="65" customFormat="1" ht="14.4">
      <c r="B230" s="126">
        <v>41951</v>
      </c>
      <c r="C230" s="127">
        <v>51414466.700000003</v>
      </c>
      <c r="D230" s="128">
        <v>3.6999999999999998E-5</v>
      </c>
      <c r="E230" s="127">
        <v>1902.34</v>
      </c>
      <c r="F230" s="127"/>
      <c r="G230" s="127">
        <v>0</v>
      </c>
      <c r="H230" s="128">
        <v>3.6999999999999998E-5</v>
      </c>
      <c r="I230" s="127">
        <v>30.07</v>
      </c>
      <c r="J230" s="129">
        <f t="shared" si="6"/>
        <v>0</v>
      </c>
      <c r="K230" s="127">
        <v>0</v>
      </c>
      <c r="L230" s="130"/>
      <c r="M230" s="129">
        <f t="shared" si="7"/>
        <v>0</v>
      </c>
      <c r="O230" s="53"/>
    </row>
    <row r="231" spans="2:15" s="65" customFormat="1" ht="14.4">
      <c r="B231" s="126">
        <v>41952</v>
      </c>
      <c r="C231" s="127">
        <v>51414466.700000003</v>
      </c>
      <c r="D231" s="128">
        <v>3.6999999999999998E-5</v>
      </c>
      <c r="E231" s="127">
        <v>1902.34</v>
      </c>
      <c r="F231" s="127"/>
      <c r="G231" s="127">
        <v>0</v>
      </c>
      <c r="H231" s="128">
        <v>3.6999999999999998E-5</v>
      </c>
      <c r="I231" s="127">
        <v>30.07</v>
      </c>
      <c r="J231" s="129">
        <f t="shared" si="6"/>
        <v>0</v>
      </c>
      <c r="K231" s="127">
        <v>0</v>
      </c>
      <c r="L231" s="130"/>
      <c r="M231" s="129">
        <f t="shared" si="7"/>
        <v>0</v>
      </c>
      <c r="O231" s="53"/>
    </row>
    <row r="232" spans="2:15" s="65" customFormat="1" ht="14.4">
      <c r="B232" s="126">
        <v>41953</v>
      </c>
      <c r="C232" s="127">
        <v>52382889.979999997</v>
      </c>
      <c r="D232" s="128">
        <v>3.6999999999999998E-5</v>
      </c>
      <c r="E232" s="127">
        <v>1938.17</v>
      </c>
      <c r="F232" s="127"/>
      <c r="G232" s="127">
        <v>2293349.02</v>
      </c>
      <c r="H232" s="128">
        <v>3.6999999999999998E-5</v>
      </c>
      <c r="I232" s="127">
        <v>30.07</v>
      </c>
      <c r="J232" s="129">
        <f t="shared" si="6"/>
        <v>1.1130000000000001E-3</v>
      </c>
      <c r="K232" s="127">
        <v>2552.5</v>
      </c>
      <c r="L232" s="130"/>
      <c r="M232" s="129">
        <f t="shared" si="7"/>
        <v>4.8727742989639461E-5</v>
      </c>
      <c r="O232" s="53"/>
    </row>
    <row r="233" spans="2:15" s="65" customFormat="1" ht="14.4">
      <c r="B233" s="126">
        <v>41954</v>
      </c>
      <c r="C233" s="127">
        <v>46038350.810000002</v>
      </c>
      <c r="D233" s="128">
        <v>3.6999999999999998E-5</v>
      </c>
      <c r="E233" s="127">
        <v>1703.42</v>
      </c>
      <c r="F233" s="127"/>
      <c r="G233" s="127">
        <v>1849202.04</v>
      </c>
      <c r="H233" s="128">
        <v>3.6999999999999998E-5</v>
      </c>
      <c r="I233" s="127">
        <v>30.07</v>
      </c>
      <c r="J233" s="129">
        <f t="shared" si="6"/>
        <v>1.1130000000000001E-3</v>
      </c>
      <c r="K233" s="127">
        <v>2058.16</v>
      </c>
      <c r="L233" s="130"/>
      <c r="M233" s="129">
        <f t="shared" si="7"/>
        <v>4.4705337263144238E-5</v>
      </c>
      <c r="O233" s="53"/>
    </row>
    <row r="234" spans="2:15" s="65" customFormat="1" ht="14.4">
      <c r="B234" s="126">
        <v>41955</v>
      </c>
      <c r="C234" s="127">
        <v>46664710.729999997</v>
      </c>
      <c r="D234" s="128">
        <v>3.6999999999999998E-5</v>
      </c>
      <c r="E234" s="127">
        <v>1726.59</v>
      </c>
      <c r="F234" s="127"/>
      <c r="G234" s="127">
        <v>2233247.35</v>
      </c>
      <c r="H234" s="128">
        <v>3.6999999999999998E-5</v>
      </c>
      <c r="I234" s="127">
        <v>30.07</v>
      </c>
      <c r="J234" s="129">
        <f t="shared" si="6"/>
        <v>1.1130000000000001E-3</v>
      </c>
      <c r="K234" s="127">
        <v>2485.6</v>
      </c>
      <c r="L234" s="130"/>
      <c r="M234" s="129">
        <f t="shared" si="7"/>
        <v>5.3265089638754528E-5</v>
      </c>
      <c r="O234" s="53"/>
    </row>
    <row r="235" spans="2:15" s="65" customFormat="1" ht="14.4">
      <c r="B235" s="126">
        <v>41956</v>
      </c>
      <c r="C235" s="127">
        <v>41844899.090000004</v>
      </c>
      <c r="D235" s="128">
        <v>3.6999999999999998E-5</v>
      </c>
      <c r="E235" s="127">
        <v>1548.26</v>
      </c>
      <c r="F235" s="127"/>
      <c r="G235" s="127">
        <v>1641299.91</v>
      </c>
      <c r="H235" s="128">
        <v>3.6999999999999998E-5</v>
      </c>
      <c r="I235" s="127">
        <v>30.07</v>
      </c>
      <c r="J235" s="129">
        <f t="shared" si="6"/>
        <v>1.1130000000000001E-3</v>
      </c>
      <c r="K235" s="127">
        <v>1826.77</v>
      </c>
      <c r="L235" s="130"/>
      <c r="M235" s="129">
        <f t="shared" si="7"/>
        <v>4.3655739163595147E-5</v>
      </c>
      <c r="O235" s="53"/>
    </row>
    <row r="236" spans="2:15" s="65" customFormat="1" ht="14.4">
      <c r="B236" s="126">
        <v>41957</v>
      </c>
      <c r="C236" s="127">
        <v>36260081.899999999</v>
      </c>
      <c r="D236" s="128">
        <v>3.6999999999999998E-5</v>
      </c>
      <c r="E236" s="127">
        <v>1341.62</v>
      </c>
      <c r="F236" s="127"/>
      <c r="G236" s="127">
        <v>1045420.46</v>
      </c>
      <c r="H236" s="128">
        <v>3.6999999999999998E-5</v>
      </c>
      <c r="I236" s="127">
        <v>30.07</v>
      </c>
      <c r="J236" s="129">
        <f t="shared" si="6"/>
        <v>1.1130000000000001E-3</v>
      </c>
      <c r="K236" s="127">
        <v>1163.55</v>
      </c>
      <c r="L236" s="130"/>
      <c r="M236" s="129">
        <f t="shared" si="7"/>
        <v>3.208900639576327E-5</v>
      </c>
      <c r="O236" s="53"/>
    </row>
    <row r="237" spans="2:15" s="65" customFormat="1" ht="14.4">
      <c r="B237" s="126">
        <v>41958</v>
      </c>
      <c r="C237" s="127">
        <v>36260081.899999999</v>
      </c>
      <c r="D237" s="128">
        <v>3.6999999999999998E-5</v>
      </c>
      <c r="E237" s="127">
        <v>1341.62</v>
      </c>
      <c r="F237" s="127"/>
      <c r="G237" s="127">
        <v>0</v>
      </c>
      <c r="H237" s="128">
        <v>3.6999999999999998E-5</v>
      </c>
      <c r="I237" s="127">
        <v>30.07</v>
      </c>
      <c r="J237" s="129">
        <f t="shared" si="6"/>
        <v>0</v>
      </c>
      <c r="K237" s="127">
        <v>0</v>
      </c>
      <c r="L237" s="130"/>
      <c r="M237" s="129">
        <f t="shared" si="7"/>
        <v>0</v>
      </c>
      <c r="O237" s="53"/>
    </row>
    <row r="238" spans="2:15" s="65" customFormat="1" ht="14.4">
      <c r="B238" s="126">
        <v>41959</v>
      </c>
      <c r="C238" s="127">
        <v>36260081.899999999</v>
      </c>
      <c r="D238" s="128">
        <v>3.6999999999999998E-5</v>
      </c>
      <c r="E238" s="127">
        <v>1341.62</v>
      </c>
      <c r="F238" s="127"/>
      <c r="G238" s="127">
        <v>0</v>
      </c>
      <c r="H238" s="128">
        <v>3.6999999999999998E-5</v>
      </c>
      <c r="I238" s="127">
        <v>30.07</v>
      </c>
      <c r="J238" s="129">
        <f t="shared" si="6"/>
        <v>0</v>
      </c>
      <c r="K238" s="127">
        <v>0</v>
      </c>
      <c r="L238" s="130"/>
      <c r="M238" s="129">
        <f t="shared" si="7"/>
        <v>0</v>
      </c>
      <c r="O238" s="53"/>
    </row>
    <row r="239" spans="2:15" s="65" customFormat="1" ht="14.4">
      <c r="B239" s="126">
        <v>41960</v>
      </c>
      <c r="C239" s="127">
        <v>30881867.039999999</v>
      </c>
      <c r="D239" s="128">
        <v>3.6999999999999998E-5</v>
      </c>
      <c r="E239" s="127">
        <v>1142.6300000000001</v>
      </c>
      <c r="F239" s="127"/>
      <c r="G239" s="127">
        <v>1677301.57</v>
      </c>
      <c r="H239" s="128">
        <v>3.6999999999999998E-5</v>
      </c>
      <c r="I239" s="127">
        <v>30.07</v>
      </c>
      <c r="J239" s="129">
        <f t="shared" si="6"/>
        <v>1.1130000000000001E-3</v>
      </c>
      <c r="K239" s="127">
        <v>1866.84</v>
      </c>
      <c r="L239" s="130"/>
      <c r="M239" s="129">
        <f t="shared" si="7"/>
        <v>6.0451008275567007E-5</v>
      </c>
      <c r="O239" s="53"/>
    </row>
    <row r="240" spans="2:15" s="65" customFormat="1" ht="14.4">
      <c r="B240" s="126">
        <v>41961</v>
      </c>
      <c r="C240" s="127">
        <v>30456675</v>
      </c>
      <c r="D240" s="128">
        <v>3.6999999999999998E-5</v>
      </c>
      <c r="E240" s="127">
        <v>1126.9000000000001</v>
      </c>
      <c r="F240" s="127"/>
      <c r="G240" s="127">
        <v>1541050.4</v>
      </c>
      <c r="H240" s="128">
        <v>3.6999999999999998E-5</v>
      </c>
      <c r="I240" s="127">
        <v>30.07</v>
      </c>
      <c r="J240" s="129">
        <f t="shared" si="6"/>
        <v>1.1130000000000001E-3</v>
      </c>
      <c r="K240" s="127">
        <v>1715.19</v>
      </c>
      <c r="L240" s="130"/>
      <c r="M240" s="129">
        <f t="shared" si="7"/>
        <v>5.6315733743095727E-5</v>
      </c>
      <c r="O240" s="53"/>
    </row>
    <row r="241" spans="2:15" s="65" customFormat="1" ht="14.4">
      <c r="B241" s="126">
        <v>41962</v>
      </c>
      <c r="C241" s="127">
        <v>29631878.5</v>
      </c>
      <c r="D241" s="128">
        <v>3.6999999999999998E-5</v>
      </c>
      <c r="E241" s="127">
        <v>1096.3800000000001</v>
      </c>
      <c r="F241" s="127"/>
      <c r="G241" s="127">
        <v>1422056.93</v>
      </c>
      <c r="H241" s="128">
        <v>3.6999999999999998E-5</v>
      </c>
      <c r="I241" s="127">
        <v>30.07</v>
      </c>
      <c r="J241" s="129">
        <f t="shared" si="6"/>
        <v>1.1130000000000001E-3</v>
      </c>
      <c r="K241" s="127">
        <v>1582.75</v>
      </c>
      <c r="L241" s="130"/>
      <c r="M241" s="129">
        <f t="shared" si="7"/>
        <v>5.3413758429118829E-5</v>
      </c>
      <c r="O241" s="53"/>
    </row>
    <row r="242" spans="2:15" s="65" customFormat="1" ht="14.4">
      <c r="B242" s="126">
        <v>41963</v>
      </c>
      <c r="C242" s="127">
        <v>29538761.219999999</v>
      </c>
      <c r="D242" s="128">
        <v>3.8999999999999999E-5</v>
      </c>
      <c r="E242" s="127">
        <v>1152.01</v>
      </c>
      <c r="F242" s="127"/>
      <c r="G242" s="127">
        <v>1685649.46</v>
      </c>
      <c r="H242" s="128">
        <v>3.8999999999999999E-5</v>
      </c>
      <c r="I242" s="127">
        <v>30.07</v>
      </c>
      <c r="J242" s="129">
        <f t="shared" si="6"/>
        <v>1.173E-3</v>
      </c>
      <c r="K242" s="127">
        <v>1977.27</v>
      </c>
      <c r="L242" s="130"/>
      <c r="M242" s="129">
        <f t="shared" si="7"/>
        <v>6.6938149006101079E-5</v>
      </c>
      <c r="O242" s="53"/>
    </row>
    <row r="243" spans="2:15" s="65" customFormat="1" ht="14.4">
      <c r="B243" s="126">
        <v>41964</v>
      </c>
      <c r="C243" s="127">
        <v>38177655.200000003</v>
      </c>
      <c r="D243" s="128">
        <v>3.8999999999999999E-5</v>
      </c>
      <c r="E243" s="127">
        <v>1488.93</v>
      </c>
      <c r="F243" s="127"/>
      <c r="G243" s="127">
        <v>1652107.19</v>
      </c>
      <c r="H243" s="128">
        <v>3.8999999999999999E-5</v>
      </c>
      <c r="I243" s="127">
        <v>30.07</v>
      </c>
      <c r="J243" s="129">
        <f t="shared" si="6"/>
        <v>1.173E-3</v>
      </c>
      <c r="K243" s="127">
        <v>1937.92</v>
      </c>
      <c r="L243" s="130"/>
      <c r="M243" s="129">
        <f t="shared" si="7"/>
        <v>5.0760582069482357E-5</v>
      </c>
      <c r="O243" s="53"/>
    </row>
    <row r="244" spans="2:15" s="65" customFormat="1" ht="14.4">
      <c r="B244" s="126">
        <v>41965</v>
      </c>
      <c r="C244" s="127">
        <v>38177655.200000003</v>
      </c>
      <c r="D244" s="128">
        <v>3.8999999999999999E-5</v>
      </c>
      <c r="E244" s="127">
        <v>1488.93</v>
      </c>
      <c r="F244" s="127"/>
      <c r="G244" s="127">
        <v>0</v>
      </c>
      <c r="H244" s="128">
        <v>3.8999999999999999E-5</v>
      </c>
      <c r="I244" s="127">
        <v>30.07</v>
      </c>
      <c r="J244" s="129">
        <f t="shared" si="6"/>
        <v>0</v>
      </c>
      <c r="K244" s="127">
        <v>0</v>
      </c>
      <c r="L244" s="130"/>
      <c r="M244" s="129">
        <f t="shared" si="7"/>
        <v>0</v>
      </c>
      <c r="O244" s="53"/>
    </row>
    <row r="245" spans="2:15" s="65" customFormat="1" ht="14.4">
      <c r="B245" s="126">
        <v>41966</v>
      </c>
      <c r="C245" s="127">
        <v>38177655.200000003</v>
      </c>
      <c r="D245" s="128">
        <v>3.8999999999999999E-5</v>
      </c>
      <c r="E245" s="127">
        <v>1488.93</v>
      </c>
      <c r="F245" s="127"/>
      <c r="G245" s="127">
        <v>0</v>
      </c>
      <c r="H245" s="128">
        <v>3.8999999999999999E-5</v>
      </c>
      <c r="I245" s="127">
        <v>30.07</v>
      </c>
      <c r="J245" s="129">
        <f t="shared" si="6"/>
        <v>0</v>
      </c>
      <c r="K245" s="127">
        <v>0</v>
      </c>
      <c r="L245" s="130"/>
      <c r="M245" s="129">
        <f t="shared" si="7"/>
        <v>0</v>
      </c>
      <c r="O245" s="53"/>
    </row>
    <row r="246" spans="2:15" s="65" customFormat="1" ht="14.4">
      <c r="B246" s="126">
        <v>41967</v>
      </c>
      <c r="C246" s="127">
        <v>39353646.130000003</v>
      </c>
      <c r="D246" s="128">
        <v>3.8999999999999999E-5</v>
      </c>
      <c r="E246" s="127">
        <v>1534.79</v>
      </c>
      <c r="F246" s="127"/>
      <c r="G246" s="127">
        <v>2621384.08</v>
      </c>
      <c r="H246" s="128">
        <v>3.8999999999999999E-5</v>
      </c>
      <c r="I246" s="127">
        <v>30.07</v>
      </c>
      <c r="J246" s="129">
        <f t="shared" si="6"/>
        <v>1.173E-3</v>
      </c>
      <c r="K246" s="127">
        <v>3074.88</v>
      </c>
      <c r="L246" s="130"/>
      <c r="M246" s="129">
        <f t="shared" si="7"/>
        <v>7.8134564452871956E-5</v>
      </c>
      <c r="O246" s="53"/>
    </row>
    <row r="247" spans="2:15" s="65" customFormat="1" ht="14.4">
      <c r="B247" s="126">
        <v>41968</v>
      </c>
      <c r="C247" s="127">
        <v>44888590.850000001</v>
      </c>
      <c r="D247" s="128">
        <v>3.8999999999999999E-5</v>
      </c>
      <c r="E247" s="127">
        <v>1750.66</v>
      </c>
      <c r="F247" s="127"/>
      <c r="G247" s="127">
        <v>3019309</v>
      </c>
      <c r="H247" s="128">
        <v>3.8999999999999999E-5</v>
      </c>
      <c r="I247" s="127">
        <v>30.07</v>
      </c>
      <c r="J247" s="129">
        <f t="shared" si="6"/>
        <v>1.173E-3</v>
      </c>
      <c r="K247" s="127">
        <v>3541.65</v>
      </c>
      <c r="L247" s="130"/>
      <c r="M247" s="129">
        <f t="shared" si="7"/>
        <v>7.8898667410496351E-5</v>
      </c>
      <c r="O247" s="53"/>
    </row>
    <row r="248" spans="2:15" s="65" customFormat="1" ht="14.4">
      <c r="B248" s="126">
        <v>41969</v>
      </c>
      <c r="C248" s="127">
        <v>45681415.960000001</v>
      </c>
      <c r="D248" s="128">
        <v>3.8999999999999999E-5</v>
      </c>
      <c r="E248" s="127">
        <v>1781.58</v>
      </c>
      <c r="F248" s="127"/>
      <c r="G248" s="127">
        <v>2204479.46</v>
      </c>
      <c r="H248" s="128">
        <v>3.8999999999999999E-5</v>
      </c>
      <c r="I248" s="127">
        <v>30.07</v>
      </c>
      <c r="J248" s="129">
        <f t="shared" si="6"/>
        <v>1.173E-3</v>
      </c>
      <c r="K248" s="127">
        <v>2585.85</v>
      </c>
      <c r="L248" s="130"/>
      <c r="M248" s="129">
        <f t="shared" si="7"/>
        <v>5.660617005095128E-5</v>
      </c>
      <c r="O248" s="53"/>
    </row>
    <row r="249" spans="2:15" s="65" customFormat="1" ht="14.4">
      <c r="B249" s="126">
        <v>41970</v>
      </c>
      <c r="C249" s="127">
        <v>45681415.960000001</v>
      </c>
      <c r="D249" s="128">
        <v>3.8999999999999999E-5</v>
      </c>
      <c r="E249" s="127">
        <v>1781.58</v>
      </c>
      <c r="F249" s="127"/>
      <c r="G249" s="127">
        <v>0</v>
      </c>
      <c r="H249" s="128">
        <v>3.8999999999999999E-5</v>
      </c>
      <c r="I249" s="127">
        <v>30.07</v>
      </c>
      <c r="J249" s="129">
        <f t="shared" si="6"/>
        <v>0</v>
      </c>
      <c r="K249" s="127">
        <v>0</v>
      </c>
      <c r="L249" s="130"/>
      <c r="M249" s="129">
        <f t="shared" si="7"/>
        <v>0</v>
      </c>
      <c r="O249" s="53"/>
    </row>
    <row r="250" spans="2:15" s="65" customFormat="1" ht="14.4">
      <c r="B250" s="126">
        <v>41971</v>
      </c>
      <c r="C250" s="127">
        <v>45681415.960000001</v>
      </c>
      <c r="D250" s="128">
        <v>3.8999999999999999E-5</v>
      </c>
      <c r="E250" s="127">
        <v>1781.58</v>
      </c>
      <c r="F250" s="127"/>
      <c r="G250" s="127">
        <v>0</v>
      </c>
      <c r="H250" s="128">
        <v>3.8999999999999999E-5</v>
      </c>
      <c r="I250" s="127">
        <v>30.07</v>
      </c>
      <c r="J250" s="129">
        <f t="shared" si="6"/>
        <v>0</v>
      </c>
      <c r="K250" s="127">
        <v>0</v>
      </c>
      <c r="L250" s="130"/>
      <c r="M250" s="129">
        <f t="shared" si="7"/>
        <v>0</v>
      </c>
      <c r="O250" s="53"/>
    </row>
    <row r="251" spans="2:15" s="65" customFormat="1" ht="14.4">
      <c r="B251" s="126">
        <v>41972</v>
      </c>
      <c r="C251" s="127">
        <v>45681415.960000001</v>
      </c>
      <c r="D251" s="128">
        <v>3.8999999999999999E-5</v>
      </c>
      <c r="E251" s="127">
        <v>1781.58</v>
      </c>
      <c r="F251" s="127"/>
      <c r="G251" s="127">
        <v>0</v>
      </c>
      <c r="H251" s="128">
        <v>3.8999999999999999E-5</v>
      </c>
      <c r="I251" s="127">
        <v>30.07</v>
      </c>
      <c r="J251" s="129">
        <f t="shared" si="6"/>
        <v>0</v>
      </c>
      <c r="K251" s="127">
        <v>0</v>
      </c>
      <c r="L251" s="130"/>
      <c r="M251" s="129">
        <f t="shared" si="7"/>
        <v>0</v>
      </c>
      <c r="O251" s="53"/>
    </row>
    <row r="252" spans="2:15" s="65" customFormat="1" ht="14.4">
      <c r="B252" s="126">
        <v>41973</v>
      </c>
      <c r="C252" s="127">
        <v>45681415.960000001</v>
      </c>
      <c r="D252" s="128">
        <v>3.8999999999999999E-5</v>
      </c>
      <c r="E252" s="127">
        <v>1781.58</v>
      </c>
      <c r="F252" s="127"/>
      <c r="G252" s="127">
        <v>0</v>
      </c>
      <c r="H252" s="128">
        <v>3.8999999999999999E-5</v>
      </c>
      <c r="I252" s="127">
        <v>30.07</v>
      </c>
      <c r="J252" s="129">
        <f t="shared" si="6"/>
        <v>0</v>
      </c>
      <c r="K252" s="127">
        <v>0</v>
      </c>
      <c r="L252" s="130"/>
      <c r="M252" s="129">
        <f t="shared" si="7"/>
        <v>0</v>
      </c>
      <c r="O252" s="53"/>
    </row>
    <row r="253" spans="2:15" s="65" customFormat="1" ht="14.4">
      <c r="B253" s="126">
        <v>41974</v>
      </c>
      <c r="C253" s="127">
        <v>48011416.43</v>
      </c>
      <c r="D253" s="128">
        <v>3.6000000000000001E-5</v>
      </c>
      <c r="E253" s="127">
        <v>1728.41</v>
      </c>
      <c r="F253" s="127"/>
      <c r="G253" s="127">
        <v>3892649.08</v>
      </c>
      <c r="H253" s="128">
        <v>3.6000000000000001E-5</v>
      </c>
      <c r="I253" s="127">
        <v>30.07</v>
      </c>
      <c r="J253" s="129">
        <f t="shared" si="6"/>
        <v>1.083E-3</v>
      </c>
      <c r="K253" s="127">
        <v>4215.74</v>
      </c>
      <c r="L253" s="130"/>
      <c r="M253" s="129">
        <f t="shared" si="7"/>
        <v>8.7807032440846485E-5</v>
      </c>
      <c r="O253" s="53"/>
    </row>
    <row r="254" spans="2:15" s="65" customFormat="1" ht="14.4">
      <c r="B254" s="126">
        <v>41975</v>
      </c>
      <c r="C254" s="127">
        <v>47282446.210000001</v>
      </c>
      <c r="D254" s="128">
        <v>3.6000000000000001E-5</v>
      </c>
      <c r="E254" s="127">
        <v>1702.17</v>
      </c>
      <c r="F254" s="127"/>
      <c r="G254" s="127">
        <v>3012099.55</v>
      </c>
      <c r="H254" s="128">
        <v>3.6000000000000001E-5</v>
      </c>
      <c r="I254" s="127">
        <v>30.07</v>
      </c>
      <c r="J254" s="129">
        <f t="shared" si="6"/>
        <v>1.083E-3</v>
      </c>
      <c r="K254" s="127">
        <v>3262.1</v>
      </c>
      <c r="L254" s="130"/>
      <c r="M254" s="129">
        <f t="shared" si="7"/>
        <v>6.8991777318621095E-5</v>
      </c>
      <c r="O254" s="53"/>
    </row>
    <row r="255" spans="2:15" s="65" customFormat="1" ht="14.4">
      <c r="B255" s="126">
        <v>41976</v>
      </c>
      <c r="C255" s="127">
        <v>52252540.340000004</v>
      </c>
      <c r="D255" s="128">
        <v>3.6000000000000001E-5</v>
      </c>
      <c r="E255" s="127">
        <v>1881.09</v>
      </c>
      <c r="F255" s="127"/>
      <c r="G255" s="127">
        <v>7386893.6799999997</v>
      </c>
      <c r="H255" s="128">
        <v>3.6000000000000001E-5</v>
      </c>
      <c r="I255" s="127">
        <v>30.07</v>
      </c>
      <c r="J255" s="129">
        <f t="shared" si="6"/>
        <v>1.083E-3</v>
      </c>
      <c r="K255" s="127">
        <v>8000.01</v>
      </c>
      <c r="L255" s="130"/>
      <c r="M255" s="129">
        <f t="shared" si="7"/>
        <v>1.5310279553769156E-4</v>
      </c>
      <c r="O255" s="53"/>
    </row>
    <row r="256" spans="2:15" s="65" customFormat="1" ht="14.4">
      <c r="B256" s="126">
        <v>41977</v>
      </c>
      <c r="C256" s="127">
        <v>52527167.399999999</v>
      </c>
      <c r="D256" s="128">
        <v>3.4999999999999997E-5</v>
      </c>
      <c r="E256" s="127">
        <v>1838.45</v>
      </c>
      <c r="F256" s="127"/>
      <c r="G256" s="127">
        <v>2183397.17</v>
      </c>
      <c r="H256" s="128">
        <v>3.4999999999999997E-5</v>
      </c>
      <c r="I256" s="127">
        <v>30.07</v>
      </c>
      <c r="J256" s="129">
        <f t="shared" si="6"/>
        <v>1.052E-3</v>
      </c>
      <c r="K256" s="127">
        <v>2296.9299999999998</v>
      </c>
      <c r="L256" s="130"/>
      <c r="M256" s="129">
        <f t="shared" si="7"/>
        <v>4.3728419286511915E-5</v>
      </c>
      <c r="O256" s="53"/>
    </row>
    <row r="257" spans="2:15" s="65" customFormat="1" ht="14.4">
      <c r="B257" s="126">
        <v>41978</v>
      </c>
      <c r="C257" s="127">
        <v>52592265.039999999</v>
      </c>
      <c r="D257" s="128">
        <v>3.4999999999999997E-5</v>
      </c>
      <c r="E257" s="127">
        <v>1840.73</v>
      </c>
      <c r="F257" s="127"/>
      <c r="G257" s="127">
        <v>2155273.29</v>
      </c>
      <c r="H257" s="128">
        <v>3.4999999999999997E-5</v>
      </c>
      <c r="I257" s="127">
        <v>31.42</v>
      </c>
      <c r="J257" s="129">
        <f t="shared" si="6"/>
        <v>1.1000000000000001E-3</v>
      </c>
      <c r="K257" s="127">
        <v>2370.8000000000002</v>
      </c>
      <c r="L257" s="130"/>
      <c r="M257" s="129">
        <f t="shared" si="7"/>
        <v>4.5078872305591804E-5</v>
      </c>
      <c r="O257" s="53"/>
    </row>
    <row r="258" spans="2:15" s="65" customFormat="1" ht="14.4">
      <c r="B258" s="126">
        <v>41979</v>
      </c>
      <c r="C258" s="127">
        <v>52592265.039999999</v>
      </c>
      <c r="D258" s="128">
        <v>3.4999999999999997E-5</v>
      </c>
      <c r="E258" s="127">
        <v>1840.73</v>
      </c>
      <c r="F258" s="127"/>
      <c r="G258" s="127">
        <v>0</v>
      </c>
      <c r="H258" s="128">
        <v>3.4999999999999997E-5</v>
      </c>
      <c r="I258" s="127">
        <v>31.42</v>
      </c>
      <c r="J258" s="129">
        <f t="shared" si="6"/>
        <v>0</v>
      </c>
      <c r="K258" s="127">
        <v>0</v>
      </c>
      <c r="L258" s="130"/>
      <c r="M258" s="129">
        <f t="shared" si="7"/>
        <v>0</v>
      </c>
      <c r="O258" s="53"/>
    </row>
    <row r="259" spans="2:15" s="65" customFormat="1" ht="14.4">
      <c r="B259" s="126">
        <v>41980</v>
      </c>
      <c r="C259" s="127">
        <v>52592265.039999999</v>
      </c>
      <c r="D259" s="128">
        <v>3.4999999999999997E-5</v>
      </c>
      <c r="E259" s="127">
        <v>1840.73</v>
      </c>
      <c r="F259" s="127"/>
      <c r="G259" s="127">
        <v>0</v>
      </c>
      <c r="H259" s="128">
        <v>3.4999999999999997E-5</v>
      </c>
      <c r="I259" s="127">
        <v>31.42</v>
      </c>
      <c r="J259" s="129">
        <f t="shared" si="6"/>
        <v>0</v>
      </c>
      <c r="K259" s="127">
        <v>0</v>
      </c>
      <c r="L259" s="130"/>
      <c r="M259" s="129">
        <f t="shared" si="7"/>
        <v>0</v>
      </c>
      <c r="O259" s="53"/>
    </row>
    <row r="260" spans="2:15" s="65" customFormat="1" ht="14.4">
      <c r="B260" s="126">
        <v>41981</v>
      </c>
      <c r="C260" s="127">
        <v>53073900.079999998</v>
      </c>
      <c r="D260" s="128">
        <v>3.4999999999999997E-5</v>
      </c>
      <c r="E260" s="127">
        <v>1857.59</v>
      </c>
      <c r="F260" s="127"/>
      <c r="G260" s="127">
        <v>3055220.53</v>
      </c>
      <c r="H260" s="128">
        <v>3.4999999999999997E-5</v>
      </c>
      <c r="I260" s="127">
        <v>31.42</v>
      </c>
      <c r="J260" s="129">
        <f t="shared" si="6"/>
        <v>1.1000000000000001E-3</v>
      </c>
      <c r="K260" s="127">
        <v>3360.74</v>
      </c>
      <c r="L260" s="130"/>
      <c r="M260" s="129">
        <f t="shared" si="7"/>
        <v>6.3321896354597045E-5</v>
      </c>
      <c r="O260" s="53"/>
    </row>
    <row r="261" spans="2:15" s="65" customFormat="1" ht="14.4">
      <c r="B261" s="126">
        <v>41982</v>
      </c>
      <c r="C261" s="127">
        <v>53213345.149999999</v>
      </c>
      <c r="D261" s="128">
        <v>3.4999999999999997E-5</v>
      </c>
      <c r="E261" s="127">
        <v>1862.47</v>
      </c>
      <c r="F261" s="127"/>
      <c r="G261" s="127">
        <v>2099664.2200000002</v>
      </c>
      <c r="H261" s="128">
        <v>3.4999999999999997E-5</v>
      </c>
      <c r="I261" s="127">
        <v>31.42</v>
      </c>
      <c r="J261" s="129">
        <f t="shared" si="6"/>
        <v>1.1000000000000001E-3</v>
      </c>
      <c r="K261" s="127">
        <v>2309.63</v>
      </c>
      <c r="L261" s="130"/>
      <c r="M261" s="129">
        <f t="shared" si="7"/>
        <v>4.3403210106215247E-5</v>
      </c>
      <c r="O261" s="53"/>
    </row>
    <row r="262" spans="2:15" s="65" customFormat="1" ht="14.4">
      <c r="B262" s="126">
        <v>41983</v>
      </c>
      <c r="C262" s="127">
        <v>53036710.609999999</v>
      </c>
      <c r="D262" s="128">
        <v>3.4999999999999997E-5</v>
      </c>
      <c r="E262" s="127">
        <v>1856.28</v>
      </c>
      <c r="F262" s="127"/>
      <c r="G262" s="127">
        <v>2610242.33</v>
      </c>
      <c r="H262" s="128">
        <v>3.4999999999999997E-5</v>
      </c>
      <c r="I262" s="127">
        <v>31.42</v>
      </c>
      <c r="J262" s="129">
        <f t="shared" si="6"/>
        <v>1.1000000000000001E-3</v>
      </c>
      <c r="K262" s="127">
        <v>2871.27</v>
      </c>
      <c r="L262" s="130"/>
      <c r="M262" s="129">
        <f t="shared" si="7"/>
        <v>5.4137407221831478E-5</v>
      </c>
      <c r="O262" s="53"/>
    </row>
    <row r="263" spans="2:15" s="65" customFormat="1" ht="14.4">
      <c r="B263" s="126">
        <v>41984</v>
      </c>
      <c r="C263" s="127">
        <v>54603266.619999997</v>
      </c>
      <c r="D263" s="128">
        <v>3.4999999999999997E-5</v>
      </c>
      <c r="E263" s="127">
        <v>1911.11</v>
      </c>
      <c r="F263" s="127"/>
      <c r="G263" s="127">
        <v>3282479.35</v>
      </c>
      <c r="H263" s="128">
        <v>3.4999999999999997E-5</v>
      </c>
      <c r="I263" s="127">
        <v>31.42</v>
      </c>
      <c r="J263" s="129">
        <f t="shared" si="6"/>
        <v>1.1000000000000001E-3</v>
      </c>
      <c r="K263" s="127">
        <v>3610.73</v>
      </c>
      <c r="L263" s="130"/>
      <c r="M263" s="129">
        <f t="shared" si="7"/>
        <v>6.6126629843011402E-5</v>
      </c>
      <c r="O263" s="53"/>
    </row>
    <row r="264" spans="2:15" s="65" customFormat="1" ht="14.4">
      <c r="B264" s="126">
        <v>41985</v>
      </c>
      <c r="C264" s="127">
        <v>54148440.719999999</v>
      </c>
      <c r="D264" s="128">
        <v>3.4999999999999997E-5</v>
      </c>
      <c r="E264" s="127">
        <v>1895.2</v>
      </c>
      <c r="F264" s="127"/>
      <c r="G264" s="127">
        <v>2212445.6800000002</v>
      </c>
      <c r="H264" s="128">
        <v>3.4999999999999997E-5</v>
      </c>
      <c r="I264" s="127">
        <v>31.42</v>
      </c>
      <c r="J264" s="129">
        <f t="shared" si="6"/>
        <v>1.1000000000000001E-3</v>
      </c>
      <c r="K264" s="127">
        <v>2433.69</v>
      </c>
      <c r="L264" s="130"/>
      <c r="M264" s="129">
        <f t="shared" si="7"/>
        <v>4.4944784515301926E-5</v>
      </c>
      <c r="O264" s="53"/>
    </row>
    <row r="265" spans="2:15" s="65" customFormat="1" ht="14.4">
      <c r="B265" s="126">
        <v>41986</v>
      </c>
      <c r="C265" s="127">
        <v>54148440.719999999</v>
      </c>
      <c r="D265" s="128">
        <v>3.4999999999999997E-5</v>
      </c>
      <c r="E265" s="127">
        <v>1895.2</v>
      </c>
      <c r="F265" s="127"/>
      <c r="G265" s="127">
        <v>0</v>
      </c>
      <c r="H265" s="128">
        <v>3.4999999999999997E-5</v>
      </c>
      <c r="I265" s="127">
        <v>31.42</v>
      </c>
      <c r="J265" s="129">
        <f t="shared" ref="J265:J328" si="8">IF(K265&lt;&gt;0,ROUND(H265*I265,6),0)</f>
        <v>0</v>
      </c>
      <c r="K265" s="127">
        <v>0</v>
      </c>
      <c r="L265" s="130"/>
      <c r="M265" s="129">
        <f t="shared" si="7"/>
        <v>0</v>
      </c>
      <c r="O265" s="53"/>
    </row>
    <row r="266" spans="2:15" s="65" customFormat="1" ht="14.4">
      <c r="B266" s="126">
        <v>41987</v>
      </c>
      <c r="C266" s="127">
        <v>54148440.719999999</v>
      </c>
      <c r="D266" s="128">
        <v>3.4999999999999997E-5</v>
      </c>
      <c r="E266" s="127">
        <v>1895.2</v>
      </c>
      <c r="F266" s="127"/>
      <c r="G266" s="127">
        <v>0</v>
      </c>
      <c r="H266" s="128">
        <v>3.4999999999999997E-5</v>
      </c>
      <c r="I266" s="127">
        <v>31.42</v>
      </c>
      <c r="J266" s="129">
        <f t="shared" si="8"/>
        <v>0</v>
      </c>
      <c r="K266" s="127">
        <v>0</v>
      </c>
      <c r="L266" s="130"/>
      <c r="M266" s="129">
        <f t="shared" ref="M266:M329" si="9">K266/C266</f>
        <v>0</v>
      </c>
      <c r="O266" s="53"/>
    </row>
    <row r="267" spans="2:15" s="65" customFormat="1" ht="14.4">
      <c r="B267" s="126">
        <v>41988</v>
      </c>
      <c r="C267" s="127">
        <v>49167159.780000001</v>
      </c>
      <c r="D267" s="128">
        <v>3.4999999999999997E-5</v>
      </c>
      <c r="E267" s="127">
        <v>1720.85</v>
      </c>
      <c r="F267" s="127"/>
      <c r="G267" s="127">
        <v>2459940.52</v>
      </c>
      <c r="H267" s="128">
        <v>3.4999999999999997E-5</v>
      </c>
      <c r="I267" s="127">
        <v>31.42</v>
      </c>
      <c r="J267" s="129">
        <f t="shared" si="8"/>
        <v>1.1000000000000001E-3</v>
      </c>
      <c r="K267" s="127">
        <v>2705.93</v>
      </c>
      <c r="L267" s="130"/>
      <c r="M267" s="129">
        <f t="shared" si="9"/>
        <v>5.5035312434311208E-5</v>
      </c>
      <c r="O267" s="53"/>
    </row>
    <row r="268" spans="2:15" s="65" customFormat="1" ht="14.4">
      <c r="B268" s="126">
        <v>41989</v>
      </c>
      <c r="C268" s="127">
        <v>47759004.399999999</v>
      </c>
      <c r="D268" s="128">
        <v>3.4999999999999997E-5</v>
      </c>
      <c r="E268" s="127">
        <v>1671.57</v>
      </c>
      <c r="F268" s="127"/>
      <c r="G268" s="127">
        <v>2154245.56</v>
      </c>
      <c r="H268" s="128">
        <v>3.4999999999999997E-5</v>
      </c>
      <c r="I268" s="127">
        <v>31.42</v>
      </c>
      <c r="J268" s="129">
        <f t="shared" si="8"/>
        <v>1.1000000000000001E-3</v>
      </c>
      <c r="K268" s="127">
        <v>2369.67</v>
      </c>
      <c r="L268" s="130"/>
      <c r="M268" s="129">
        <f t="shared" si="9"/>
        <v>4.9617240345990129E-5</v>
      </c>
      <c r="O268" s="53"/>
    </row>
    <row r="269" spans="2:15" s="65" customFormat="1" ht="14.4">
      <c r="B269" s="126">
        <v>41990</v>
      </c>
      <c r="C269" s="127">
        <v>46905339.280000001</v>
      </c>
      <c r="D269" s="128">
        <v>3.4999999999999997E-5</v>
      </c>
      <c r="E269" s="127">
        <v>1641.69</v>
      </c>
      <c r="F269" s="127"/>
      <c r="G269" s="127">
        <v>1506567.06</v>
      </c>
      <c r="H269" s="128">
        <v>3.4999999999999997E-5</v>
      </c>
      <c r="I269" s="127">
        <v>31.42</v>
      </c>
      <c r="J269" s="129">
        <f t="shared" si="8"/>
        <v>1.1000000000000001E-3</v>
      </c>
      <c r="K269" s="127">
        <v>1657.22</v>
      </c>
      <c r="L269" s="130"/>
      <c r="M269" s="129">
        <f t="shared" si="9"/>
        <v>3.533115899892069E-5</v>
      </c>
      <c r="O269" s="53"/>
    </row>
    <row r="270" spans="2:15" s="65" customFormat="1" ht="14.4">
      <c r="B270" s="126">
        <v>41991</v>
      </c>
      <c r="C270" s="127">
        <v>46823036.530000001</v>
      </c>
      <c r="D270" s="128">
        <v>3.6000000000000001E-5</v>
      </c>
      <c r="E270" s="127">
        <v>1685.63</v>
      </c>
      <c r="F270" s="127"/>
      <c r="G270" s="127">
        <v>2183153.4300000002</v>
      </c>
      <c r="H270" s="128">
        <v>3.6000000000000001E-5</v>
      </c>
      <c r="I270" s="127">
        <v>31.42</v>
      </c>
      <c r="J270" s="129">
        <f t="shared" si="8"/>
        <v>1.1310000000000001E-3</v>
      </c>
      <c r="K270" s="127">
        <v>2469.15</v>
      </c>
      <c r="L270" s="130"/>
      <c r="M270" s="129">
        <f t="shared" si="9"/>
        <v>5.2733658109037635E-5</v>
      </c>
      <c r="O270" s="53"/>
    </row>
    <row r="271" spans="2:15" s="65" customFormat="1" ht="14.4">
      <c r="B271" s="126">
        <v>41992</v>
      </c>
      <c r="C271" s="127">
        <v>47331726.710000001</v>
      </c>
      <c r="D271" s="128">
        <v>3.6000000000000001E-5</v>
      </c>
      <c r="E271" s="127">
        <v>1703.94</v>
      </c>
      <c r="F271" s="127"/>
      <c r="G271" s="127">
        <v>1890629.2</v>
      </c>
      <c r="H271" s="128">
        <v>3.6000000000000001E-5</v>
      </c>
      <c r="I271" s="127">
        <v>31.42</v>
      </c>
      <c r="J271" s="129">
        <f t="shared" si="8"/>
        <v>1.1310000000000001E-3</v>
      </c>
      <c r="K271" s="127">
        <v>2138.3000000000002</v>
      </c>
      <c r="L271" s="130"/>
      <c r="M271" s="129">
        <f t="shared" si="9"/>
        <v>4.5176885540248656E-5</v>
      </c>
      <c r="O271" s="53"/>
    </row>
    <row r="272" spans="2:15" s="65" customFormat="1" ht="14.4">
      <c r="B272" s="126">
        <v>41993</v>
      </c>
      <c r="C272" s="127">
        <v>47331726.710000001</v>
      </c>
      <c r="D272" s="128">
        <v>3.6000000000000001E-5</v>
      </c>
      <c r="E272" s="127">
        <v>1703.94</v>
      </c>
      <c r="F272" s="127"/>
      <c r="G272" s="127">
        <v>0</v>
      </c>
      <c r="H272" s="128">
        <v>3.6000000000000001E-5</v>
      </c>
      <c r="I272" s="127">
        <v>31.42</v>
      </c>
      <c r="J272" s="129">
        <f t="shared" si="8"/>
        <v>0</v>
      </c>
      <c r="K272" s="127">
        <v>0</v>
      </c>
      <c r="L272" s="130"/>
      <c r="M272" s="129">
        <f t="shared" si="9"/>
        <v>0</v>
      </c>
      <c r="O272" s="53"/>
    </row>
    <row r="273" spans="2:15" s="65" customFormat="1" ht="14.4">
      <c r="B273" s="126">
        <v>41994</v>
      </c>
      <c r="C273" s="127">
        <v>47331726.710000001</v>
      </c>
      <c r="D273" s="128">
        <v>3.6000000000000001E-5</v>
      </c>
      <c r="E273" s="127">
        <v>1703.94</v>
      </c>
      <c r="F273" s="127"/>
      <c r="G273" s="127">
        <v>0</v>
      </c>
      <c r="H273" s="128">
        <v>3.6000000000000001E-5</v>
      </c>
      <c r="I273" s="127">
        <v>31.42</v>
      </c>
      <c r="J273" s="129">
        <f t="shared" si="8"/>
        <v>0</v>
      </c>
      <c r="K273" s="127">
        <v>0</v>
      </c>
      <c r="L273" s="130"/>
      <c r="M273" s="129">
        <f t="shared" si="9"/>
        <v>0</v>
      </c>
      <c r="O273" s="53"/>
    </row>
    <row r="274" spans="2:15" s="65" customFormat="1" ht="14.4">
      <c r="B274" s="126">
        <v>41995</v>
      </c>
      <c r="C274" s="127">
        <v>47226432.200000003</v>
      </c>
      <c r="D274" s="128">
        <v>3.6000000000000001E-5</v>
      </c>
      <c r="E274" s="127">
        <v>1700.15</v>
      </c>
      <c r="F274" s="127"/>
      <c r="G274" s="127">
        <v>1629107.33</v>
      </c>
      <c r="H274" s="128">
        <v>3.6000000000000001E-5</v>
      </c>
      <c r="I274" s="127">
        <v>31.42</v>
      </c>
      <c r="J274" s="129">
        <f t="shared" si="8"/>
        <v>1.1310000000000001E-3</v>
      </c>
      <c r="K274" s="127">
        <v>1842.52</v>
      </c>
      <c r="L274" s="130"/>
      <c r="M274" s="129">
        <f t="shared" si="9"/>
        <v>3.9014592340939105E-5</v>
      </c>
      <c r="O274" s="53"/>
    </row>
    <row r="275" spans="2:15" s="65" customFormat="1" ht="14.4">
      <c r="B275" s="126">
        <v>41996</v>
      </c>
      <c r="C275" s="127">
        <v>45273915.700000003</v>
      </c>
      <c r="D275" s="128">
        <v>3.6000000000000001E-5</v>
      </c>
      <c r="E275" s="127">
        <v>1629.86</v>
      </c>
      <c r="F275" s="127"/>
      <c r="G275" s="127">
        <v>1535324.41</v>
      </c>
      <c r="H275" s="128">
        <v>3.6000000000000001E-5</v>
      </c>
      <c r="I275" s="127">
        <v>31.42</v>
      </c>
      <c r="J275" s="129">
        <f t="shared" si="8"/>
        <v>1.1310000000000001E-3</v>
      </c>
      <c r="K275" s="127">
        <v>1736.45</v>
      </c>
      <c r="L275" s="130"/>
      <c r="M275" s="129">
        <f t="shared" si="9"/>
        <v>3.8354314468982408E-5</v>
      </c>
      <c r="O275" s="53"/>
    </row>
    <row r="276" spans="2:15" s="65" customFormat="1" ht="14.4">
      <c r="B276" s="126">
        <v>41997</v>
      </c>
      <c r="C276" s="127">
        <v>45137837.549999997</v>
      </c>
      <c r="D276" s="128">
        <v>3.6000000000000001E-5</v>
      </c>
      <c r="E276" s="127">
        <v>1624.96</v>
      </c>
      <c r="F276" s="127"/>
      <c r="G276" s="127">
        <v>1445457.77</v>
      </c>
      <c r="H276" s="128">
        <v>3.6000000000000001E-5</v>
      </c>
      <c r="I276" s="127">
        <v>31.42</v>
      </c>
      <c r="J276" s="129">
        <f t="shared" si="8"/>
        <v>1.1310000000000001E-3</v>
      </c>
      <c r="K276" s="127">
        <v>1634.81</v>
      </c>
      <c r="L276" s="130"/>
      <c r="M276" s="129">
        <f t="shared" si="9"/>
        <v>3.6218172795475443E-5</v>
      </c>
      <c r="O276" s="53"/>
    </row>
    <row r="277" spans="2:15" s="65" customFormat="1" ht="14.4">
      <c r="B277" s="126">
        <v>41998</v>
      </c>
      <c r="C277" s="127">
        <v>45137837.549999997</v>
      </c>
      <c r="D277" s="128">
        <v>3.6000000000000001E-5</v>
      </c>
      <c r="E277" s="127">
        <v>1624.96</v>
      </c>
      <c r="F277" s="127"/>
      <c r="G277" s="127">
        <v>0</v>
      </c>
      <c r="H277" s="128">
        <v>3.6000000000000001E-5</v>
      </c>
      <c r="I277" s="127">
        <v>31.42</v>
      </c>
      <c r="J277" s="129">
        <f t="shared" si="8"/>
        <v>0</v>
      </c>
      <c r="K277" s="127">
        <v>0</v>
      </c>
      <c r="L277" s="130"/>
      <c r="M277" s="129">
        <f t="shared" si="9"/>
        <v>0</v>
      </c>
      <c r="O277" s="53"/>
    </row>
    <row r="278" spans="2:15" s="65" customFormat="1" ht="14.4">
      <c r="B278" s="126">
        <v>41999</v>
      </c>
      <c r="C278" s="127">
        <v>45137837.549999997</v>
      </c>
      <c r="D278" s="128">
        <v>3.6000000000000001E-5</v>
      </c>
      <c r="E278" s="127">
        <v>1624.96</v>
      </c>
      <c r="F278" s="127"/>
      <c r="G278" s="127">
        <v>0</v>
      </c>
      <c r="H278" s="128">
        <v>3.6000000000000001E-5</v>
      </c>
      <c r="I278" s="127">
        <v>31.42</v>
      </c>
      <c r="J278" s="129">
        <f t="shared" si="8"/>
        <v>0</v>
      </c>
      <c r="K278" s="127">
        <v>0</v>
      </c>
      <c r="L278" s="130"/>
      <c r="M278" s="129">
        <f t="shared" si="9"/>
        <v>0</v>
      </c>
      <c r="O278" s="53"/>
    </row>
    <row r="279" spans="2:15" s="65" customFormat="1" ht="14.4">
      <c r="B279" s="126">
        <v>42000</v>
      </c>
      <c r="C279" s="127">
        <v>45137837.549999997</v>
      </c>
      <c r="D279" s="128">
        <v>3.6000000000000001E-5</v>
      </c>
      <c r="E279" s="127">
        <v>1624.96</v>
      </c>
      <c r="F279" s="127"/>
      <c r="G279" s="127">
        <v>0</v>
      </c>
      <c r="H279" s="128">
        <v>3.6000000000000001E-5</v>
      </c>
      <c r="I279" s="127">
        <v>31.42</v>
      </c>
      <c r="J279" s="129">
        <f t="shared" si="8"/>
        <v>0</v>
      </c>
      <c r="K279" s="127">
        <v>0</v>
      </c>
      <c r="L279" s="130"/>
      <c r="M279" s="129">
        <f t="shared" si="9"/>
        <v>0</v>
      </c>
      <c r="O279" s="53"/>
    </row>
    <row r="280" spans="2:15" s="65" customFormat="1" ht="14.4">
      <c r="B280" s="126">
        <v>42001</v>
      </c>
      <c r="C280" s="127">
        <v>45137837.549999997</v>
      </c>
      <c r="D280" s="128">
        <v>3.6000000000000001E-5</v>
      </c>
      <c r="E280" s="127">
        <v>1624.96</v>
      </c>
      <c r="F280" s="127"/>
      <c r="G280" s="127">
        <v>0</v>
      </c>
      <c r="H280" s="128">
        <v>3.6000000000000001E-5</v>
      </c>
      <c r="I280" s="127">
        <v>31.42</v>
      </c>
      <c r="J280" s="129">
        <f t="shared" si="8"/>
        <v>0</v>
      </c>
      <c r="K280" s="127">
        <v>0</v>
      </c>
      <c r="L280" s="130"/>
      <c r="M280" s="129">
        <f t="shared" si="9"/>
        <v>0</v>
      </c>
      <c r="O280" s="53"/>
    </row>
    <row r="281" spans="2:15" s="65" customFormat="1" ht="14.4">
      <c r="B281" s="126">
        <v>42002</v>
      </c>
      <c r="C281" s="127">
        <v>46849963.700000003</v>
      </c>
      <c r="D281" s="128">
        <v>3.3000000000000003E-5</v>
      </c>
      <c r="E281" s="127">
        <v>1546.05</v>
      </c>
      <c r="F281" s="127"/>
      <c r="G281" s="127">
        <v>3160245.38</v>
      </c>
      <c r="H281" s="128">
        <v>3.3000000000000003E-5</v>
      </c>
      <c r="I281" s="127">
        <v>31.42</v>
      </c>
      <c r="J281" s="129">
        <f t="shared" si="8"/>
        <v>1.0369999999999999E-3</v>
      </c>
      <c r="K281" s="127">
        <v>3277.17</v>
      </c>
      <c r="L281" s="130"/>
      <c r="M281" s="129">
        <f t="shared" si="9"/>
        <v>6.9950321007399203E-5</v>
      </c>
      <c r="O281" s="53"/>
    </row>
    <row r="282" spans="2:15" s="65" customFormat="1" ht="14.4">
      <c r="B282" s="126">
        <v>42003</v>
      </c>
      <c r="C282" s="127">
        <v>45470268.789999999</v>
      </c>
      <c r="D282" s="128">
        <v>3.3000000000000003E-5</v>
      </c>
      <c r="E282" s="127">
        <v>1500.52</v>
      </c>
      <c r="F282" s="127"/>
      <c r="G282" s="127">
        <v>2941910.08</v>
      </c>
      <c r="H282" s="128">
        <v>3.3000000000000003E-5</v>
      </c>
      <c r="I282" s="127">
        <v>31.42</v>
      </c>
      <c r="J282" s="129">
        <f t="shared" si="8"/>
        <v>1.0369999999999999E-3</v>
      </c>
      <c r="K282" s="127">
        <v>3050.76</v>
      </c>
      <c r="L282" s="130"/>
      <c r="M282" s="129">
        <f t="shared" si="9"/>
        <v>6.7093511456675964E-5</v>
      </c>
      <c r="O282" s="53"/>
    </row>
    <row r="283" spans="2:15" s="65" customFormat="1" ht="14.4">
      <c r="B283" s="126">
        <v>42004</v>
      </c>
      <c r="C283" s="127">
        <v>46155708.619999997</v>
      </c>
      <c r="D283" s="128">
        <v>3.3000000000000003E-5</v>
      </c>
      <c r="E283" s="127">
        <v>1523.14</v>
      </c>
      <c r="F283" s="127"/>
      <c r="G283" s="127">
        <v>2300686.0499999998</v>
      </c>
      <c r="H283" s="128">
        <v>3.3000000000000003E-5</v>
      </c>
      <c r="I283" s="127">
        <v>31.42</v>
      </c>
      <c r="J283" s="129">
        <f t="shared" si="8"/>
        <v>1.0369999999999999E-3</v>
      </c>
      <c r="K283" s="127">
        <v>2385.81</v>
      </c>
      <c r="L283" s="130"/>
      <c r="M283" s="129">
        <f t="shared" si="9"/>
        <v>5.1690464112302478E-5</v>
      </c>
      <c r="O283" s="53"/>
    </row>
    <row r="284" spans="2:15" s="65" customFormat="1" ht="14.4">
      <c r="B284" s="126">
        <v>42005</v>
      </c>
      <c r="C284" s="127">
        <v>46155708.619999997</v>
      </c>
      <c r="D284" s="128">
        <v>3.3000000000000003E-5</v>
      </c>
      <c r="E284" s="127">
        <v>1523.14</v>
      </c>
      <c r="F284" s="127"/>
      <c r="G284" s="127">
        <v>0</v>
      </c>
      <c r="H284" s="128">
        <v>3.3000000000000003E-5</v>
      </c>
      <c r="I284" s="127">
        <v>31.42</v>
      </c>
      <c r="J284" s="129">
        <f t="shared" si="8"/>
        <v>0</v>
      </c>
      <c r="K284" s="127">
        <v>0</v>
      </c>
      <c r="L284" s="130"/>
      <c r="M284" s="129">
        <f t="shared" si="9"/>
        <v>0</v>
      </c>
      <c r="O284" s="53"/>
    </row>
    <row r="285" spans="2:15" s="65" customFormat="1" ht="14.4">
      <c r="B285" s="126">
        <v>42006</v>
      </c>
      <c r="C285" s="127">
        <v>48689517.740000002</v>
      </c>
      <c r="D285" s="128">
        <v>3.3000000000000003E-5</v>
      </c>
      <c r="E285" s="127">
        <v>1606.75</v>
      </c>
      <c r="F285" s="127"/>
      <c r="G285" s="127">
        <v>4492998.2300000004</v>
      </c>
      <c r="H285" s="128">
        <v>3.3000000000000003E-5</v>
      </c>
      <c r="I285" s="127">
        <v>31.42</v>
      </c>
      <c r="J285" s="129">
        <f t="shared" si="8"/>
        <v>1.0369999999999999E-3</v>
      </c>
      <c r="K285" s="127">
        <v>4659.24</v>
      </c>
      <c r="L285" s="130"/>
      <c r="M285" s="129">
        <f t="shared" si="9"/>
        <v>9.5692876336959167E-5</v>
      </c>
      <c r="O285" s="53"/>
    </row>
    <row r="286" spans="2:15" s="65" customFormat="1" ht="14.4">
      <c r="B286" s="126">
        <v>42007</v>
      </c>
      <c r="C286" s="127">
        <v>48689517.740000002</v>
      </c>
      <c r="D286" s="128">
        <v>3.3000000000000003E-5</v>
      </c>
      <c r="E286" s="127">
        <v>1606.75</v>
      </c>
      <c r="F286" s="127"/>
      <c r="G286" s="127">
        <v>0</v>
      </c>
      <c r="H286" s="128">
        <v>3.3000000000000003E-5</v>
      </c>
      <c r="I286" s="127">
        <v>31.42</v>
      </c>
      <c r="J286" s="129">
        <f t="shared" si="8"/>
        <v>0</v>
      </c>
      <c r="K286" s="127">
        <v>0</v>
      </c>
      <c r="L286" s="130"/>
      <c r="M286" s="129">
        <f t="shared" si="9"/>
        <v>0</v>
      </c>
      <c r="O286" s="53"/>
    </row>
    <row r="287" spans="2:15" s="65" customFormat="1" ht="14.4">
      <c r="B287" s="126">
        <v>42008</v>
      </c>
      <c r="C287" s="127">
        <v>48689517.740000002</v>
      </c>
      <c r="D287" s="128">
        <v>3.3000000000000003E-5</v>
      </c>
      <c r="E287" s="127">
        <v>1606.75</v>
      </c>
      <c r="F287" s="127"/>
      <c r="G287" s="127">
        <v>0</v>
      </c>
      <c r="H287" s="128">
        <v>3.3000000000000003E-5</v>
      </c>
      <c r="I287" s="127">
        <v>31.42</v>
      </c>
      <c r="J287" s="129">
        <f t="shared" si="8"/>
        <v>0</v>
      </c>
      <c r="K287" s="127">
        <v>0</v>
      </c>
      <c r="L287" s="130"/>
      <c r="M287" s="129">
        <f t="shared" si="9"/>
        <v>0</v>
      </c>
      <c r="O287" s="53"/>
    </row>
    <row r="288" spans="2:15" s="65" customFormat="1" ht="14.4">
      <c r="B288" s="126">
        <v>42009</v>
      </c>
      <c r="C288" s="127">
        <v>53595815.590000004</v>
      </c>
      <c r="D288" s="128">
        <v>3.3000000000000003E-5</v>
      </c>
      <c r="E288" s="127">
        <v>1768.66</v>
      </c>
      <c r="F288" s="127"/>
      <c r="G288" s="127">
        <v>8220371.1699999999</v>
      </c>
      <c r="H288" s="128">
        <v>3.3000000000000003E-5</v>
      </c>
      <c r="I288" s="127">
        <v>31.42</v>
      </c>
      <c r="J288" s="129">
        <f t="shared" si="8"/>
        <v>1.0369999999999999E-3</v>
      </c>
      <c r="K288" s="127">
        <v>8524.52</v>
      </c>
      <c r="L288" s="130"/>
      <c r="M288" s="129">
        <f t="shared" si="9"/>
        <v>1.5905196900465715E-4</v>
      </c>
      <c r="O288" s="53"/>
    </row>
    <row r="289" spans="2:15" s="65" customFormat="1" ht="14.4">
      <c r="B289" s="126">
        <v>42010</v>
      </c>
      <c r="C289" s="127">
        <v>51433471.520000003</v>
      </c>
      <c r="D289" s="128">
        <v>3.3000000000000003E-5</v>
      </c>
      <c r="E289" s="127">
        <v>1697.3</v>
      </c>
      <c r="F289" s="127"/>
      <c r="G289" s="127">
        <v>2010770.2</v>
      </c>
      <c r="H289" s="128">
        <v>3.3000000000000003E-5</v>
      </c>
      <c r="I289" s="127">
        <v>31.42</v>
      </c>
      <c r="J289" s="129">
        <f t="shared" si="8"/>
        <v>1.0369999999999999E-3</v>
      </c>
      <c r="K289" s="127">
        <v>2085.17</v>
      </c>
      <c r="L289" s="130"/>
      <c r="M289" s="129">
        <f t="shared" si="9"/>
        <v>4.0541109483328921E-5</v>
      </c>
      <c r="O289" s="53"/>
    </row>
    <row r="290" spans="2:15" s="65" customFormat="1" ht="14.4">
      <c r="B290" s="126">
        <v>42011</v>
      </c>
      <c r="C290" s="127">
        <v>51738848.93</v>
      </c>
      <c r="D290" s="128">
        <v>3.3000000000000003E-5</v>
      </c>
      <c r="E290" s="127">
        <v>1707.38</v>
      </c>
      <c r="F290" s="127"/>
      <c r="G290" s="127">
        <v>2251340.13</v>
      </c>
      <c r="H290" s="128">
        <v>3.3000000000000003E-5</v>
      </c>
      <c r="I290" s="127">
        <v>31.42</v>
      </c>
      <c r="J290" s="129">
        <f t="shared" si="8"/>
        <v>1.0369999999999999E-3</v>
      </c>
      <c r="K290" s="127">
        <v>2334.64</v>
      </c>
      <c r="L290" s="130"/>
      <c r="M290" s="129">
        <f t="shared" si="9"/>
        <v>4.512353962800076E-5</v>
      </c>
      <c r="O290" s="53"/>
    </row>
    <row r="291" spans="2:15" s="65" customFormat="1" ht="14.4">
      <c r="B291" s="126">
        <v>42012</v>
      </c>
      <c r="C291" s="127">
        <v>52572165.68</v>
      </c>
      <c r="D291" s="128">
        <v>3.3000000000000003E-5</v>
      </c>
      <c r="E291" s="127">
        <v>1734.88</v>
      </c>
      <c r="F291" s="127"/>
      <c r="G291" s="127">
        <v>2072572.76</v>
      </c>
      <c r="H291" s="128">
        <v>3.3000000000000003E-5</v>
      </c>
      <c r="I291" s="127">
        <v>27.65</v>
      </c>
      <c r="J291" s="129">
        <f t="shared" si="8"/>
        <v>9.1200000000000005E-4</v>
      </c>
      <c r="K291" s="127">
        <v>1890.19</v>
      </c>
      <c r="L291" s="130"/>
      <c r="M291" s="129">
        <f t="shared" si="9"/>
        <v>3.5954196970034353E-5</v>
      </c>
      <c r="O291" s="53"/>
    </row>
    <row r="292" spans="2:15" s="65" customFormat="1" ht="14.4">
      <c r="B292" s="126">
        <v>42013</v>
      </c>
      <c r="C292" s="127">
        <v>53649450.799999997</v>
      </c>
      <c r="D292" s="128">
        <v>3.3000000000000003E-5</v>
      </c>
      <c r="E292" s="127">
        <v>1770.43</v>
      </c>
      <c r="F292" s="127"/>
      <c r="G292" s="127">
        <v>2348701.2400000002</v>
      </c>
      <c r="H292" s="128">
        <v>3.3000000000000003E-5</v>
      </c>
      <c r="I292" s="127">
        <v>27.65</v>
      </c>
      <c r="J292" s="129">
        <f t="shared" si="8"/>
        <v>9.1200000000000005E-4</v>
      </c>
      <c r="K292" s="127">
        <v>2142.02</v>
      </c>
      <c r="L292" s="130"/>
      <c r="M292" s="129">
        <f t="shared" si="9"/>
        <v>3.9926224184199854E-5</v>
      </c>
      <c r="O292" s="53"/>
    </row>
    <row r="293" spans="2:15" s="65" customFormat="1" ht="14.4">
      <c r="B293" s="126">
        <v>42014</v>
      </c>
      <c r="C293" s="127">
        <v>53649450.799999997</v>
      </c>
      <c r="D293" s="128">
        <v>3.3000000000000003E-5</v>
      </c>
      <c r="E293" s="127">
        <v>1770.43</v>
      </c>
      <c r="F293" s="127"/>
      <c r="G293" s="127">
        <v>0</v>
      </c>
      <c r="H293" s="128">
        <v>3.3000000000000003E-5</v>
      </c>
      <c r="I293" s="127">
        <v>27.65</v>
      </c>
      <c r="J293" s="129">
        <f t="shared" si="8"/>
        <v>0</v>
      </c>
      <c r="K293" s="127">
        <v>0</v>
      </c>
      <c r="L293" s="130"/>
      <c r="M293" s="129">
        <f t="shared" si="9"/>
        <v>0</v>
      </c>
      <c r="O293" s="53"/>
    </row>
    <row r="294" spans="2:15" s="65" customFormat="1" ht="14.4">
      <c r="B294" s="126">
        <v>42015</v>
      </c>
      <c r="C294" s="127">
        <v>53649450.799999997</v>
      </c>
      <c r="D294" s="128">
        <v>3.3000000000000003E-5</v>
      </c>
      <c r="E294" s="127">
        <v>1770.43</v>
      </c>
      <c r="F294" s="127"/>
      <c r="G294" s="127">
        <v>0</v>
      </c>
      <c r="H294" s="128">
        <v>3.3000000000000003E-5</v>
      </c>
      <c r="I294" s="127">
        <v>27.65</v>
      </c>
      <c r="J294" s="129">
        <f t="shared" si="8"/>
        <v>0</v>
      </c>
      <c r="K294" s="127">
        <v>0</v>
      </c>
      <c r="L294" s="130"/>
      <c r="M294" s="129">
        <f t="shared" si="9"/>
        <v>0</v>
      </c>
      <c r="O294" s="53"/>
    </row>
    <row r="295" spans="2:15" s="65" customFormat="1" ht="14.4">
      <c r="B295" s="126">
        <v>42016</v>
      </c>
      <c r="C295" s="127">
        <v>54052548.869999997</v>
      </c>
      <c r="D295" s="128">
        <v>3.3000000000000003E-5</v>
      </c>
      <c r="E295" s="127">
        <v>1783.73</v>
      </c>
      <c r="F295" s="127"/>
      <c r="G295" s="127">
        <v>1930979.84</v>
      </c>
      <c r="H295" s="128">
        <v>3.3000000000000003E-5</v>
      </c>
      <c r="I295" s="127">
        <v>27.65</v>
      </c>
      <c r="J295" s="129">
        <f t="shared" si="8"/>
        <v>9.1200000000000005E-4</v>
      </c>
      <c r="K295" s="127">
        <v>1761.05</v>
      </c>
      <c r="L295" s="130"/>
      <c r="M295" s="129">
        <f t="shared" si="9"/>
        <v>3.2580332228836113E-5</v>
      </c>
      <c r="O295" s="53"/>
    </row>
    <row r="296" spans="2:15" s="65" customFormat="1" ht="14.4">
      <c r="B296" s="126">
        <v>42017</v>
      </c>
      <c r="C296" s="127">
        <v>54455147.68</v>
      </c>
      <c r="D296" s="128">
        <v>3.3000000000000003E-5</v>
      </c>
      <c r="E296" s="127">
        <v>1797.02</v>
      </c>
      <c r="F296" s="127"/>
      <c r="G296" s="127">
        <v>3248973.75</v>
      </c>
      <c r="H296" s="128">
        <v>3.3000000000000003E-5</v>
      </c>
      <c r="I296" s="127">
        <v>27.65</v>
      </c>
      <c r="J296" s="129">
        <f t="shared" si="8"/>
        <v>9.1200000000000005E-4</v>
      </c>
      <c r="K296" s="127">
        <v>2963.06</v>
      </c>
      <c r="L296" s="130"/>
      <c r="M296" s="129">
        <f t="shared" si="9"/>
        <v>5.4412853995220311E-5</v>
      </c>
      <c r="O296" s="53"/>
    </row>
    <row r="297" spans="2:15" s="65" customFormat="1" ht="14.4">
      <c r="B297" s="126">
        <v>42018</v>
      </c>
      <c r="C297" s="127">
        <v>53870044.630000003</v>
      </c>
      <c r="D297" s="128">
        <v>3.3000000000000003E-5</v>
      </c>
      <c r="E297" s="127">
        <v>1777.71</v>
      </c>
      <c r="F297" s="127"/>
      <c r="G297" s="127">
        <v>2157203.5499999998</v>
      </c>
      <c r="H297" s="128">
        <v>3.3000000000000003E-5</v>
      </c>
      <c r="I297" s="127">
        <v>27.65</v>
      </c>
      <c r="J297" s="129">
        <f t="shared" si="8"/>
        <v>9.1200000000000005E-4</v>
      </c>
      <c r="K297" s="127">
        <v>1967.37</v>
      </c>
      <c r="L297" s="130"/>
      <c r="M297" s="129">
        <f t="shared" si="9"/>
        <v>3.6520667720115083E-5</v>
      </c>
      <c r="O297" s="53"/>
    </row>
    <row r="298" spans="2:15" s="65" customFormat="1" ht="14.4">
      <c r="B298" s="126">
        <v>42019</v>
      </c>
      <c r="C298" s="127">
        <v>54604836.159999996</v>
      </c>
      <c r="D298" s="128">
        <v>3.3000000000000003E-5</v>
      </c>
      <c r="E298" s="127">
        <v>1801.96</v>
      </c>
      <c r="F298" s="127"/>
      <c r="G298" s="127">
        <v>3134205.27</v>
      </c>
      <c r="H298" s="128">
        <v>3.3000000000000003E-5</v>
      </c>
      <c r="I298" s="127">
        <v>27.65</v>
      </c>
      <c r="J298" s="129">
        <f t="shared" si="8"/>
        <v>9.1200000000000005E-4</v>
      </c>
      <c r="K298" s="127">
        <v>2858.4</v>
      </c>
      <c r="L298" s="130"/>
      <c r="M298" s="129">
        <f t="shared" si="9"/>
        <v>5.2347011748638499E-5</v>
      </c>
      <c r="O298" s="53"/>
    </row>
    <row r="299" spans="2:15" s="65" customFormat="1" ht="14.4">
      <c r="B299" s="126">
        <v>42020</v>
      </c>
      <c r="C299" s="127">
        <v>55100871.299999997</v>
      </c>
      <c r="D299" s="128">
        <v>3.3000000000000003E-5</v>
      </c>
      <c r="E299" s="127">
        <v>1818.33</v>
      </c>
      <c r="F299" s="127"/>
      <c r="G299" s="127">
        <v>2684127.89</v>
      </c>
      <c r="H299" s="128">
        <v>3.3000000000000003E-5</v>
      </c>
      <c r="I299" s="127">
        <v>27.65</v>
      </c>
      <c r="J299" s="129">
        <f t="shared" si="8"/>
        <v>9.1200000000000005E-4</v>
      </c>
      <c r="K299" s="127">
        <v>2447.92</v>
      </c>
      <c r="L299" s="130"/>
      <c r="M299" s="129">
        <f t="shared" si="9"/>
        <v>4.4426157740267894E-5</v>
      </c>
      <c r="O299" s="53"/>
    </row>
    <row r="300" spans="2:15" s="65" customFormat="1" ht="14.4">
      <c r="B300" s="126">
        <v>42021</v>
      </c>
      <c r="C300" s="127">
        <v>55100871.299999997</v>
      </c>
      <c r="D300" s="128">
        <v>3.3000000000000003E-5</v>
      </c>
      <c r="E300" s="127">
        <v>1818.33</v>
      </c>
      <c r="F300" s="127"/>
      <c r="G300" s="127">
        <v>0</v>
      </c>
      <c r="H300" s="128">
        <v>3.3000000000000003E-5</v>
      </c>
      <c r="I300" s="127">
        <v>27.65</v>
      </c>
      <c r="J300" s="129">
        <f t="shared" si="8"/>
        <v>0</v>
      </c>
      <c r="K300" s="127">
        <v>0</v>
      </c>
      <c r="L300" s="130"/>
      <c r="M300" s="129">
        <f t="shared" si="9"/>
        <v>0</v>
      </c>
      <c r="O300" s="53"/>
    </row>
    <row r="301" spans="2:15" s="65" customFormat="1" ht="14.4">
      <c r="B301" s="126">
        <v>42022</v>
      </c>
      <c r="C301" s="127">
        <v>55100871.299999997</v>
      </c>
      <c r="D301" s="128">
        <v>3.3000000000000003E-5</v>
      </c>
      <c r="E301" s="127">
        <v>1818.33</v>
      </c>
      <c r="F301" s="127"/>
      <c r="G301" s="127">
        <v>0</v>
      </c>
      <c r="H301" s="128">
        <v>3.3000000000000003E-5</v>
      </c>
      <c r="I301" s="127">
        <v>27.65</v>
      </c>
      <c r="J301" s="129">
        <f t="shared" si="8"/>
        <v>0</v>
      </c>
      <c r="K301" s="127">
        <v>0</v>
      </c>
      <c r="L301" s="130"/>
      <c r="M301" s="129">
        <f t="shared" si="9"/>
        <v>0</v>
      </c>
      <c r="O301" s="53"/>
    </row>
    <row r="302" spans="2:15" s="65" customFormat="1" ht="14.4">
      <c r="B302" s="126">
        <v>42023</v>
      </c>
      <c r="C302" s="127">
        <v>49727725.079999998</v>
      </c>
      <c r="D302" s="128">
        <v>3.3000000000000003E-5</v>
      </c>
      <c r="E302" s="127">
        <v>1641.01</v>
      </c>
      <c r="F302" s="127"/>
      <c r="G302" s="127">
        <v>2109445.0099999998</v>
      </c>
      <c r="H302" s="128">
        <v>3.3000000000000003E-5</v>
      </c>
      <c r="I302" s="127">
        <v>27.65</v>
      </c>
      <c r="J302" s="129">
        <f t="shared" si="8"/>
        <v>9.1200000000000005E-4</v>
      </c>
      <c r="K302" s="127">
        <v>1923.81</v>
      </c>
      <c r="L302" s="130"/>
      <c r="M302" s="129">
        <f t="shared" si="9"/>
        <v>3.8686869284791341E-5</v>
      </c>
      <c r="O302" s="53"/>
    </row>
    <row r="303" spans="2:15" s="65" customFormat="1" ht="14.4">
      <c r="B303" s="126">
        <v>42024</v>
      </c>
      <c r="C303" s="127">
        <v>49868237.920000002</v>
      </c>
      <c r="D303" s="128">
        <v>3.3000000000000003E-5</v>
      </c>
      <c r="E303" s="127">
        <v>1645.65</v>
      </c>
      <c r="F303" s="127"/>
      <c r="G303" s="127">
        <v>1742275.8</v>
      </c>
      <c r="H303" s="128">
        <v>3.3000000000000003E-5</v>
      </c>
      <c r="I303" s="127">
        <v>27.65</v>
      </c>
      <c r="J303" s="129">
        <f t="shared" si="8"/>
        <v>9.1200000000000005E-4</v>
      </c>
      <c r="K303" s="127">
        <v>1588.96</v>
      </c>
      <c r="L303" s="130"/>
      <c r="M303" s="129">
        <f t="shared" si="9"/>
        <v>3.1863167143564475E-5</v>
      </c>
      <c r="O303" s="53"/>
    </row>
    <row r="304" spans="2:15" s="65" customFormat="1" ht="14.4">
      <c r="B304" s="126">
        <v>42025</v>
      </c>
      <c r="C304" s="127">
        <v>49306085.810000002</v>
      </c>
      <c r="D304" s="128">
        <v>3.3000000000000003E-5</v>
      </c>
      <c r="E304" s="127">
        <v>1627.1</v>
      </c>
      <c r="F304" s="127"/>
      <c r="G304" s="127">
        <v>1959329.21</v>
      </c>
      <c r="H304" s="128">
        <v>3.3000000000000003E-5</v>
      </c>
      <c r="I304" s="127">
        <v>27.65</v>
      </c>
      <c r="J304" s="129">
        <f t="shared" si="8"/>
        <v>9.1200000000000005E-4</v>
      </c>
      <c r="K304" s="127">
        <v>1786.91</v>
      </c>
      <c r="L304" s="130"/>
      <c r="M304" s="129">
        <f t="shared" si="9"/>
        <v>3.6241165175548946E-5</v>
      </c>
      <c r="O304" s="53"/>
    </row>
    <row r="305" spans="2:15" s="65" customFormat="1" ht="14.4">
      <c r="B305" s="126">
        <v>42026</v>
      </c>
      <c r="C305" s="127">
        <v>49198103.460000001</v>
      </c>
      <c r="D305" s="128">
        <v>3.0000000000000001E-5</v>
      </c>
      <c r="E305" s="127">
        <v>1475.94</v>
      </c>
      <c r="F305" s="127"/>
      <c r="G305" s="127">
        <v>1835093.49</v>
      </c>
      <c r="H305" s="128">
        <v>3.0000000000000001E-5</v>
      </c>
      <c r="I305" s="127">
        <v>27.65</v>
      </c>
      <c r="J305" s="129">
        <f t="shared" si="8"/>
        <v>8.3000000000000001E-4</v>
      </c>
      <c r="K305" s="127">
        <v>1521.29</v>
      </c>
      <c r="L305" s="130"/>
      <c r="M305" s="129">
        <f t="shared" si="9"/>
        <v>3.0921720412187612E-5</v>
      </c>
      <c r="O305" s="53"/>
    </row>
    <row r="306" spans="2:15" s="65" customFormat="1" ht="14.4">
      <c r="B306" s="126">
        <v>42027</v>
      </c>
      <c r="C306" s="127">
        <v>49225855.859999999</v>
      </c>
      <c r="D306" s="128">
        <v>3.0000000000000001E-5</v>
      </c>
      <c r="E306" s="127">
        <v>1476.78</v>
      </c>
      <c r="F306" s="127"/>
      <c r="G306" s="127">
        <v>1675505.28</v>
      </c>
      <c r="H306" s="128">
        <v>3.0000000000000001E-5</v>
      </c>
      <c r="I306" s="127">
        <v>27.65</v>
      </c>
      <c r="J306" s="129">
        <f t="shared" si="8"/>
        <v>8.3000000000000001E-4</v>
      </c>
      <c r="K306" s="127">
        <v>1388.99</v>
      </c>
      <c r="L306" s="130"/>
      <c r="M306" s="129">
        <f t="shared" si="9"/>
        <v>2.821667547945402E-5</v>
      </c>
      <c r="O306" s="53"/>
    </row>
    <row r="307" spans="2:15" s="65" customFormat="1" ht="14.4">
      <c r="B307" s="126">
        <v>42028</v>
      </c>
      <c r="C307" s="127">
        <v>49225855.859999999</v>
      </c>
      <c r="D307" s="128">
        <v>3.0000000000000001E-5</v>
      </c>
      <c r="E307" s="127">
        <v>1476.78</v>
      </c>
      <c r="F307" s="127"/>
      <c r="G307" s="127">
        <v>0</v>
      </c>
      <c r="H307" s="128">
        <v>3.0000000000000001E-5</v>
      </c>
      <c r="I307" s="127">
        <v>27.65</v>
      </c>
      <c r="J307" s="129">
        <f t="shared" si="8"/>
        <v>0</v>
      </c>
      <c r="K307" s="127">
        <v>0</v>
      </c>
      <c r="L307" s="130"/>
      <c r="M307" s="129">
        <f t="shared" si="9"/>
        <v>0</v>
      </c>
      <c r="O307" s="53"/>
    </row>
    <row r="308" spans="2:15" s="65" customFormat="1" ht="14.4">
      <c r="B308" s="126">
        <v>42029</v>
      </c>
      <c r="C308" s="127">
        <v>49225855.859999999</v>
      </c>
      <c r="D308" s="128">
        <v>3.0000000000000001E-5</v>
      </c>
      <c r="E308" s="127">
        <v>1476.78</v>
      </c>
      <c r="F308" s="127"/>
      <c r="G308" s="127">
        <v>0</v>
      </c>
      <c r="H308" s="128">
        <v>3.0000000000000001E-5</v>
      </c>
      <c r="I308" s="127">
        <v>27.65</v>
      </c>
      <c r="J308" s="129">
        <f t="shared" si="8"/>
        <v>0</v>
      </c>
      <c r="K308" s="127">
        <v>0</v>
      </c>
      <c r="L308" s="130"/>
      <c r="M308" s="129">
        <f t="shared" si="9"/>
        <v>0</v>
      </c>
      <c r="O308" s="53"/>
    </row>
    <row r="309" spans="2:15" s="65" customFormat="1" ht="14.4">
      <c r="B309" s="126">
        <v>42030</v>
      </c>
      <c r="C309" s="127">
        <v>49160927.740000002</v>
      </c>
      <c r="D309" s="128">
        <v>3.0000000000000001E-5</v>
      </c>
      <c r="E309" s="127">
        <v>1474.83</v>
      </c>
      <c r="F309" s="127"/>
      <c r="G309" s="127">
        <v>1991041.74</v>
      </c>
      <c r="H309" s="128">
        <v>3.0000000000000001E-5</v>
      </c>
      <c r="I309" s="127">
        <v>27.65</v>
      </c>
      <c r="J309" s="129">
        <f t="shared" si="8"/>
        <v>8.3000000000000001E-4</v>
      </c>
      <c r="K309" s="127">
        <v>1650.57</v>
      </c>
      <c r="L309" s="130"/>
      <c r="M309" s="129">
        <f t="shared" si="9"/>
        <v>3.3574834240912964E-5</v>
      </c>
      <c r="O309" s="53"/>
    </row>
    <row r="310" spans="2:15" s="65" customFormat="1" ht="14.4">
      <c r="B310" s="126">
        <v>42034</v>
      </c>
      <c r="C310" s="127">
        <v>49134058.969999999</v>
      </c>
      <c r="D310" s="128">
        <v>3.0000000000000001E-5</v>
      </c>
      <c r="E310" s="127">
        <v>1474.02</v>
      </c>
      <c r="F310" s="127"/>
      <c r="G310" s="127">
        <v>2437280.11</v>
      </c>
      <c r="H310" s="128">
        <v>3.0000000000000001E-5</v>
      </c>
      <c r="I310" s="127">
        <v>27.65</v>
      </c>
      <c r="J310" s="129">
        <f t="shared" si="8"/>
        <v>8.3000000000000001E-4</v>
      </c>
      <c r="K310" s="127">
        <v>2020.51</v>
      </c>
      <c r="L310" s="130"/>
      <c r="M310" s="129">
        <f t="shared" si="9"/>
        <v>4.1122391317877316E-5</v>
      </c>
      <c r="O310" s="53"/>
    </row>
    <row r="311" spans="2:15" s="65" customFormat="1" ht="14.4">
      <c r="B311" s="126">
        <v>42031</v>
      </c>
      <c r="C311" s="127">
        <v>47978662.710000001</v>
      </c>
      <c r="D311" s="128">
        <v>3.0000000000000001E-5</v>
      </c>
      <c r="E311" s="127">
        <v>1439.36</v>
      </c>
      <c r="F311" s="127"/>
      <c r="G311" s="127">
        <v>1797046.61</v>
      </c>
      <c r="H311" s="128">
        <v>3.0000000000000001E-5</v>
      </c>
      <c r="I311" s="127">
        <v>27.65</v>
      </c>
      <c r="J311" s="129">
        <f t="shared" si="8"/>
        <v>8.3000000000000001E-4</v>
      </c>
      <c r="K311" s="127">
        <v>1489.75</v>
      </c>
      <c r="L311" s="130"/>
      <c r="M311" s="129">
        <f t="shared" si="9"/>
        <v>3.1050261008827523E-5</v>
      </c>
      <c r="O311" s="53"/>
    </row>
    <row r="312" spans="2:15" s="65" customFormat="1" ht="14.4">
      <c r="B312" s="126">
        <v>42032</v>
      </c>
      <c r="C312" s="127">
        <v>48396330.159999996</v>
      </c>
      <c r="D312" s="128">
        <v>3.0000000000000001E-5</v>
      </c>
      <c r="E312" s="127">
        <v>1451.89</v>
      </c>
      <c r="F312" s="127"/>
      <c r="G312" s="127">
        <v>2615798.15</v>
      </c>
      <c r="H312" s="128">
        <v>3.0000000000000001E-5</v>
      </c>
      <c r="I312" s="127">
        <v>27.65</v>
      </c>
      <c r="J312" s="129">
        <f t="shared" si="8"/>
        <v>8.3000000000000001E-4</v>
      </c>
      <c r="K312" s="127">
        <v>2168.5</v>
      </c>
      <c r="L312" s="130"/>
      <c r="M312" s="129">
        <f t="shared" si="9"/>
        <v>4.480711642454834E-5</v>
      </c>
      <c r="O312" s="53"/>
    </row>
    <row r="313" spans="2:15" s="65" customFormat="1" ht="14.4">
      <c r="B313" s="126">
        <v>42033</v>
      </c>
      <c r="C313" s="127">
        <v>49331185.82</v>
      </c>
      <c r="D313" s="128">
        <v>3.0000000000000001E-5</v>
      </c>
      <c r="E313" s="127">
        <v>1479.94</v>
      </c>
      <c r="F313" s="127"/>
      <c r="G313" s="127">
        <v>2644846.84</v>
      </c>
      <c r="H313" s="128">
        <v>3.0000000000000001E-5</v>
      </c>
      <c r="I313" s="127">
        <v>27.65</v>
      </c>
      <c r="J313" s="129">
        <f t="shared" si="8"/>
        <v>8.3000000000000001E-4</v>
      </c>
      <c r="K313" s="127">
        <v>2192.58</v>
      </c>
      <c r="L313" s="130"/>
      <c r="M313" s="129">
        <f t="shared" si="9"/>
        <v>4.4446123958996287E-5</v>
      </c>
      <c r="O313" s="53"/>
    </row>
    <row r="314" spans="2:15" s="65" customFormat="1" ht="14.4">
      <c r="B314" s="126">
        <v>42036</v>
      </c>
      <c r="C314" s="127">
        <v>49134058.969999999</v>
      </c>
      <c r="D314" s="128">
        <v>3.0000000000000001E-5</v>
      </c>
      <c r="E314" s="127">
        <v>1474.02</v>
      </c>
      <c r="F314" s="127"/>
      <c r="G314" s="127">
        <v>0</v>
      </c>
      <c r="H314" s="128">
        <v>3.0000000000000001E-5</v>
      </c>
      <c r="I314" s="127">
        <v>27.65</v>
      </c>
      <c r="J314" s="129">
        <f t="shared" si="8"/>
        <v>0</v>
      </c>
      <c r="K314" s="127">
        <v>0</v>
      </c>
      <c r="L314" s="130"/>
      <c r="M314" s="129">
        <f t="shared" si="9"/>
        <v>0</v>
      </c>
      <c r="O314" s="53"/>
    </row>
    <row r="315" spans="2:15" s="65" customFormat="1" ht="14.4">
      <c r="B315" s="126">
        <v>42037</v>
      </c>
      <c r="C315" s="127">
        <v>49909317.07</v>
      </c>
      <c r="D315" s="128">
        <v>3.0000000000000001E-5</v>
      </c>
      <c r="E315" s="127">
        <v>1497.28</v>
      </c>
      <c r="F315" s="127"/>
      <c r="G315" s="127">
        <v>2840511.07</v>
      </c>
      <c r="H315" s="128">
        <v>3.0000000000000001E-5</v>
      </c>
      <c r="I315" s="127">
        <v>27.65</v>
      </c>
      <c r="J315" s="129">
        <f t="shared" si="8"/>
        <v>8.3000000000000001E-4</v>
      </c>
      <c r="K315" s="127">
        <v>2354.7800000000002</v>
      </c>
      <c r="L315" s="130"/>
      <c r="M315" s="129">
        <f t="shared" si="9"/>
        <v>4.7181170535700146E-5</v>
      </c>
      <c r="O315" s="53"/>
    </row>
    <row r="316" spans="2:15" s="65" customFormat="1" ht="14.4">
      <c r="B316" s="126">
        <v>42038</v>
      </c>
      <c r="C316" s="127">
        <v>51213201.549999997</v>
      </c>
      <c r="D316" s="128">
        <v>3.0000000000000001E-5</v>
      </c>
      <c r="E316" s="127">
        <v>1536.4</v>
      </c>
      <c r="F316" s="127"/>
      <c r="G316" s="127">
        <v>4335274.3499999996</v>
      </c>
      <c r="H316" s="128">
        <v>3.0000000000000001E-5</v>
      </c>
      <c r="I316" s="127">
        <v>27.65</v>
      </c>
      <c r="J316" s="129">
        <f t="shared" si="8"/>
        <v>8.3000000000000001E-4</v>
      </c>
      <c r="K316" s="127">
        <v>3593.94</v>
      </c>
      <c r="L316" s="130"/>
      <c r="M316" s="129">
        <f t="shared" si="9"/>
        <v>7.0176046238608971E-5</v>
      </c>
      <c r="O316" s="53"/>
    </row>
    <row r="317" spans="2:15" s="65" customFormat="1" ht="14.4">
      <c r="B317" s="126">
        <v>42035</v>
      </c>
      <c r="C317" s="127">
        <v>49134058.969999999</v>
      </c>
      <c r="D317" s="128">
        <v>3.0000000000000001E-5</v>
      </c>
      <c r="E317" s="127">
        <v>1474.02</v>
      </c>
      <c r="F317" s="127"/>
      <c r="G317" s="127">
        <v>0</v>
      </c>
      <c r="H317" s="128">
        <v>3.0000000000000001E-5</v>
      </c>
      <c r="I317" s="127">
        <v>27.65</v>
      </c>
      <c r="J317" s="129">
        <f t="shared" si="8"/>
        <v>0</v>
      </c>
      <c r="K317" s="127">
        <v>0</v>
      </c>
      <c r="L317" s="130"/>
      <c r="M317" s="129">
        <f t="shared" si="9"/>
        <v>0</v>
      </c>
      <c r="O317" s="53"/>
    </row>
    <row r="318" spans="2:15" s="65" customFormat="1" ht="14.4">
      <c r="B318" s="126">
        <v>42039</v>
      </c>
      <c r="C318" s="127">
        <v>55113468</v>
      </c>
      <c r="D318" s="128">
        <v>3.0000000000000001E-5</v>
      </c>
      <c r="E318" s="127">
        <v>1653.4</v>
      </c>
      <c r="F318" s="127"/>
      <c r="G318" s="127">
        <v>6344118.9699999997</v>
      </c>
      <c r="H318" s="128">
        <v>3.0000000000000001E-5</v>
      </c>
      <c r="I318" s="127">
        <v>27.65</v>
      </c>
      <c r="J318" s="129">
        <f t="shared" si="8"/>
        <v>8.3000000000000001E-4</v>
      </c>
      <c r="K318" s="127">
        <v>5259.27</v>
      </c>
      <c r="L318" s="130"/>
      <c r="M318" s="129">
        <f t="shared" si="9"/>
        <v>9.5426221409256994E-5</v>
      </c>
      <c r="O318" s="53"/>
    </row>
    <row r="319" spans="2:15" s="65" customFormat="1" ht="14.4">
      <c r="B319" s="126">
        <v>42040</v>
      </c>
      <c r="C319" s="127">
        <v>54852934.840000004</v>
      </c>
      <c r="D319" s="128">
        <v>3.0000000000000001E-5</v>
      </c>
      <c r="E319" s="127">
        <v>1645.59</v>
      </c>
      <c r="F319" s="127"/>
      <c r="G319" s="127">
        <v>2064163.44</v>
      </c>
      <c r="H319" s="128">
        <v>3.0000000000000001E-5</v>
      </c>
      <c r="I319" s="127">
        <v>27.65</v>
      </c>
      <c r="J319" s="129">
        <f t="shared" si="8"/>
        <v>8.3000000000000001E-4</v>
      </c>
      <c r="K319" s="127">
        <v>1711.19</v>
      </c>
      <c r="L319" s="130"/>
      <c r="M319" s="129">
        <f t="shared" si="9"/>
        <v>3.1195960708234728E-5</v>
      </c>
      <c r="O319" s="53"/>
    </row>
    <row r="320" spans="2:15" s="65" customFormat="1" ht="14.4">
      <c r="B320" s="126">
        <v>42041</v>
      </c>
      <c r="C320" s="127">
        <v>54448005.060000002</v>
      </c>
      <c r="D320" s="128">
        <v>3.0000000000000001E-5</v>
      </c>
      <c r="E320" s="127">
        <v>1633.44</v>
      </c>
      <c r="F320" s="127"/>
      <c r="G320" s="127">
        <v>1537882.1</v>
      </c>
      <c r="H320" s="128">
        <v>3.0000000000000001E-5</v>
      </c>
      <c r="I320" s="127">
        <v>28.61</v>
      </c>
      <c r="J320" s="129">
        <f t="shared" si="8"/>
        <v>8.5800000000000004E-4</v>
      </c>
      <c r="K320" s="127">
        <v>1319.5</v>
      </c>
      <c r="L320" s="130"/>
      <c r="M320" s="129">
        <f t="shared" si="9"/>
        <v>2.4234129396402168E-5</v>
      </c>
      <c r="O320" s="53"/>
    </row>
    <row r="321" spans="2:15" s="65" customFormat="1" ht="14.4">
      <c r="B321" s="126">
        <v>42042</v>
      </c>
      <c r="C321" s="127">
        <v>54448005.060000002</v>
      </c>
      <c r="D321" s="128">
        <v>3.0000000000000001E-5</v>
      </c>
      <c r="E321" s="127">
        <v>1633.44</v>
      </c>
      <c r="F321" s="127"/>
      <c r="G321" s="127">
        <v>0</v>
      </c>
      <c r="H321" s="128">
        <v>3.0000000000000001E-5</v>
      </c>
      <c r="I321" s="127">
        <v>28.61</v>
      </c>
      <c r="J321" s="129">
        <f t="shared" si="8"/>
        <v>0</v>
      </c>
      <c r="K321" s="127">
        <v>0</v>
      </c>
      <c r="L321" s="130"/>
      <c r="M321" s="129">
        <f t="shared" si="9"/>
        <v>0</v>
      </c>
      <c r="O321" s="53"/>
    </row>
    <row r="322" spans="2:15" s="65" customFormat="1" ht="14.4">
      <c r="B322" s="126">
        <v>42043</v>
      </c>
      <c r="C322" s="127">
        <v>54448005.060000002</v>
      </c>
      <c r="D322" s="128">
        <v>3.0000000000000001E-5</v>
      </c>
      <c r="E322" s="127">
        <v>1633.44</v>
      </c>
      <c r="F322" s="127"/>
      <c r="G322" s="127">
        <v>0</v>
      </c>
      <c r="H322" s="128">
        <v>3.0000000000000001E-5</v>
      </c>
      <c r="I322" s="127">
        <v>28.61</v>
      </c>
      <c r="J322" s="129">
        <f t="shared" si="8"/>
        <v>0</v>
      </c>
      <c r="K322" s="127">
        <v>0</v>
      </c>
      <c r="L322" s="130"/>
      <c r="M322" s="129">
        <f t="shared" si="9"/>
        <v>0</v>
      </c>
      <c r="O322" s="53"/>
    </row>
    <row r="323" spans="2:15" s="65" customFormat="1" ht="14.4">
      <c r="B323" s="126">
        <v>42044</v>
      </c>
      <c r="C323" s="127">
        <v>54313507.280000001</v>
      </c>
      <c r="D323" s="128">
        <v>3.0000000000000001E-5</v>
      </c>
      <c r="E323" s="127">
        <v>1629.41</v>
      </c>
      <c r="F323" s="127"/>
      <c r="G323" s="127">
        <v>2076310.82</v>
      </c>
      <c r="H323" s="128">
        <v>3.0000000000000001E-5</v>
      </c>
      <c r="I323" s="127">
        <v>28.61</v>
      </c>
      <c r="J323" s="129">
        <f t="shared" si="8"/>
        <v>8.5800000000000004E-4</v>
      </c>
      <c r="K323" s="127">
        <v>1781.47</v>
      </c>
      <c r="L323" s="130"/>
      <c r="M323" s="129">
        <f t="shared" si="9"/>
        <v>3.2799759934781365E-5</v>
      </c>
      <c r="O323" s="53"/>
    </row>
    <row r="324" spans="2:15" s="65" customFormat="1" ht="14.4">
      <c r="B324" s="126">
        <v>42045</v>
      </c>
      <c r="C324" s="127">
        <v>52710474.740000002</v>
      </c>
      <c r="D324" s="128">
        <v>3.0000000000000001E-5</v>
      </c>
      <c r="E324" s="127">
        <v>1581.31</v>
      </c>
      <c r="F324" s="127"/>
      <c r="G324" s="127">
        <v>1874959.29</v>
      </c>
      <c r="H324" s="128">
        <v>3.0000000000000001E-5</v>
      </c>
      <c r="I324" s="127">
        <v>28.61</v>
      </c>
      <c r="J324" s="129">
        <f t="shared" si="8"/>
        <v>8.5800000000000004E-4</v>
      </c>
      <c r="K324" s="127">
        <v>1608.72</v>
      </c>
      <c r="L324" s="130"/>
      <c r="M324" s="129">
        <f t="shared" si="9"/>
        <v>3.0519930012681196E-5</v>
      </c>
      <c r="O324" s="53"/>
    </row>
    <row r="325" spans="2:15" s="65" customFormat="1" ht="14.4">
      <c r="B325" s="126">
        <v>42046</v>
      </c>
      <c r="C325" s="127">
        <v>52843701.399999999</v>
      </c>
      <c r="D325" s="128">
        <v>3.0000000000000001E-5</v>
      </c>
      <c r="E325" s="127">
        <v>1585.31</v>
      </c>
      <c r="F325" s="127"/>
      <c r="G325" s="127">
        <v>2306355.86</v>
      </c>
      <c r="H325" s="128">
        <v>3.0000000000000001E-5</v>
      </c>
      <c r="I325" s="127">
        <v>28.61</v>
      </c>
      <c r="J325" s="129">
        <f t="shared" si="8"/>
        <v>8.5800000000000004E-4</v>
      </c>
      <c r="K325" s="127">
        <v>1978.85</v>
      </c>
      <c r="L325" s="130"/>
      <c r="M325" s="129">
        <f t="shared" si="9"/>
        <v>3.7447225451167957E-5</v>
      </c>
      <c r="O325" s="53"/>
    </row>
    <row r="326" spans="2:15" s="65" customFormat="1" ht="14.4">
      <c r="B326" s="126">
        <v>42047</v>
      </c>
      <c r="C326" s="127">
        <v>52433266.259999998</v>
      </c>
      <c r="D326" s="128">
        <v>3.0000000000000001E-5</v>
      </c>
      <c r="E326" s="127">
        <v>1573</v>
      </c>
      <c r="F326" s="127"/>
      <c r="G326" s="127">
        <v>3031589.17</v>
      </c>
      <c r="H326" s="128">
        <v>3.0000000000000001E-5</v>
      </c>
      <c r="I326" s="127">
        <v>28.61</v>
      </c>
      <c r="J326" s="129">
        <f t="shared" si="8"/>
        <v>8.5800000000000004E-4</v>
      </c>
      <c r="K326" s="127">
        <v>2601.1</v>
      </c>
      <c r="L326" s="130"/>
      <c r="M326" s="129">
        <f t="shared" si="9"/>
        <v>4.9607819339385937E-5</v>
      </c>
      <c r="O326" s="53"/>
    </row>
    <row r="327" spans="2:15" s="65" customFormat="1" ht="14.4">
      <c r="B327" s="126">
        <v>42048</v>
      </c>
      <c r="C327" s="127">
        <v>51888194.420000002</v>
      </c>
      <c r="D327" s="128">
        <v>3.0000000000000001E-5</v>
      </c>
      <c r="E327" s="127">
        <v>1556.65</v>
      </c>
      <c r="F327" s="127"/>
      <c r="G327" s="127">
        <v>2341409.31</v>
      </c>
      <c r="H327" s="128">
        <v>3.0000000000000001E-5</v>
      </c>
      <c r="I327" s="127">
        <v>28.61</v>
      </c>
      <c r="J327" s="129">
        <f t="shared" si="8"/>
        <v>8.5800000000000004E-4</v>
      </c>
      <c r="K327" s="127">
        <v>2008.93</v>
      </c>
      <c r="L327" s="130"/>
      <c r="M327" s="129">
        <f t="shared" si="9"/>
        <v>3.8716513890212949E-5</v>
      </c>
      <c r="O327" s="53"/>
    </row>
    <row r="328" spans="2:15" s="65" customFormat="1" ht="14.4">
      <c r="B328" s="126">
        <v>42051</v>
      </c>
      <c r="C328" s="127">
        <v>47630496.600000001</v>
      </c>
      <c r="D328" s="128">
        <v>3.0000000000000001E-5</v>
      </c>
      <c r="E328" s="127">
        <v>1428.91</v>
      </c>
      <c r="F328" s="127"/>
      <c r="G328" s="127">
        <v>1979925.64</v>
      </c>
      <c r="H328" s="128">
        <v>3.0000000000000001E-5</v>
      </c>
      <c r="I328" s="127">
        <v>28.61</v>
      </c>
      <c r="J328" s="129">
        <f t="shared" si="8"/>
        <v>8.5800000000000004E-4</v>
      </c>
      <c r="K328" s="127">
        <v>1698.78</v>
      </c>
      <c r="L328" s="130"/>
      <c r="M328" s="129">
        <f t="shared" si="9"/>
        <v>3.5665804920455102E-5</v>
      </c>
      <c r="O328" s="53"/>
    </row>
    <row r="329" spans="2:15" s="65" customFormat="1" ht="14.4">
      <c r="B329" s="126">
        <v>42049</v>
      </c>
      <c r="C329" s="127">
        <v>51888194.420000002</v>
      </c>
      <c r="D329" s="128">
        <v>3.0000000000000001E-5</v>
      </c>
      <c r="E329" s="127">
        <v>1556.65</v>
      </c>
      <c r="F329" s="127"/>
      <c r="G329" s="127">
        <v>0</v>
      </c>
      <c r="H329" s="128">
        <v>3.0000000000000001E-5</v>
      </c>
      <c r="I329" s="127">
        <v>28.61</v>
      </c>
      <c r="J329" s="129">
        <f t="shared" ref="J329:J392" si="10">IF(K329&lt;&gt;0,ROUND(H329*I329,6),0)</f>
        <v>0</v>
      </c>
      <c r="K329" s="127">
        <v>0</v>
      </c>
      <c r="L329" s="130"/>
      <c r="M329" s="129">
        <f t="shared" si="9"/>
        <v>0</v>
      </c>
      <c r="O329" s="53"/>
    </row>
    <row r="330" spans="2:15" s="65" customFormat="1" ht="14.4">
      <c r="B330" s="126">
        <v>42050</v>
      </c>
      <c r="C330" s="127">
        <v>51888194.420000002</v>
      </c>
      <c r="D330" s="128">
        <v>3.0000000000000001E-5</v>
      </c>
      <c r="E330" s="127">
        <v>1556.65</v>
      </c>
      <c r="F330" s="127"/>
      <c r="G330" s="127">
        <v>0</v>
      </c>
      <c r="H330" s="128">
        <v>3.0000000000000001E-5</v>
      </c>
      <c r="I330" s="127">
        <v>28.61</v>
      </c>
      <c r="J330" s="129">
        <f t="shared" si="10"/>
        <v>0</v>
      </c>
      <c r="K330" s="127">
        <v>0</v>
      </c>
      <c r="L330" s="130"/>
      <c r="M330" s="129">
        <f t="shared" ref="M330:M393" si="11">K330/C330</f>
        <v>0</v>
      </c>
      <c r="O330" s="53"/>
    </row>
    <row r="331" spans="2:15" s="65" customFormat="1" ht="14.4">
      <c r="B331" s="126">
        <v>42052</v>
      </c>
      <c r="C331" s="127">
        <v>46820579.539999999</v>
      </c>
      <c r="D331" s="128">
        <v>3.0000000000000001E-5</v>
      </c>
      <c r="E331" s="127">
        <v>1404.62</v>
      </c>
      <c r="F331" s="127"/>
      <c r="G331" s="127">
        <v>1369155.87</v>
      </c>
      <c r="H331" s="128">
        <v>3.0000000000000001E-5</v>
      </c>
      <c r="I331" s="127">
        <v>28.61</v>
      </c>
      <c r="J331" s="129">
        <f t="shared" si="10"/>
        <v>8.5800000000000004E-4</v>
      </c>
      <c r="K331" s="127">
        <v>1174.74</v>
      </c>
      <c r="L331" s="130"/>
      <c r="M331" s="129">
        <f t="shared" si="11"/>
        <v>2.5090249021723237E-5</v>
      </c>
      <c r="O331" s="53"/>
    </row>
    <row r="332" spans="2:15" s="65" customFormat="1" ht="14.4">
      <c r="B332" s="126">
        <v>42053</v>
      </c>
      <c r="C332" s="127">
        <v>46566499.390000001</v>
      </c>
      <c r="D332" s="128">
        <v>3.0000000000000001E-5</v>
      </c>
      <c r="E332" s="127">
        <v>1396.99</v>
      </c>
      <c r="F332" s="127"/>
      <c r="G332" s="127">
        <v>1605350.19</v>
      </c>
      <c r="H332" s="128">
        <v>3.0000000000000001E-5</v>
      </c>
      <c r="I332" s="127">
        <v>28.61</v>
      </c>
      <c r="J332" s="129">
        <f t="shared" si="10"/>
        <v>8.5800000000000004E-4</v>
      </c>
      <c r="K332" s="127">
        <v>1377.39</v>
      </c>
      <c r="L332" s="130"/>
      <c r="M332" s="129">
        <f t="shared" si="11"/>
        <v>2.9578989574977372E-5</v>
      </c>
      <c r="O332" s="53"/>
    </row>
    <row r="333" spans="2:15" s="65" customFormat="1" ht="14.4">
      <c r="B333" s="126">
        <v>42054</v>
      </c>
      <c r="C333" s="127">
        <v>46328031.240000002</v>
      </c>
      <c r="D333" s="128">
        <v>3.0000000000000001E-5</v>
      </c>
      <c r="E333" s="127">
        <v>1389.84</v>
      </c>
      <c r="F333" s="127"/>
      <c r="G333" s="127">
        <v>1996950.28</v>
      </c>
      <c r="H333" s="128">
        <v>3.0000000000000001E-5</v>
      </c>
      <c r="I333" s="127">
        <v>28.61</v>
      </c>
      <c r="J333" s="129">
        <f t="shared" si="10"/>
        <v>8.5800000000000004E-4</v>
      </c>
      <c r="K333" s="127">
        <v>1713.38</v>
      </c>
      <c r="L333" s="130"/>
      <c r="M333" s="129">
        <f t="shared" si="11"/>
        <v>3.6983656635955938E-5</v>
      </c>
      <c r="O333" s="53"/>
    </row>
    <row r="334" spans="2:15" s="65" customFormat="1" ht="14.4">
      <c r="B334" s="126">
        <v>42055</v>
      </c>
      <c r="C334" s="127">
        <v>47467415</v>
      </c>
      <c r="D334" s="128">
        <v>3.0000000000000001E-5</v>
      </c>
      <c r="E334" s="127">
        <v>1424.02</v>
      </c>
      <c r="F334" s="127"/>
      <c r="G334" s="127">
        <v>2358998.06</v>
      </c>
      <c r="H334" s="128">
        <v>3.0000000000000001E-5</v>
      </c>
      <c r="I334" s="127">
        <v>28.61</v>
      </c>
      <c r="J334" s="129">
        <f t="shared" si="10"/>
        <v>8.5800000000000004E-4</v>
      </c>
      <c r="K334" s="127">
        <v>2024.02</v>
      </c>
      <c r="L334" s="130"/>
      <c r="M334" s="129">
        <f t="shared" si="11"/>
        <v>4.2640198544622663E-5</v>
      </c>
      <c r="O334" s="53"/>
    </row>
    <row r="335" spans="2:15" s="65" customFormat="1" ht="14.4">
      <c r="B335" s="126">
        <v>42056</v>
      </c>
      <c r="C335" s="127">
        <v>47467415</v>
      </c>
      <c r="D335" s="128">
        <v>3.0000000000000001E-5</v>
      </c>
      <c r="E335" s="127">
        <v>1424.02</v>
      </c>
      <c r="F335" s="127"/>
      <c r="G335" s="127">
        <v>0</v>
      </c>
      <c r="H335" s="128">
        <v>3.0000000000000001E-5</v>
      </c>
      <c r="I335" s="127">
        <v>28.61</v>
      </c>
      <c r="J335" s="129">
        <f t="shared" si="10"/>
        <v>0</v>
      </c>
      <c r="K335" s="127">
        <v>0</v>
      </c>
      <c r="L335" s="130"/>
      <c r="M335" s="129">
        <f t="shared" si="11"/>
        <v>0</v>
      </c>
      <c r="O335" s="53"/>
    </row>
    <row r="336" spans="2:15" s="65" customFormat="1" ht="14.4">
      <c r="B336" s="126">
        <v>42057</v>
      </c>
      <c r="C336" s="127">
        <v>47467415</v>
      </c>
      <c r="D336" s="128">
        <v>3.0000000000000001E-5</v>
      </c>
      <c r="E336" s="127">
        <v>1424.02</v>
      </c>
      <c r="F336" s="127"/>
      <c r="G336" s="127">
        <v>0</v>
      </c>
      <c r="H336" s="128">
        <v>3.0000000000000001E-5</v>
      </c>
      <c r="I336" s="127">
        <v>28.61</v>
      </c>
      <c r="J336" s="129">
        <f t="shared" si="10"/>
        <v>0</v>
      </c>
      <c r="K336" s="127">
        <v>0</v>
      </c>
      <c r="L336" s="130"/>
      <c r="M336" s="129">
        <f t="shared" si="11"/>
        <v>0</v>
      </c>
      <c r="O336" s="53"/>
    </row>
    <row r="337" spans="2:15" s="65" customFormat="1" ht="14.4">
      <c r="B337" s="126">
        <v>42058</v>
      </c>
      <c r="C337" s="127">
        <v>47719205.840000004</v>
      </c>
      <c r="D337" s="128">
        <v>3.0000000000000001E-5</v>
      </c>
      <c r="E337" s="127">
        <v>1431.58</v>
      </c>
      <c r="F337" s="127"/>
      <c r="G337" s="127">
        <v>1929925.9</v>
      </c>
      <c r="H337" s="128">
        <v>3.0000000000000001E-5</v>
      </c>
      <c r="I337" s="127">
        <v>28.61</v>
      </c>
      <c r="J337" s="129">
        <f t="shared" si="10"/>
        <v>8.5800000000000004E-4</v>
      </c>
      <c r="K337" s="127">
        <v>1655.88</v>
      </c>
      <c r="L337" s="130"/>
      <c r="M337" s="129">
        <f t="shared" si="11"/>
        <v>3.4700493666053013E-5</v>
      </c>
      <c r="O337" s="53"/>
    </row>
    <row r="338" spans="2:15" s="65" customFormat="1" ht="14.4">
      <c r="B338" s="126">
        <v>42059</v>
      </c>
      <c r="C338" s="127">
        <v>46585577.399999999</v>
      </c>
      <c r="D338" s="128">
        <v>3.0000000000000001E-5</v>
      </c>
      <c r="E338" s="127">
        <v>1397.57</v>
      </c>
      <c r="F338" s="127"/>
      <c r="G338" s="127">
        <v>1896325.35</v>
      </c>
      <c r="H338" s="128">
        <v>3.0000000000000001E-5</v>
      </c>
      <c r="I338" s="127">
        <v>28.61</v>
      </c>
      <c r="J338" s="129">
        <f t="shared" si="10"/>
        <v>8.5800000000000004E-4</v>
      </c>
      <c r="K338" s="127">
        <v>1627.05</v>
      </c>
      <c r="L338" s="130"/>
      <c r="M338" s="129">
        <f t="shared" si="11"/>
        <v>3.4926045587662935E-5</v>
      </c>
      <c r="O338" s="53"/>
    </row>
    <row r="339" spans="2:15" s="65" customFormat="1" ht="14.4">
      <c r="B339" s="126">
        <v>42060</v>
      </c>
      <c r="C339" s="127">
        <v>46680471.200000003</v>
      </c>
      <c r="D339" s="128">
        <v>3.0000000000000001E-5</v>
      </c>
      <c r="E339" s="127">
        <v>1400.41</v>
      </c>
      <c r="F339" s="127"/>
      <c r="G339" s="127">
        <v>1669561.33</v>
      </c>
      <c r="H339" s="128">
        <v>3.0000000000000001E-5</v>
      </c>
      <c r="I339" s="127">
        <v>28.61</v>
      </c>
      <c r="J339" s="129">
        <f t="shared" si="10"/>
        <v>8.5800000000000004E-4</v>
      </c>
      <c r="K339" s="127">
        <v>1432.48</v>
      </c>
      <c r="L339" s="130"/>
      <c r="M339" s="129">
        <f t="shared" si="11"/>
        <v>3.0686922457629349E-5</v>
      </c>
      <c r="O339" s="53"/>
    </row>
    <row r="340" spans="2:15" s="65" customFormat="1" ht="14.4">
      <c r="B340" s="126">
        <v>42061</v>
      </c>
      <c r="C340" s="127">
        <v>47315405.770000003</v>
      </c>
      <c r="D340" s="128">
        <v>3.0000000000000001E-5</v>
      </c>
      <c r="E340" s="127">
        <v>1419.46</v>
      </c>
      <c r="F340" s="127"/>
      <c r="G340" s="127">
        <v>2510656.23</v>
      </c>
      <c r="H340" s="128">
        <v>3.0000000000000001E-5</v>
      </c>
      <c r="I340" s="127">
        <v>28.61</v>
      </c>
      <c r="J340" s="129">
        <f t="shared" si="10"/>
        <v>8.5800000000000004E-4</v>
      </c>
      <c r="K340" s="127">
        <v>2154.14</v>
      </c>
      <c r="L340" s="130"/>
      <c r="M340" s="129">
        <f t="shared" si="11"/>
        <v>4.5527243504394016E-5</v>
      </c>
      <c r="O340" s="53"/>
    </row>
    <row r="341" spans="2:15" s="65" customFormat="1" ht="14.4">
      <c r="B341" s="126">
        <v>42062</v>
      </c>
      <c r="C341" s="127">
        <v>47245234.829999998</v>
      </c>
      <c r="D341" s="128">
        <v>3.0000000000000001E-5</v>
      </c>
      <c r="E341" s="127">
        <v>1417.36</v>
      </c>
      <c r="F341" s="127"/>
      <c r="G341" s="127">
        <v>2556569.0499999998</v>
      </c>
      <c r="H341" s="128">
        <v>3.0000000000000001E-5</v>
      </c>
      <c r="I341" s="127">
        <v>28.61</v>
      </c>
      <c r="J341" s="129">
        <f t="shared" si="10"/>
        <v>8.5800000000000004E-4</v>
      </c>
      <c r="K341" s="127">
        <v>2193.54</v>
      </c>
      <c r="L341" s="130"/>
      <c r="M341" s="129">
        <f t="shared" si="11"/>
        <v>4.6428809336918268E-5</v>
      </c>
      <c r="O341" s="53"/>
    </row>
    <row r="342" spans="2:15" s="65" customFormat="1" ht="14.4">
      <c r="B342" s="126">
        <v>42063</v>
      </c>
      <c r="C342" s="127">
        <v>47245234.829999998</v>
      </c>
      <c r="D342" s="128">
        <v>3.0000000000000001E-5</v>
      </c>
      <c r="E342" s="127">
        <v>1417.36</v>
      </c>
      <c r="F342" s="127"/>
      <c r="G342" s="127">
        <v>0</v>
      </c>
      <c r="H342" s="128">
        <v>3.0000000000000001E-5</v>
      </c>
      <c r="I342" s="127">
        <v>28.61</v>
      </c>
      <c r="J342" s="129">
        <f t="shared" si="10"/>
        <v>0</v>
      </c>
      <c r="K342" s="127">
        <v>0</v>
      </c>
      <c r="L342" s="130"/>
      <c r="M342" s="129">
        <f t="shared" si="11"/>
        <v>0</v>
      </c>
      <c r="O342" s="53"/>
    </row>
    <row r="343" spans="2:15" s="65" customFormat="1" ht="14.4">
      <c r="B343" s="126">
        <v>42064</v>
      </c>
      <c r="C343" s="127">
        <v>47245234.829999998</v>
      </c>
      <c r="D343" s="128">
        <v>3.0000000000000001E-5</v>
      </c>
      <c r="E343" s="127">
        <v>1417.36</v>
      </c>
      <c r="F343" s="127"/>
      <c r="G343" s="127">
        <v>0</v>
      </c>
      <c r="H343" s="128">
        <v>3.0000000000000001E-5</v>
      </c>
      <c r="I343" s="127">
        <v>28.61</v>
      </c>
      <c r="J343" s="129">
        <f t="shared" si="10"/>
        <v>0</v>
      </c>
      <c r="K343" s="127">
        <v>0</v>
      </c>
      <c r="L343" s="130"/>
      <c r="M343" s="129">
        <f t="shared" si="11"/>
        <v>0</v>
      </c>
      <c r="O343" s="53"/>
    </row>
    <row r="344" spans="2:15" s="65" customFormat="1" ht="14.4">
      <c r="B344" s="126">
        <v>42065</v>
      </c>
      <c r="C344" s="127">
        <v>47473262.43</v>
      </c>
      <c r="D344" s="128">
        <v>3.0000000000000001E-5</v>
      </c>
      <c r="E344" s="127">
        <v>1424.2</v>
      </c>
      <c r="F344" s="127"/>
      <c r="G344" s="127">
        <v>2413203.02</v>
      </c>
      <c r="H344" s="128">
        <v>3.0000000000000001E-5</v>
      </c>
      <c r="I344" s="127">
        <v>28.61</v>
      </c>
      <c r="J344" s="129">
        <f t="shared" si="10"/>
        <v>8.5800000000000004E-4</v>
      </c>
      <c r="K344" s="127">
        <v>2070.5300000000002</v>
      </c>
      <c r="L344" s="130"/>
      <c r="M344" s="129">
        <f t="shared" si="11"/>
        <v>4.3614655787624162E-5</v>
      </c>
      <c r="O344" s="53"/>
    </row>
    <row r="345" spans="2:15" s="65" customFormat="1" ht="14.4">
      <c r="B345" s="126">
        <v>42066</v>
      </c>
      <c r="C345" s="127">
        <v>52552542.689999998</v>
      </c>
      <c r="D345" s="128">
        <v>3.0000000000000001E-5</v>
      </c>
      <c r="E345" s="127">
        <v>1576.58</v>
      </c>
      <c r="F345" s="127"/>
      <c r="G345" s="127">
        <v>8934147.2400000002</v>
      </c>
      <c r="H345" s="128">
        <v>3.0000000000000001E-5</v>
      </c>
      <c r="I345" s="127">
        <v>28.61</v>
      </c>
      <c r="J345" s="129">
        <f t="shared" si="10"/>
        <v>8.5800000000000004E-4</v>
      </c>
      <c r="K345" s="127">
        <v>7665.5</v>
      </c>
      <c r="L345" s="130"/>
      <c r="M345" s="129">
        <f t="shared" si="11"/>
        <v>1.4586354165996683E-4</v>
      </c>
      <c r="O345" s="53"/>
    </row>
    <row r="346" spans="2:15" s="65" customFormat="1" ht="14.4">
      <c r="B346" s="126">
        <v>42067</v>
      </c>
      <c r="C346" s="127">
        <v>51852664.579999998</v>
      </c>
      <c r="D346" s="128">
        <v>3.0000000000000001E-5</v>
      </c>
      <c r="E346" s="127">
        <v>1555.58</v>
      </c>
      <c r="F346" s="127"/>
      <c r="G346" s="127">
        <v>2174102.7000000002</v>
      </c>
      <c r="H346" s="128">
        <v>3.0000000000000001E-5</v>
      </c>
      <c r="I346" s="127">
        <v>28.61</v>
      </c>
      <c r="J346" s="129">
        <f t="shared" si="10"/>
        <v>8.5800000000000004E-4</v>
      </c>
      <c r="K346" s="127">
        <v>1865.38</v>
      </c>
      <c r="L346" s="130"/>
      <c r="M346" s="129">
        <f t="shared" si="11"/>
        <v>3.5974621846521126E-5</v>
      </c>
      <c r="O346" s="53"/>
    </row>
    <row r="347" spans="2:15" s="65" customFormat="1" ht="14.4">
      <c r="B347" s="126">
        <v>42068</v>
      </c>
      <c r="C347" s="127">
        <v>51287440.18</v>
      </c>
      <c r="D347" s="128">
        <v>3.0000000000000001E-5</v>
      </c>
      <c r="E347" s="127">
        <v>1538.62</v>
      </c>
      <c r="F347" s="127"/>
      <c r="G347" s="127">
        <v>2152043.73</v>
      </c>
      <c r="H347" s="128">
        <v>3.0000000000000001E-5</v>
      </c>
      <c r="I347" s="127">
        <v>28.61</v>
      </c>
      <c r="J347" s="129">
        <f t="shared" si="10"/>
        <v>8.5800000000000004E-4</v>
      </c>
      <c r="K347" s="127">
        <v>1846.45</v>
      </c>
      <c r="L347" s="130"/>
      <c r="M347" s="129">
        <f t="shared" si="11"/>
        <v>3.6001991784336314E-5</v>
      </c>
      <c r="O347" s="53"/>
    </row>
    <row r="348" spans="2:15" s="65" customFormat="1" ht="14.4">
      <c r="B348" s="126">
        <v>42069</v>
      </c>
      <c r="C348" s="127">
        <v>51602408.780000001</v>
      </c>
      <c r="D348" s="128">
        <v>3.0000000000000001E-5</v>
      </c>
      <c r="E348" s="127">
        <v>1548.07</v>
      </c>
      <c r="F348" s="127"/>
      <c r="G348" s="127">
        <v>2284129.1</v>
      </c>
      <c r="H348" s="128">
        <v>3.0000000000000001E-5</v>
      </c>
      <c r="I348" s="127">
        <v>28.87</v>
      </c>
      <c r="J348" s="129">
        <f t="shared" si="10"/>
        <v>8.6600000000000002E-4</v>
      </c>
      <c r="K348" s="127">
        <v>1978.06</v>
      </c>
      <c r="L348" s="130"/>
      <c r="M348" s="129">
        <f t="shared" si="11"/>
        <v>3.8332706684937814E-5</v>
      </c>
      <c r="O348" s="53"/>
    </row>
    <row r="349" spans="2:15" s="65" customFormat="1" ht="14.4">
      <c r="B349" s="126">
        <v>42070</v>
      </c>
      <c r="C349" s="127">
        <v>51602408.780000001</v>
      </c>
      <c r="D349" s="128">
        <v>3.0000000000000001E-5</v>
      </c>
      <c r="E349" s="127">
        <v>1548.07</v>
      </c>
      <c r="F349" s="127"/>
      <c r="G349" s="127">
        <v>0</v>
      </c>
      <c r="H349" s="128">
        <v>3.0000000000000001E-5</v>
      </c>
      <c r="I349" s="127">
        <v>28.87</v>
      </c>
      <c r="J349" s="129">
        <f t="shared" si="10"/>
        <v>0</v>
      </c>
      <c r="K349" s="127">
        <v>0</v>
      </c>
      <c r="L349" s="130"/>
      <c r="M349" s="129">
        <f t="shared" si="11"/>
        <v>0</v>
      </c>
      <c r="O349" s="53"/>
    </row>
    <row r="350" spans="2:15" s="65" customFormat="1" ht="14.4">
      <c r="B350" s="126">
        <v>42071</v>
      </c>
      <c r="C350" s="127">
        <v>51602408.780000001</v>
      </c>
      <c r="D350" s="128">
        <v>3.0000000000000001E-5</v>
      </c>
      <c r="E350" s="127">
        <v>1548.07</v>
      </c>
      <c r="F350" s="127"/>
      <c r="G350" s="127">
        <v>0</v>
      </c>
      <c r="H350" s="128">
        <v>3.0000000000000001E-5</v>
      </c>
      <c r="I350" s="127">
        <v>28.87</v>
      </c>
      <c r="J350" s="129">
        <f t="shared" si="10"/>
        <v>0</v>
      </c>
      <c r="K350" s="127">
        <v>0</v>
      </c>
      <c r="L350" s="130"/>
      <c r="M350" s="129">
        <f t="shared" si="11"/>
        <v>0</v>
      </c>
      <c r="O350" s="53"/>
    </row>
    <row r="351" spans="2:15" s="65" customFormat="1" ht="14.4">
      <c r="B351" s="126">
        <v>42072</v>
      </c>
      <c r="C351" s="127">
        <v>50753379.899999999</v>
      </c>
      <c r="D351" s="128">
        <v>3.0000000000000001E-5</v>
      </c>
      <c r="E351" s="127">
        <v>1522.6</v>
      </c>
      <c r="F351" s="127"/>
      <c r="G351" s="127">
        <v>1460934.67</v>
      </c>
      <c r="H351" s="128">
        <v>3.0000000000000001E-5</v>
      </c>
      <c r="I351" s="127">
        <v>28.87</v>
      </c>
      <c r="J351" s="129">
        <f t="shared" si="10"/>
        <v>8.6600000000000002E-4</v>
      </c>
      <c r="K351" s="127">
        <v>1265.17</v>
      </c>
      <c r="L351" s="130"/>
      <c r="M351" s="129">
        <f t="shared" si="11"/>
        <v>2.4927797961294006E-5</v>
      </c>
      <c r="O351" s="53"/>
    </row>
    <row r="352" spans="2:15" s="65" customFormat="1" ht="14.4">
      <c r="B352" s="126">
        <v>42073</v>
      </c>
      <c r="C352" s="127">
        <v>48532926.530000001</v>
      </c>
      <c r="D352" s="128">
        <v>3.0000000000000001E-5</v>
      </c>
      <c r="E352" s="127">
        <v>1455.99</v>
      </c>
      <c r="F352" s="127"/>
      <c r="G352" s="127">
        <v>3132850.05</v>
      </c>
      <c r="H352" s="128">
        <v>3.0000000000000001E-5</v>
      </c>
      <c r="I352" s="127">
        <v>28.87</v>
      </c>
      <c r="J352" s="129">
        <f t="shared" si="10"/>
        <v>8.6600000000000002E-4</v>
      </c>
      <c r="K352" s="127">
        <v>2713.05</v>
      </c>
      <c r="L352" s="130"/>
      <c r="M352" s="129">
        <f t="shared" si="11"/>
        <v>5.5901224055033308E-5</v>
      </c>
      <c r="O352" s="53"/>
    </row>
    <row r="353" spans="2:15" s="65" customFormat="1" ht="14.4">
      <c r="B353" s="126">
        <v>42074</v>
      </c>
      <c r="C353" s="127">
        <v>49432448.549999997</v>
      </c>
      <c r="D353" s="128">
        <v>3.0000000000000001E-5</v>
      </c>
      <c r="E353" s="127">
        <v>1482.97</v>
      </c>
      <c r="F353" s="127"/>
      <c r="G353" s="127">
        <v>2881677.02</v>
      </c>
      <c r="H353" s="128">
        <v>3.0000000000000001E-5</v>
      </c>
      <c r="I353" s="127">
        <v>28.87</v>
      </c>
      <c r="J353" s="129">
        <f t="shared" si="10"/>
        <v>8.6600000000000002E-4</v>
      </c>
      <c r="K353" s="127">
        <v>2495.5300000000002</v>
      </c>
      <c r="L353" s="130"/>
      <c r="M353" s="129">
        <f t="shared" si="11"/>
        <v>5.0483641276151197E-5</v>
      </c>
      <c r="O353" s="53"/>
    </row>
    <row r="354" spans="2:15" s="65" customFormat="1" ht="14.4">
      <c r="B354" s="126">
        <v>42076</v>
      </c>
      <c r="C354" s="127">
        <v>51174263.979999997</v>
      </c>
      <c r="D354" s="128">
        <v>3.1000000000000001E-5</v>
      </c>
      <c r="E354" s="127">
        <v>1586.4</v>
      </c>
      <c r="F354" s="127"/>
      <c r="G354" s="127">
        <v>3057928.51</v>
      </c>
      <c r="H354" s="128">
        <v>3.1000000000000001E-5</v>
      </c>
      <c r="I354" s="127">
        <v>28.87</v>
      </c>
      <c r="J354" s="129">
        <f t="shared" si="10"/>
        <v>8.9499999999999996E-4</v>
      </c>
      <c r="K354" s="127">
        <v>2736.85</v>
      </c>
      <c r="L354" s="130"/>
      <c r="M354" s="129">
        <f t="shared" si="11"/>
        <v>5.3480984134322276E-5</v>
      </c>
      <c r="O354" s="53"/>
    </row>
    <row r="355" spans="2:15" s="65" customFormat="1" ht="14.4">
      <c r="B355" s="126">
        <v>42075</v>
      </c>
      <c r="C355" s="127">
        <v>50112237.509999998</v>
      </c>
      <c r="D355" s="128">
        <v>3.1000000000000001E-5</v>
      </c>
      <c r="E355" s="127">
        <v>1553.48</v>
      </c>
      <c r="F355" s="127"/>
      <c r="G355" s="127">
        <v>2415393.42</v>
      </c>
      <c r="H355" s="128">
        <v>3.1000000000000001E-5</v>
      </c>
      <c r="I355" s="127">
        <v>28.87</v>
      </c>
      <c r="J355" s="129">
        <f t="shared" si="10"/>
        <v>8.9499999999999996E-4</v>
      </c>
      <c r="K355" s="127">
        <v>2161.7800000000002</v>
      </c>
      <c r="L355" s="130"/>
      <c r="M355" s="129">
        <f t="shared" si="11"/>
        <v>4.3138764250321346E-5</v>
      </c>
      <c r="O355" s="53"/>
    </row>
    <row r="356" spans="2:15" s="65" customFormat="1" ht="14.4">
      <c r="B356" s="126">
        <v>42077</v>
      </c>
      <c r="C356" s="127">
        <v>51174263.979999997</v>
      </c>
      <c r="D356" s="128">
        <v>3.1000000000000001E-5</v>
      </c>
      <c r="E356" s="127">
        <v>1586.4</v>
      </c>
      <c r="F356" s="127"/>
      <c r="G356" s="127">
        <v>0</v>
      </c>
      <c r="H356" s="128">
        <v>3.1000000000000001E-5</v>
      </c>
      <c r="I356" s="127">
        <v>28.87</v>
      </c>
      <c r="J356" s="129">
        <f t="shared" si="10"/>
        <v>0</v>
      </c>
      <c r="K356" s="127">
        <v>0</v>
      </c>
      <c r="L356" s="130"/>
      <c r="M356" s="129">
        <f t="shared" si="11"/>
        <v>0</v>
      </c>
      <c r="O356" s="53"/>
    </row>
    <row r="357" spans="2:15" s="65" customFormat="1" ht="14.4">
      <c r="B357" s="126">
        <v>42078</v>
      </c>
      <c r="C357" s="127">
        <v>51174263.979999997</v>
      </c>
      <c r="D357" s="128">
        <v>3.1000000000000001E-5</v>
      </c>
      <c r="E357" s="127">
        <v>1586.4</v>
      </c>
      <c r="F357" s="127"/>
      <c r="G357" s="127">
        <v>0</v>
      </c>
      <c r="H357" s="128">
        <v>3.1000000000000001E-5</v>
      </c>
      <c r="I357" s="127">
        <v>28.87</v>
      </c>
      <c r="J357" s="129">
        <f t="shared" si="10"/>
        <v>0</v>
      </c>
      <c r="K357" s="127">
        <v>0</v>
      </c>
      <c r="L357" s="130"/>
      <c r="M357" s="129">
        <f t="shared" si="11"/>
        <v>0</v>
      </c>
      <c r="O357" s="53"/>
    </row>
    <row r="358" spans="2:15" s="65" customFormat="1" ht="14.4">
      <c r="B358" s="126">
        <v>42079</v>
      </c>
      <c r="C358" s="127">
        <v>52309662.509999998</v>
      </c>
      <c r="D358" s="128">
        <v>3.1000000000000001E-5</v>
      </c>
      <c r="E358" s="127">
        <v>1621.6</v>
      </c>
      <c r="F358" s="127"/>
      <c r="G358" s="127">
        <v>3686673.77</v>
      </c>
      <c r="H358" s="128">
        <v>3.1000000000000001E-5</v>
      </c>
      <c r="I358" s="127">
        <v>28.87</v>
      </c>
      <c r="J358" s="129">
        <f t="shared" si="10"/>
        <v>8.9499999999999996E-4</v>
      </c>
      <c r="K358" s="127">
        <v>3299.57</v>
      </c>
      <c r="L358" s="130"/>
      <c r="M358" s="129">
        <f t="shared" si="11"/>
        <v>6.3077638846727871E-5</v>
      </c>
      <c r="O358" s="53"/>
    </row>
    <row r="359" spans="2:15" s="65" customFormat="1" ht="14.4">
      <c r="B359" s="126">
        <v>42080</v>
      </c>
      <c r="C359" s="127">
        <v>51441528.350000001</v>
      </c>
      <c r="D359" s="128">
        <v>3.1000000000000001E-5</v>
      </c>
      <c r="E359" s="127">
        <v>1594.69</v>
      </c>
      <c r="F359" s="127"/>
      <c r="G359" s="127">
        <v>2745694.01</v>
      </c>
      <c r="H359" s="128">
        <v>3.1000000000000001E-5</v>
      </c>
      <c r="I359" s="127">
        <v>28.87</v>
      </c>
      <c r="J359" s="129">
        <f t="shared" si="10"/>
        <v>8.9499999999999996E-4</v>
      </c>
      <c r="K359" s="127">
        <v>2457.4</v>
      </c>
      <c r="L359" s="130"/>
      <c r="M359" s="129">
        <f t="shared" si="11"/>
        <v>4.7770742410300105E-5</v>
      </c>
      <c r="O359" s="53"/>
    </row>
    <row r="360" spans="2:15" s="65" customFormat="1" ht="14.4">
      <c r="B360" s="126">
        <v>42081</v>
      </c>
      <c r="C360" s="127">
        <v>50821189.899999999</v>
      </c>
      <c r="D360" s="128">
        <v>3.1000000000000001E-5</v>
      </c>
      <c r="E360" s="127">
        <v>1575.46</v>
      </c>
      <c r="F360" s="127"/>
      <c r="G360" s="127">
        <v>2090087.69</v>
      </c>
      <c r="H360" s="128">
        <v>3.1000000000000001E-5</v>
      </c>
      <c r="I360" s="127">
        <v>28.87</v>
      </c>
      <c r="J360" s="129">
        <f t="shared" si="10"/>
        <v>8.9499999999999996E-4</v>
      </c>
      <c r="K360" s="127">
        <v>1870.63</v>
      </c>
      <c r="L360" s="130"/>
      <c r="M360" s="129">
        <f t="shared" si="11"/>
        <v>3.6808071666185055E-5</v>
      </c>
      <c r="O360" s="53"/>
    </row>
    <row r="361" spans="2:15" s="65" customFormat="1" ht="14.4">
      <c r="B361" s="126">
        <v>42082</v>
      </c>
      <c r="C361" s="127">
        <v>51080956.119999997</v>
      </c>
      <c r="D361" s="128">
        <v>3.1000000000000001E-5</v>
      </c>
      <c r="E361" s="127">
        <v>1583.51</v>
      </c>
      <c r="F361" s="127"/>
      <c r="G361" s="127">
        <v>1267872.6599999999</v>
      </c>
      <c r="H361" s="128">
        <v>3.1000000000000001E-5</v>
      </c>
      <c r="I361" s="127">
        <v>28.87</v>
      </c>
      <c r="J361" s="129">
        <f t="shared" si="10"/>
        <v>8.9499999999999996E-4</v>
      </c>
      <c r="K361" s="127">
        <v>1134.75</v>
      </c>
      <c r="L361" s="130"/>
      <c r="M361" s="129">
        <f t="shared" si="11"/>
        <v>2.2214736884216333E-5</v>
      </c>
      <c r="O361" s="53"/>
    </row>
    <row r="362" spans="2:15" s="65" customFormat="1" ht="14.4">
      <c r="B362" s="126">
        <v>42083</v>
      </c>
      <c r="C362" s="127">
        <v>49786424.340000004</v>
      </c>
      <c r="D362" s="128">
        <v>3.1000000000000001E-5</v>
      </c>
      <c r="E362" s="127">
        <v>1543.38</v>
      </c>
      <c r="F362" s="127"/>
      <c r="G362" s="127">
        <v>2154334.08</v>
      </c>
      <c r="H362" s="128">
        <v>3.1000000000000001E-5</v>
      </c>
      <c r="I362" s="127">
        <v>28.87</v>
      </c>
      <c r="J362" s="129">
        <f t="shared" si="10"/>
        <v>8.9499999999999996E-4</v>
      </c>
      <c r="K362" s="127">
        <v>1928.13</v>
      </c>
      <c r="L362" s="130"/>
      <c r="M362" s="129">
        <f t="shared" si="11"/>
        <v>3.8728027279735348E-5</v>
      </c>
      <c r="O362" s="53"/>
    </row>
    <row r="363" spans="2:15" s="65" customFormat="1" ht="14.4">
      <c r="B363" s="126">
        <v>42084</v>
      </c>
      <c r="C363" s="127">
        <v>49786424.340000004</v>
      </c>
      <c r="D363" s="128">
        <v>3.1000000000000001E-5</v>
      </c>
      <c r="E363" s="127">
        <v>1543.38</v>
      </c>
      <c r="F363" s="127"/>
      <c r="G363" s="127">
        <v>0</v>
      </c>
      <c r="H363" s="128">
        <v>3.1000000000000001E-5</v>
      </c>
      <c r="I363" s="127">
        <v>28.87</v>
      </c>
      <c r="J363" s="129">
        <f t="shared" si="10"/>
        <v>0</v>
      </c>
      <c r="K363" s="127">
        <v>0</v>
      </c>
      <c r="L363" s="130"/>
      <c r="M363" s="129">
        <f t="shared" si="11"/>
        <v>0</v>
      </c>
      <c r="O363" s="53"/>
    </row>
    <row r="364" spans="2:15" s="65" customFormat="1" ht="14.4">
      <c r="B364" s="126">
        <v>42085</v>
      </c>
      <c r="C364" s="127">
        <v>49786424.340000004</v>
      </c>
      <c r="D364" s="128">
        <v>3.1000000000000001E-5</v>
      </c>
      <c r="E364" s="127">
        <v>1543.38</v>
      </c>
      <c r="F364" s="127"/>
      <c r="G364" s="127">
        <v>0</v>
      </c>
      <c r="H364" s="128">
        <v>3.1000000000000001E-5</v>
      </c>
      <c r="I364" s="127">
        <v>28.87</v>
      </c>
      <c r="J364" s="129">
        <f t="shared" si="10"/>
        <v>0</v>
      </c>
      <c r="K364" s="127">
        <v>0</v>
      </c>
      <c r="L364" s="130"/>
      <c r="M364" s="129">
        <f t="shared" si="11"/>
        <v>0</v>
      </c>
      <c r="O364" s="53"/>
    </row>
    <row r="365" spans="2:15" s="65" customFormat="1" ht="14.4">
      <c r="B365" s="126">
        <v>42086</v>
      </c>
      <c r="C365" s="127">
        <v>50045774.219999999</v>
      </c>
      <c r="D365" s="128">
        <v>3.1000000000000001E-5</v>
      </c>
      <c r="E365" s="127">
        <v>1551.42</v>
      </c>
      <c r="F365" s="127"/>
      <c r="G365" s="127">
        <v>2032010.17</v>
      </c>
      <c r="H365" s="128">
        <v>3.1000000000000001E-5</v>
      </c>
      <c r="I365" s="127">
        <v>28.87</v>
      </c>
      <c r="J365" s="129">
        <f t="shared" si="10"/>
        <v>8.9499999999999996E-4</v>
      </c>
      <c r="K365" s="127">
        <v>1818.65</v>
      </c>
      <c r="L365" s="130"/>
      <c r="M365" s="129">
        <f t="shared" si="11"/>
        <v>3.63397315426725E-5</v>
      </c>
      <c r="O365" s="53"/>
    </row>
    <row r="366" spans="2:15" s="65" customFormat="1" ht="14.4">
      <c r="B366" s="126">
        <v>42087</v>
      </c>
      <c r="C366" s="127">
        <v>48177507.240000002</v>
      </c>
      <c r="D366" s="128">
        <v>3.1000000000000001E-5</v>
      </c>
      <c r="E366" s="127">
        <v>1493.5</v>
      </c>
      <c r="F366" s="127"/>
      <c r="G366" s="127">
        <v>1513733.39</v>
      </c>
      <c r="H366" s="128">
        <v>3.1000000000000001E-5</v>
      </c>
      <c r="I366" s="127">
        <v>28.87</v>
      </c>
      <c r="J366" s="129">
        <f t="shared" si="10"/>
        <v>8.9499999999999996E-4</v>
      </c>
      <c r="K366" s="127">
        <v>1354.79</v>
      </c>
      <c r="L366" s="130"/>
      <c r="M366" s="129">
        <f t="shared" si="11"/>
        <v>2.812079905361247E-5</v>
      </c>
      <c r="O366" s="53"/>
    </row>
    <row r="367" spans="2:15" s="65" customFormat="1" ht="14.4">
      <c r="B367" s="126">
        <v>42088</v>
      </c>
      <c r="C367" s="127">
        <v>47301485.640000001</v>
      </c>
      <c r="D367" s="128">
        <v>3.1000000000000001E-5</v>
      </c>
      <c r="E367" s="127">
        <v>1466.35</v>
      </c>
      <c r="F367" s="127"/>
      <c r="G367" s="127">
        <v>1139272.95</v>
      </c>
      <c r="H367" s="128">
        <v>3.1000000000000001E-5</v>
      </c>
      <c r="I367" s="127">
        <v>28.87</v>
      </c>
      <c r="J367" s="129">
        <f t="shared" si="10"/>
        <v>8.9499999999999996E-4</v>
      </c>
      <c r="K367" s="127">
        <v>1019.65</v>
      </c>
      <c r="L367" s="130"/>
      <c r="M367" s="129">
        <f t="shared" si="11"/>
        <v>2.1556405389892104E-5</v>
      </c>
      <c r="O367" s="53"/>
    </row>
    <row r="368" spans="2:15" s="65" customFormat="1" ht="14.4">
      <c r="B368" s="126">
        <v>42090</v>
      </c>
      <c r="C368" s="127">
        <v>46946141.350000001</v>
      </c>
      <c r="D368" s="128">
        <v>3.4E-5</v>
      </c>
      <c r="E368" s="127">
        <v>1596.17</v>
      </c>
      <c r="F368" s="127"/>
      <c r="G368" s="127">
        <v>2308706.5499999998</v>
      </c>
      <c r="H368" s="128">
        <v>3.4E-5</v>
      </c>
      <c r="I368" s="127">
        <v>28.87</v>
      </c>
      <c r="J368" s="129">
        <f t="shared" si="10"/>
        <v>9.8200000000000002E-4</v>
      </c>
      <c r="K368" s="127">
        <v>2267.15</v>
      </c>
      <c r="L368" s="130"/>
      <c r="M368" s="129">
        <f t="shared" si="11"/>
        <v>4.829257389010098E-5</v>
      </c>
      <c r="O368" s="53"/>
    </row>
    <row r="369" spans="2:15" s="65" customFormat="1" ht="14.4">
      <c r="B369" s="126">
        <v>42091</v>
      </c>
      <c r="C369" s="127">
        <v>46946141.350000001</v>
      </c>
      <c r="D369" s="128">
        <v>3.4E-5</v>
      </c>
      <c r="E369" s="127">
        <v>1596.17</v>
      </c>
      <c r="F369" s="127"/>
      <c r="G369" s="127">
        <v>0</v>
      </c>
      <c r="H369" s="128">
        <v>3.4E-5</v>
      </c>
      <c r="I369" s="127">
        <v>28.87</v>
      </c>
      <c r="J369" s="129">
        <f t="shared" si="10"/>
        <v>0</v>
      </c>
      <c r="K369" s="127">
        <v>0</v>
      </c>
      <c r="L369" s="130"/>
      <c r="M369" s="129">
        <f t="shared" si="11"/>
        <v>0</v>
      </c>
      <c r="O369" s="53"/>
    </row>
    <row r="370" spans="2:15" s="65" customFormat="1" ht="14.4">
      <c r="B370" s="126">
        <v>42092</v>
      </c>
      <c r="C370" s="127">
        <v>46946141.350000001</v>
      </c>
      <c r="D370" s="128">
        <v>3.4E-5</v>
      </c>
      <c r="E370" s="127">
        <v>1596.17</v>
      </c>
      <c r="F370" s="127"/>
      <c r="G370" s="127">
        <v>0</v>
      </c>
      <c r="H370" s="128">
        <v>3.4E-5</v>
      </c>
      <c r="I370" s="127">
        <v>28.87</v>
      </c>
      <c r="J370" s="129">
        <f t="shared" si="10"/>
        <v>0</v>
      </c>
      <c r="K370" s="127">
        <v>0</v>
      </c>
      <c r="L370" s="130"/>
      <c r="M370" s="129">
        <f t="shared" si="11"/>
        <v>0</v>
      </c>
      <c r="O370" s="53"/>
    </row>
    <row r="371" spans="2:15" s="65" customFormat="1" ht="14.4">
      <c r="B371" s="126">
        <v>42089</v>
      </c>
      <c r="C371" s="127">
        <v>47151867.640000001</v>
      </c>
      <c r="D371" s="128">
        <v>3.4E-5</v>
      </c>
      <c r="E371" s="127">
        <v>1603.16</v>
      </c>
      <c r="F371" s="127"/>
      <c r="G371" s="127">
        <v>1534193.78</v>
      </c>
      <c r="H371" s="128">
        <v>3.4E-5</v>
      </c>
      <c r="I371" s="127">
        <v>28.87</v>
      </c>
      <c r="J371" s="129">
        <f t="shared" si="10"/>
        <v>9.8200000000000002E-4</v>
      </c>
      <c r="K371" s="127">
        <v>1506.58</v>
      </c>
      <c r="L371" s="130"/>
      <c r="M371" s="129">
        <f t="shared" si="11"/>
        <v>3.1951650600620828E-5</v>
      </c>
      <c r="O371" s="53"/>
    </row>
    <row r="372" spans="2:15" s="65" customFormat="1" ht="14.4">
      <c r="B372" s="126">
        <v>42093</v>
      </c>
      <c r="C372" s="127">
        <v>47000599.07</v>
      </c>
      <c r="D372" s="128">
        <v>3.4E-5</v>
      </c>
      <c r="E372" s="127">
        <v>1598.02</v>
      </c>
      <c r="F372" s="127"/>
      <c r="G372" s="127">
        <v>1603401.28</v>
      </c>
      <c r="H372" s="128">
        <v>3.4E-5</v>
      </c>
      <c r="I372" s="127">
        <v>28.87</v>
      </c>
      <c r="J372" s="129">
        <f t="shared" si="10"/>
        <v>9.8200000000000002E-4</v>
      </c>
      <c r="K372" s="127">
        <v>1574.54</v>
      </c>
      <c r="L372" s="130"/>
      <c r="M372" s="129">
        <f t="shared" si="11"/>
        <v>3.3500424061722499E-5</v>
      </c>
      <c r="O372" s="53"/>
    </row>
    <row r="373" spans="2:15" s="65" customFormat="1" ht="14.4">
      <c r="B373" s="126">
        <v>42094</v>
      </c>
      <c r="C373" s="127">
        <v>45692333.859999999</v>
      </c>
      <c r="D373" s="128">
        <v>3.4E-5</v>
      </c>
      <c r="E373" s="127">
        <v>1553.54</v>
      </c>
      <c r="F373" s="127"/>
      <c r="G373" s="127">
        <v>2396753.42</v>
      </c>
      <c r="H373" s="128">
        <v>3.4E-5</v>
      </c>
      <c r="I373" s="127">
        <v>28.87</v>
      </c>
      <c r="J373" s="129">
        <f t="shared" si="10"/>
        <v>9.8200000000000002E-4</v>
      </c>
      <c r="K373" s="127">
        <v>2353.61</v>
      </c>
      <c r="L373" s="130"/>
      <c r="M373" s="129">
        <f t="shared" si="11"/>
        <v>5.1509953665562228E-5</v>
      </c>
      <c r="O373" s="53"/>
    </row>
    <row r="374" spans="2:15" s="65" customFormat="1" ht="14.4">
      <c r="B374" s="126">
        <v>42095</v>
      </c>
      <c r="C374" s="127">
        <v>48460825.829999998</v>
      </c>
      <c r="D374" s="128">
        <v>3.4E-5</v>
      </c>
      <c r="E374" s="127">
        <v>1647.67</v>
      </c>
      <c r="F374" s="127"/>
      <c r="G374" s="127">
        <v>4950431.5999999996</v>
      </c>
      <c r="H374" s="128">
        <v>3.4E-5</v>
      </c>
      <c r="I374" s="127">
        <v>28.87</v>
      </c>
      <c r="J374" s="129">
        <f t="shared" si="10"/>
        <v>9.8200000000000002E-4</v>
      </c>
      <c r="K374" s="127">
        <v>4861.32</v>
      </c>
      <c r="L374" s="130"/>
      <c r="M374" s="129">
        <f t="shared" si="11"/>
        <v>1.0031442751416273E-4</v>
      </c>
      <c r="O374" s="53"/>
    </row>
    <row r="375" spans="2:15" s="65" customFormat="1" ht="14.4">
      <c r="B375" s="126">
        <v>42097</v>
      </c>
      <c r="C375" s="127">
        <v>51658873.090000004</v>
      </c>
      <c r="D375" s="128">
        <v>3.4E-5</v>
      </c>
      <c r="E375" s="127">
        <v>1756.4</v>
      </c>
      <c r="F375" s="127"/>
      <c r="G375" s="127">
        <v>0</v>
      </c>
      <c r="H375" s="128">
        <v>3.4E-5</v>
      </c>
      <c r="I375" s="127">
        <v>28.87</v>
      </c>
      <c r="J375" s="129">
        <f t="shared" si="10"/>
        <v>0</v>
      </c>
      <c r="K375" s="127">
        <v>0</v>
      </c>
      <c r="L375" s="130"/>
      <c r="M375" s="129">
        <f t="shared" si="11"/>
        <v>0</v>
      </c>
      <c r="O375" s="53"/>
    </row>
    <row r="376" spans="2:15" s="65" customFormat="1" ht="14.4">
      <c r="B376" s="126">
        <v>42096</v>
      </c>
      <c r="C376" s="127">
        <v>51658873.090000004</v>
      </c>
      <c r="D376" s="128">
        <v>3.4E-5</v>
      </c>
      <c r="E376" s="127">
        <v>1756.4</v>
      </c>
      <c r="F376" s="127"/>
      <c r="G376" s="127">
        <v>5383993.2999999998</v>
      </c>
      <c r="H376" s="128">
        <v>3.4E-5</v>
      </c>
      <c r="I376" s="127">
        <v>28.87</v>
      </c>
      <c r="J376" s="129">
        <f t="shared" si="10"/>
        <v>9.8200000000000002E-4</v>
      </c>
      <c r="K376" s="127">
        <v>5287.08</v>
      </c>
      <c r="L376" s="130"/>
      <c r="M376" s="129">
        <f t="shared" si="11"/>
        <v>1.0234601886860477E-4</v>
      </c>
      <c r="O376" s="53"/>
    </row>
    <row r="377" spans="2:15" s="65" customFormat="1" ht="14.4">
      <c r="B377" s="126">
        <v>42098</v>
      </c>
      <c r="C377" s="127">
        <v>51658873.090000004</v>
      </c>
      <c r="D377" s="128">
        <v>3.4E-5</v>
      </c>
      <c r="E377" s="127">
        <v>1756.4</v>
      </c>
      <c r="F377" s="127"/>
      <c r="G377" s="127">
        <v>0</v>
      </c>
      <c r="H377" s="128">
        <v>3.4E-5</v>
      </c>
      <c r="I377" s="127">
        <v>28.87</v>
      </c>
      <c r="J377" s="129">
        <f t="shared" si="10"/>
        <v>0</v>
      </c>
      <c r="K377" s="127">
        <v>0</v>
      </c>
      <c r="L377" s="130"/>
      <c r="M377" s="129">
        <f t="shared" si="11"/>
        <v>0</v>
      </c>
      <c r="O377" s="53"/>
    </row>
    <row r="378" spans="2:15" s="65" customFormat="1" ht="14.4">
      <c r="B378" s="126">
        <v>42099</v>
      </c>
      <c r="C378" s="127">
        <v>51658873.090000004</v>
      </c>
      <c r="D378" s="128">
        <v>3.4E-5</v>
      </c>
      <c r="E378" s="127">
        <v>1756.4</v>
      </c>
      <c r="F378" s="127"/>
      <c r="G378" s="127">
        <v>0</v>
      </c>
      <c r="H378" s="128">
        <v>3.4E-5</v>
      </c>
      <c r="I378" s="127">
        <v>28.87</v>
      </c>
      <c r="J378" s="129">
        <f t="shared" si="10"/>
        <v>0</v>
      </c>
      <c r="K378" s="127">
        <v>0</v>
      </c>
      <c r="L378" s="130"/>
      <c r="M378" s="129">
        <f t="shared" si="11"/>
        <v>0</v>
      </c>
      <c r="O378" s="53"/>
    </row>
    <row r="379" spans="2:15" s="65" customFormat="1" ht="14.4">
      <c r="B379" s="126">
        <v>42100</v>
      </c>
      <c r="C379" s="127">
        <v>51592202.630000003</v>
      </c>
      <c r="D379" s="128">
        <v>3.4E-5</v>
      </c>
      <c r="E379" s="127">
        <v>1754.13</v>
      </c>
      <c r="F379" s="127"/>
      <c r="G379" s="127">
        <v>1405841.35</v>
      </c>
      <c r="H379" s="128">
        <v>3.4E-5</v>
      </c>
      <c r="I379" s="127">
        <v>28.87</v>
      </c>
      <c r="J379" s="129">
        <f t="shared" si="10"/>
        <v>9.8200000000000002E-4</v>
      </c>
      <c r="K379" s="127">
        <v>1380.54</v>
      </c>
      <c r="L379" s="130"/>
      <c r="M379" s="129">
        <f t="shared" si="11"/>
        <v>2.6758694717895977E-5</v>
      </c>
      <c r="O379" s="53"/>
    </row>
    <row r="380" spans="2:15" s="65" customFormat="1" ht="14.4">
      <c r="B380" s="126">
        <v>42101</v>
      </c>
      <c r="C380" s="127">
        <v>50547950.869999997</v>
      </c>
      <c r="D380" s="128">
        <v>3.4E-5</v>
      </c>
      <c r="E380" s="127">
        <v>1718.63</v>
      </c>
      <c r="F380" s="127"/>
      <c r="G380" s="127">
        <v>2602073.7999999998</v>
      </c>
      <c r="H380" s="128">
        <v>3.4E-5</v>
      </c>
      <c r="I380" s="127">
        <v>28.87</v>
      </c>
      <c r="J380" s="129">
        <f t="shared" si="10"/>
        <v>9.8200000000000002E-4</v>
      </c>
      <c r="K380" s="127">
        <v>2555.2399999999998</v>
      </c>
      <c r="L380" s="130"/>
      <c r="M380" s="129">
        <f t="shared" si="11"/>
        <v>5.0550812763342389E-5</v>
      </c>
      <c r="O380" s="53"/>
    </row>
    <row r="381" spans="2:15" s="65" customFormat="1" ht="14.4">
      <c r="B381" s="126">
        <v>42102</v>
      </c>
      <c r="C381" s="127">
        <v>50202147.170000002</v>
      </c>
      <c r="D381" s="128">
        <v>3.4E-5</v>
      </c>
      <c r="E381" s="127">
        <v>1706.87</v>
      </c>
      <c r="F381" s="127"/>
      <c r="G381" s="127">
        <v>1971099.66</v>
      </c>
      <c r="H381" s="128">
        <v>3.4E-5</v>
      </c>
      <c r="I381" s="127">
        <v>27.79</v>
      </c>
      <c r="J381" s="129">
        <f t="shared" si="10"/>
        <v>9.4499999999999998E-4</v>
      </c>
      <c r="K381" s="127">
        <v>1862.69</v>
      </c>
      <c r="L381" s="130"/>
      <c r="M381" s="129">
        <f t="shared" si="11"/>
        <v>3.7103791471156708E-5</v>
      </c>
      <c r="O381" s="53"/>
    </row>
    <row r="382" spans="2:15" s="65" customFormat="1" ht="14.4">
      <c r="B382" s="126">
        <v>42103</v>
      </c>
      <c r="C382" s="127">
        <v>49951665.979999997</v>
      </c>
      <c r="D382" s="128">
        <v>3.4E-5</v>
      </c>
      <c r="E382" s="127">
        <v>1698.36</v>
      </c>
      <c r="F382" s="127"/>
      <c r="G382" s="127">
        <v>2039677.33</v>
      </c>
      <c r="H382" s="128">
        <v>3.4E-5</v>
      </c>
      <c r="I382" s="127">
        <v>27.79</v>
      </c>
      <c r="J382" s="129">
        <f t="shared" si="10"/>
        <v>9.4499999999999998E-4</v>
      </c>
      <c r="K382" s="127">
        <v>1927.5</v>
      </c>
      <c r="L382" s="130"/>
      <c r="M382" s="129">
        <f t="shared" si="11"/>
        <v>3.858730158813414E-5</v>
      </c>
      <c r="O382" s="53"/>
    </row>
    <row r="383" spans="2:15" s="65" customFormat="1" ht="14.4">
      <c r="B383" s="126">
        <v>42104</v>
      </c>
      <c r="C383" s="127">
        <v>44768215.979999997</v>
      </c>
      <c r="D383" s="128">
        <v>3.4E-5</v>
      </c>
      <c r="E383" s="127">
        <v>1522.12</v>
      </c>
      <c r="F383" s="127"/>
      <c r="G383" s="127">
        <v>1160854.46</v>
      </c>
      <c r="H383" s="128">
        <v>3.4E-5</v>
      </c>
      <c r="I383" s="127">
        <v>27.79</v>
      </c>
      <c r="J383" s="129">
        <f t="shared" si="10"/>
        <v>9.4499999999999998E-4</v>
      </c>
      <c r="K383" s="127">
        <v>1097.01</v>
      </c>
      <c r="L383" s="130"/>
      <c r="M383" s="129">
        <f t="shared" si="11"/>
        <v>2.4504215233639964E-5</v>
      </c>
      <c r="O383" s="53"/>
    </row>
    <row r="384" spans="2:15" s="65" customFormat="1" ht="14.4">
      <c r="B384" s="126">
        <v>42107</v>
      </c>
      <c r="C384" s="127">
        <v>44945994.359999999</v>
      </c>
      <c r="D384" s="128">
        <v>3.4E-5</v>
      </c>
      <c r="E384" s="127">
        <v>1528.16</v>
      </c>
      <c r="F384" s="127"/>
      <c r="G384" s="127">
        <v>1849469.35</v>
      </c>
      <c r="H384" s="128">
        <v>3.4E-5</v>
      </c>
      <c r="I384" s="127">
        <v>27.79</v>
      </c>
      <c r="J384" s="129">
        <f t="shared" si="10"/>
        <v>9.4499999999999998E-4</v>
      </c>
      <c r="K384" s="127">
        <v>1747.75</v>
      </c>
      <c r="L384" s="130"/>
      <c r="M384" s="129">
        <f t="shared" si="11"/>
        <v>3.8885556430261613E-5</v>
      </c>
      <c r="O384" s="53"/>
    </row>
    <row r="385" spans="2:15" s="65" customFormat="1" ht="14.4">
      <c r="B385" s="126">
        <v>42105</v>
      </c>
      <c r="C385" s="127">
        <v>44768215.979999997</v>
      </c>
      <c r="D385" s="128">
        <v>3.4E-5</v>
      </c>
      <c r="E385" s="127">
        <v>1522.12</v>
      </c>
      <c r="F385" s="127"/>
      <c r="G385" s="127">
        <v>0</v>
      </c>
      <c r="H385" s="128">
        <v>3.4E-5</v>
      </c>
      <c r="I385" s="127">
        <v>27.79</v>
      </c>
      <c r="J385" s="129">
        <f t="shared" si="10"/>
        <v>0</v>
      </c>
      <c r="K385" s="127">
        <v>0</v>
      </c>
      <c r="L385" s="130"/>
      <c r="M385" s="129">
        <f t="shared" si="11"/>
        <v>0</v>
      </c>
      <c r="O385" s="53"/>
    </row>
    <row r="386" spans="2:15" s="65" customFormat="1" ht="14.4">
      <c r="B386" s="126">
        <v>42106</v>
      </c>
      <c r="C386" s="127">
        <v>44768215.979999997</v>
      </c>
      <c r="D386" s="128">
        <v>3.4E-5</v>
      </c>
      <c r="E386" s="127">
        <v>1522.12</v>
      </c>
      <c r="F386" s="127"/>
      <c r="G386" s="127">
        <v>0</v>
      </c>
      <c r="H386" s="128">
        <v>3.4E-5</v>
      </c>
      <c r="I386" s="127">
        <v>27.79</v>
      </c>
      <c r="J386" s="129">
        <f t="shared" si="10"/>
        <v>0</v>
      </c>
      <c r="K386" s="127">
        <v>0</v>
      </c>
      <c r="L386" s="130"/>
      <c r="M386" s="129">
        <f t="shared" si="11"/>
        <v>0</v>
      </c>
      <c r="O386" s="53"/>
    </row>
    <row r="387" spans="2:15" s="65" customFormat="1" ht="14.4">
      <c r="B387" s="126">
        <v>42108</v>
      </c>
      <c r="C387" s="127">
        <v>43402530.07</v>
      </c>
      <c r="D387" s="128">
        <v>3.4E-5</v>
      </c>
      <c r="E387" s="127">
        <v>1475.69</v>
      </c>
      <c r="F387" s="127"/>
      <c r="G387" s="127">
        <v>1837292.61</v>
      </c>
      <c r="H387" s="128">
        <v>3.4E-5</v>
      </c>
      <c r="I387" s="127">
        <v>27.79</v>
      </c>
      <c r="J387" s="129">
        <f t="shared" si="10"/>
        <v>9.4499999999999998E-4</v>
      </c>
      <c r="K387" s="127">
        <v>1736.24</v>
      </c>
      <c r="L387" s="130"/>
      <c r="M387" s="129">
        <f t="shared" si="11"/>
        <v>4.0003197905739048E-5</v>
      </c>
      <c r="O387" s="53"/>
    </row>
    <row r="388" spans="2:15" s="65" customFormat="1" ht="14.4">
      <c r="B388" s="126">
        <v>42109</v>
      </c>
      <c r="C388" s="127">
        <v>44191837.579999998</v>
      </c>
      <c r="D388" s="128">
        <v>3.4E-5</v>
      </c>
      <c r="E388" s="127">
        <v>1502.52</v>
      </c>
      <c r="F388" s="127"/>
      <c r="G388" s="127">
        <v>2922553.08</v>
      </c>
      <c r="H388" s="128">
        <v>3.4E-5</v>
      </c>
      <c r="I388" s="127">
        <v>27.79</v>
      </c>
      <c r="J388" s="129">
        <f t="shared" si="10"/>
        <v>9.4499999999999998E-4</v>
      </c>
      <c r="K388" s="127">
        <v>2761.81</v>
      </c>
      <c r="L388" s="130"/>
      <c r="M388" s="129">
        <f t="shared" si="11"/>
        <v>6.249593027219847E-5</v>
      </c>
      <c r="O388" s="53"/>
    </row>
    <row r="389" spans="2:15" s="65" customFormat="1" ht="14.4">
      <c r="B389" s="126">
        <v>42110</v>
      </c>
      <c r="C389" s="127">
        <v>44042536.100000001</v>
      </c>
      <c r="D389" s="128">
        <v>3.4E-5</v>
      </c>
      <c r="E389" s="127">
        <v>1497.45</v>
      </c>
      <c r="F389" s="127"/>
      <c r="G389" s="127">
        <v>1971551.54</v>
      </c>
      <c r="H389" s="128">
        <v>3.4E-5</v>
      </c>
      <c r="I389" s="127">
        <v>27.79</v>
      </c>
      <c r="J389" s="129">
        <f t="shared" si="10"/>
        <v>9.4499999999999998E-4</v>
      </c>
      <c r="K389" s="127">
        <v>1863.12</v>
      </c>
      <c r="L389" s="130"/>
      <c r="M389" s="129">
        <f t="shared" si="11"/>
        <v>4.2302741054005739E-5</v>
      </c>
      <c r="O389" s="53"/>
    </row>
    <row r="390" spans="2:15" s="65" customFormat="1" ht="14.4">
      <c r="B390" s="126">
        <v>42111</v>
      </c>
      <c r="C390" s="127">
        <v>42623968.119999997</v>
      </c>
      <c r="D390" s="128">
        <v>3.4E-5</v>
      </c>
      <c r="E390" s="127">
        <v>1449.21</v>
      </c>
      <c r="F390" s="127"/>
      <c r="G390" s="127">
        <v>1498190.98</v>
      </c>
      <c r="H390" s="128">
        <v>3.4E-5</v>
      </c>
      <c r="I390" s="127">
        <v>27.79</v>
      </c>
      <c r="J390" s="129">
        <f t="shared" si="10"/>
        <v>9.4499999999999998E-4</v>
      </c>
      <c r="K390" s="127">
        <v>1415.79</v>
      </c>
      <c r="L390" s="130"/>
      <c r="M390" s="129">
        <f t="shared" si="11"/>
        <v>3.3215818762206789E-5</v>
      </c>
      <c r="O390" s="53"/>
    </row>
    <row r="391" spans="2:15" s="65" customFormat="1" ht="14.4">
      <c r="B391" s="126">
        <v>42112</v>
      </c>
      <c r="C391" s="127">
        <v>42623968.119999997</v>
      </c>
      <c r="D391" s="128">
        <v>3.4E-5</v>
      </c>
      <c r="E391" s="127">
        <v>1449.21</v>
      </c>
      <c r="F391" s="127"/>
      <c r="G391" s="127">
        <v>0</v>
      </c>
      <c r="H391" s="128">
        <v>3.4E-5</v>
      </c>
      <c r="I391" s="127">
        <v>27.79</v>
      </c>
      <c r="J391" s="129">
        <f t="shared" si="10"/>
        <v>0</v>
      </c>
      <c r="K391" s="127">
        <v>0</v>
      </c>
      <c r="L391" s="130"/>
      <c r="M391" s="129">
        <f t="shared" si="11"/>
        <v>0</v>
      </c>
      <c r="O391" s="53"/>
    </row>
    <row r="392" spans="2:15" s="65" customFormat="1" ht="14.4">
      <c r="B392" s="126">
        <v>42113</v>
      </c>
      <c r="C392" s="127">
        <v>42623968.119999997</v>
      </c>
      <c r="D392" s="128">
        <v>3.4E-5</v>
      </c>
      <c r="E392" s="127">
        <v>1449.21</v>
      </c>
      <c r="F392" s="127"/>
      <c r="G392" s="127">
        <v>0</v>
      </c>
      <c r="H392" s="128">
        <v>3.4E-5</v>
      </c>
      <c r="I392" s="127">
        <v>27.79</v>
      </c>
      <c r="J392" s="129">
        <f t="shared" si="10"/>
        <v>0</v>
      </c>
      <c r="K392" s="127">
        <v>0</v>
      </c>
      <c r="L392" s="130"/>
      <c r="M392" s="129">
        <f t="shared" si="11"/>
        <v>0</v>
      </c>
      <c r="O392" s="53"/>
    </row>
    <row r="393" spans="2:15" s="65" customFormat="1" ht="14.4">
      <c r="B393" s="126">
        <v>42114</v>
      </c>
      <c r="C393" s="127">
        <v>42192603.420000002</v>
      </c>
      <c r="D393" s="128">
        <v>3.4E-5</v>
      </c>
      <c r="E393" s="127">
        <v>1434.55</v>
      </c>
      <c r="F393" s="127"/>
      <c r="G393" s="127">
        <v>902645.96</v>
      </c>
      <c r="H393" s="128">
        <v>3.4E-5</v>
      </c>
      <c r="I393" s="127">
        <v>27.79</v>
      </c>
      <c r="J393" s="129">
        <f t="shared" ref="J393:J403" si="12">IF(K393&lt;&gt;0,ROUND(H393*I393,6),0)</f>
        <v>9.4499999999999998E-4</v>
      </c>
      <c r="K393" s="127">
        <v>853</v>
      </c>
      <c r="L393" s="130"/>
      <c r="M393" s="129">
        <f t="shared" si="11"/>
        <v>2.0216813632212695E-5</v>
      </c>
      <c r="O393" s="53"/>
    </row>
    <row r="394" spans="2:15" s="65" customFormat="1" ht="14.4">
      <c r="B394" s="126">
        <v>42115</v>
      </c>
      <c r="C394" s="127">
        <v>40921927.969999999</v>
      </c>
      <c r="D394" s="128">
        <v>3.4E-5</v>
      </c>
      <c r="E394" s="127">
        <v>1391.35</v>
      </c>
      <c r="F394" s="127"/>
      <c r="G394" s="127">
        <v>1336624.71</v>
      </c>
      <c r="H394" s="128">
        <v>3.4E-5</v>
      </c>
      <c r="I394" s="127">
        <v>27.79</v>
      </c>
      <c r="J394" s="129">
        <f t="shared" si="12"/>
        <v>9.4499999999999998E-4</v>
      </c>
      <c r="K394" s="127">
        <v>1263.1099999999999</v>
      </c>
      <c r="L394" s="130"/>
      <c r="M394" s="129">
        <f t="shared" ref="M394:M403" si="13">K394/C394</f>
        <v>3.0866336525639507E-5</v>
      </c>
      <c r="O394" s="53"/>
    </row>
    <row r="395" spans="2:15" s="65" customFormat="1" ht="14.4">
      <c r="B395" s="126">
        <v>42116</v>
      </c>
      <c r="C395" s="127">
        <v>39922890.520000003</v>
      </c>
      <c r="D395" s="128">
        <v>3.4E-5</v>
      </c>
      <c r="E395" s="127">
        <v>1357.38</v>
      </c>
      <c r="F395" s="127"/>
      <c r="G395" s="127">
        <v>1267150.69</v>
      </c>
      <c r="H395" s="128">
        <v>3.4E-5</v>
      </c>
      <c r="I395" s="127">
        <v>27.79</v>
      </c>
      <c r="J395" s="129">
        <f t="shared" si="12"/>
        <v>9.4499999999999998E-4</v>
      </c>
      <c r="K395" s="127">
        <v>1197.46</v>
      </c>
      <c r="L395" s="130"/>
      <c r="M395" s="129">
        <f t="shared" si="13"/>
        <v>2.9994321162695208E-5</v>
      </c>
      <c r="O395" s="53"/>
    </row>
    <row r="396" spans="2:15" s="65" customFormat="1" ht="14.4">
      <c r="B396" s="126">
        <v>42117</v>
      </c>
      <c r="C396" s="127">
        <v>39898334.280000001</v>
      </c>
      <c r="D396" s="128">
        <v>3.8000000000000002E-5</v>
      </c>
      <c r="E396" s="127">
        <v>1516.14</v>
      </c>
      <c r="F396" s="127"/>
      <c r="G396" s="127">
        <v>1323381.53</v>
      </c>
      <c r="H396" s="128">
        <v>3.8000000000000002E-5</v>
      </c>
      <c r="I396" s="127">
        <v>27.79</v>
      </c>
      <c r="J396" s="129">
        <f t="shared" si="12"/>
        <v>1.0560000000000001E-3</v>
      </c>
      <c r="K396" s="127">
        <v>1397.49</v>
      </c>
      <c r="L396" s="130"/>
      <c r="M396" s="129">
        <f t="shared" si="13"/>
        <v>3.5026274284852175E-5</v>
      </c>
      <c r="O396" s="53"/>
    </row>
    <row r="397" spans="2:15" s="65" customFormat="1" ht="14.4">
      <c r="B397" s="126">
        <v>42118</v>
      </c>
      <c r="C397" s="127">
        <v>39243663.039999999</v>
      </c>
      <c r="D397" s="128">
        <v>3.8000000000000002E-5</v>
      </c>
      <c r="E397" s="127">
        <v>1491.26</v>
      </c>
      <c r="F397" s="127"/>
      <c r="G397" s="127">
        <v>849611.44</v>
      </c>
      <c r="H397" s="128">
        <v>3.8000000000000002E-5</v>
      </c>
      <c r="I397" s="127">
        <v>27.79</v>
      </c>
      <c r="J397" s="129">
        <f t="shared" si="12"/>
        <v>1.0560000000000001E-3</v>
      </c>
      <c r="K397" s="127">
        <v>897.19</v>
      </c>
      <c r="L397" s="130"/>
      <c r="M397" s="129">
        <f t="shared" si="13"/>
        <v>2.2862035052271208E-5</v>
      </c>
      <c r="O397" s="53"/>
    </row>
    <row r="398" spans="2:15" s="65" customFormat="1" ht="14.4">
      <c r="B398" s="126">
        <v>42119</v>
      </c>
      <c r="C398" s="127">
        <v>39243663.039999999</v>
      </c>
      <c r="D398" s="128">
        <v>3.8000000000000002E-5</v>
      </c>
      <c r="E398" s="127">
        <v>1491.26</v>
      </c>
      <c r="F398" s="127"/>
      <c r="G398" s="127">
        <v>0</v>
      </c>
      <c r="H398" s="128">
        <v>3.8000000000000002E-5</v>
      </c>
      <c r="I398" s="127">
        <v>27.79</v>
      </c>
      <c r="J398" s="129">
        <f t="shared" si="12"/>
        <v>0</v>
      </c>
      <c r="K398" s="127">
        <v>0</v>
      </c>
      <c r="L398" s="130"/>
      <c r="M398" s="129">
        <f t="shared" si="13"/>
        <v>0</v>
      </c>
      <c r="O398" s="53"/>
    </row>
    <row r="399" spans="2:15" s="65" customFormat="1" ht="14.4">
      <c r="B399" s="126">
        <v>42120</v>
      </c>
      <c r="C399" s="127">
        <v>39243663.039999999</v>
      </c>
      <c r="D399" s="128">
        <v>3.8000000000000002E-5</v>
      </c>
      <c r="E399" s="127">
        <v>1491.26</v>
      </c>
      <c r="F399" s="127"/>
      <c r="G399" s="127">
        <v>0</v>
      </c>
      <c r="H399" s="128">
        <v>3.8000000000000002E-5</v>
      </c>
      <c r="I399" s="127">
        <v>27.79</v>
      </c>
      <c r="J399" s="129">
        <f t="shared" si="12"/>
        <v>0</v>
      </c>
      <c r="K399" s="127">
        <v>0</v>
      </c>
      <c r="L399" s="130"/>
      <c r="M399" s="129">
        <f t="shared" si="13"/>
        <v>0</v>
      </c>
      <c r="O399" s="53"/>
    </row>
    <row r="400" spans="2:15" s="65" customFormat="1" ht="14.4">
      <c r="B400" s="126">
        <v>42121</v>
      </c>
      <c r="C400" s="127">
        <v>38866256.909999996</v>
      </c>
      <c r="D400" s="128">
        <v>3.8000000000000002E-5</v>
      </c>
      <c r="E400" s="127">
        <v>1476.92</v>
      </c>
      <c r="F400" s="127"/>
      <c r="G400" s="127">
        <v>1294251.42</v>
      </c>
      <c r="H400" s="128">
        <v>3.8000000000000002E-5</v>
      </c>
      <c r="I400" s="127">
        <v>27.79</v>
      </c>
      <c r="J400" s="129">
        <f t="shared" si="12"/>
        <v>1.0560000000000001E-3</v>
      </c>
      <c r="K400" s="127">
        <v>1366.73</v>
      </c>
      <c r="L400" s="130"/>
      <c r="M400" s="129">
        <f t="shared" si="13"/>
        <v>3.5164950490726332E-5</v>
      </c>
      <c r="O400" s="53"/>
    </row>
    <row r="401" spans="2:15" s="65" customFormat="1" ht="14.4">
      <c r="B401" s="126">
        <v>42122</v>
      </c>
      <c r="C401" s="127">
        <v>39151481.969999999</v>
      </c>
      <c r="D401" s="128">
        <v>3.8000000000000002E-5</v>
      </c>
      <c r="E401" s="127">
        <v>1487.76</v>
      </c>
      <c r="F401" s="127"/>
      <c r="G401" s="127">
        <v>1991130.78</v>
      </c>
      <c r="H401" s="128">
        <v>3.8000000000000002E-5</v>
      </c>
      <c r="I401" s="127">
        <v>27.79</v>
      </c>
      <c r="J401" s="129">
        <f t="shared" si="12"/>
        <v>1.0560000000000001E-3</v>
      </c>
      <c r="K401" s="127">
        <v>2102.63</v>
      </c>
      <c r="L401" s="130"/>
      <c r="M401" s="129">
        <f t="shared" si="13"/>
        <v>5.3704991336244945E-5</v>
      </c>
      <c r="O401" s="53"/>
    </row>
    <row r="402" spans="2:15" s="65" customFormat="1" ht="14.4">
      <c r="B402" s="126">
        <v>42123</v>
      </c>
      <c r="C402" s="127">
        <v>38616133.109999999</v>
      </c>
      <c r="D402" s="128">
        <v>3.8000000000000002E-5</v>
      </c>
      <c r="E402" s="127">
        <v>1467.41</v>
      </c>
      <c r="F402" s="127"/>
      <c r="G402" s="127">
        <v>1660192.16</v>
      </c>
      <c r="H402" s="128">
        <v>3.8000000000000002E-5</v>
      </c>
      <c r="I402" s="127">
        <v>27.79</v>
      </c>
      <c r="J402" s="129">
        <f t="shared" si="12"/>
        <v>1.0560000000000001E-3</v>
      </c>
      <c r="K402" s="127">
        <v>1753.16</v>
      </c>
      <c r="L402" s="130"/>
      <c r="M402" s="129">
        <f t="shared" si="13"/>
        <v>4.5399677772138283E-5</v>
      </c>
      <c r="O402" s="53"/>
    </row>
    <row r="403" spans="2:15" s="65" customFormat="1" ht="14.4">
      <c r="B403" s="126">
        <v>42124</v>
      </c>
      <c r="C403" s="127">
        <v>39213913.859999999</v>
      </c>
      <c r="D403" s="128">
        <v>3.8000000000000002E-5</v>
      </c>
      <c r="E403" s="127">
        <v>1490.13</v>
      </c>
      <c r="F403" s="127"/>
      <c r="G403" s="127">
        <v>2638865.2400000002</v>
      </c>
      <c r="H403" s="128">
        <v>3.8000000000000002E-5</v>
      </c>
      <c r="I403" s="127">
        <v>27.79</v>
      </c>
      <c r="J403" s="129">
        <f t="shared" si="12"/>
        <v>1.0560000000000001E-3</v>
      </c>
      <c r="K403" s="127">
        <v>2786.64</v>
      </c>
      <c r="L403" s="130"/>
      <c r="M403" s="129">
        <f t="shared" si="13"/>
        <v>7.1062531782692092E-5</v>
      </c>
      <c r="O403" s="53"/>
    </row>
    <row r="404" spans="2:15" s="65" customFormat="1" ht="14.4">
      <c r="B404" s="46"/>
      <c r="C404" s="47"/>
      <c r="D404" s="53"/>
      <c r="E404" s="54"/>
      <c r="F404" s="47"/>
      <c r="G404" s="47"/>
      <c r="H404" s="50"/>
      <c r="I404" s="51"/>
      <c r="J404" s="99"/>
      <c r="K404" s="54"/>
      <c r="M404" s="99"/>
      <c r="O404" s="55"/>
    </row>
    <row r="405" spans="2:15">
      <c r="B405" s="46"/>
      <c r="C405" s="47"/>
      <c r="D405" s="50"/>
      <c r="E405" s="47"/>
      <c r="F405" s="47"/>
      <c r="G405" s="47"/>
      <c r="H405" s="50"/>
      <c r="I405" s="51"/>
      <c r="J405" s="98"/>
      <c r="K405" s="47"/>
    </row>
    <row r="406" spans="2:15" ht="52.8">
      <c r="E406" s="100">
        <f>SUM(E9:E403)</f>
        <v>638282.18000000052</v>
      </c>
      <c r="F406" s="100"/>
      <c r="J406" s="98"/>
      <c r="K406" s="52">
        <f>SUM(K9:K403)</f>
        <v>647742.2699999999</v>
      </c>
      <c r="M406" s="101">
        <f>AVERAGE(M9:M403)</f>
        <v>3.1913824314340708E-5</v>
      </c>
      <c r="O406" s="102" t="s">
        <v>100</v>
      </c>
    </row>
    <row r="407" spans="2:15">
      <c r="O407" s="103"/>
    </row>
    <row r="408" spans="2:15" ht="52.8">
      <c r="K408" s="104"/>
      <c r="M408" s="105">
        <f>M406*360</f>
        <v>1.1488976753162655E-2</v>
      </c>
      <c r="O408" s="102" t="s">
        <v>99</v>
      </c>
    </row>
    <row r="412" spans="2:15">
      <c r="B412" s="106" t="s">
        <v>137</v>
      </c>
      <c r="E412" s="100">
        <f>AVERAGE(C9:C403)</f>
        <v>51388367.90622782</v>
      </c>
    </row>
    <row r="414" spans="2:15">
      <c r="B414" s="106" t="s">
        <v>138</v>
      </c>
      <c r="E414" s="105">
        <f>E406/E412/395*360</f>
        <v>1.1320179154176659E-2</v>
      </c>
      <c r="G414" s="106" t="s">
        <v>97</v>
      </c>
    </row>
    <row r="415" spans="2:15">
      <c r="G415" s="106"/>
    </row>
    <row r="416" spans="2:15">
      <c r="B416" s="106" t="s">
        <v>139</v>
      </c>
      <c r="E416" s="105">
        <f>K406/E412/396*360</f>
        <v>1.1458947483318395E-2</v>
      </c>
      <c r="G416" s="106" t="s">
        <v>98</v>
      </c>
    </row>
  </sheetData>
  <mergeCells count="5">
    <mergeCell ref="B1:M1"/>
    <mergeCell ref="B2:M2"/>
    <mergeCell ref="B3:M3"/>
    <mergeCell ref="C5:E5"/>
    <mergeCell ref="G5:M5"/>
  </mergeCells>
  <printOptions horizontalCentered="1"/>
  <pageMargins left="0.5" right="0" top="0.8" bottom="0.25" header="0.25" footer="0"/>
  <pageSetup scale="42" orientation="portrait" r:id="rId1"/>
  <headerFooter alignWithMargins="0"/>
  <rowBreaks count="4" manualBreakCount="4">
    <brk id="99" max="16383" man="1"/>
    <brk id="191" max="16383" man="1"/>
    <brk id="283" max="16383" man="1"/>
    <brk id="37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workbookViewId="0">
      <pane ySplit="8" topLeftCell="A15" activePane="bottomLeft" state="frozen"/>
      <selection activeCell="N37" activeCellId="1" sqref="C22 N37"/>
      <selection pane="bottomLeft" activeCell="A5" sqref="A5"/>
    </sheetView>
  </sheetViews>
  <sheetFormatPr defaultRowHeight="13.2"/>
  <cols>
    <col min="1" max="1" width="10.6640625" style="134" customWidth="1"/>
    <col min="2" max="2" width="5" style="133" bestFit="1" customWidth="1"/>
    <col min="3" max="3" width="0.33203125" style="134" customWidth="1"/>
    <col min="4" max="4" width="12.6640625" style="134" customWidth="1"/>
    <col min="5" max="5" width="0.33203125" style="134" customWidth="1"/>
    <col min="6" max="6" width="15.6640625" style="134" customWidth="1"/>
    <col min="7" max="7" width="0.33203125" style="134" customWidth="1"/>
    <col min="8" max="8" width="12.88671875" style="134" customWidth="1"/>
    <col min="9" max="9" width="0.33203125" style="134" customWidth="1"/>
    <col min="10" max="10" width="12.6640625" style="134" customWidth="1"/>
    <col min="11" max="11" width="3.6640625" style="134" customWidth="1"/>
    <col min="12" max="12" width="0.33203125" style="134" customWidth="1"/>
    <col min="13" max="13" width="12.6640625" style="134" customWidth="1"/>
    <col min="14" max="14" width="0.33203125" style="134" customWidth="1"/>
    <col min="15" max="15" width="9.77734375" style="134" customWidth="1"/>
    <col min="16" max="16" width="0.33203125" style="134" customWidth="1"/>
    <col min="17" max="17" width="3.6640625" style="134" customWidth="1"/>
    <col min="18" max="18" width="0.33203125" style="134" customWidth="1"/>
    <col min="19" max="19" width="12" style="134" bestFit="1" customWidth="1"/>
    <col min="20" max="20" width="2.33203125" style="134" customWidth="1"/>
    <col min="21" max="256" width="8.88671875" style="134"/>
    <col min="257" max="257" width="10.6640625" style="134" customWidth="1"/>
    <col min="258" max="258" width="5" style="134" bestFit="1" customWidth="1"/>
    <col min="259" max="259" width="0.33203125" style="134" customWidth="1"/>
    <col min="260" max="260" width="12.6640625" style="134" customWidth="1"/>
    <col min="261" max="261" width="0.33203125" style="134" customWidth="1"/>
    <col min="262" max="262" width="15.6640625" style="134" customWidth="1"/>
    <col min="263" max="263" width="0.33203125" style="134" customWidth="1"/>
    <col min="264" max="264" width="12.88671875" style="134" customWidth="1"/>
    <col min="265" max="265" width="0.33203125" style="134" customWidth="1"/>
    <col min="266" max="266" width="12.6640625" style="134" customWidth="1"/>
    <col min="267" max="267" width="3.6640625" style="134" customWidth="1"/>
    <col min="268" max="268" width="0.33203125" style="134" customWidth="1"/>
    <col min="269" max="269" width="12.6640625" style="134" customWidth="1"/>
    <col min="270" max="270" width="0.33203125" style="134" customWidth="1"/>
    <col min="271" max="271" width="9.77734375" style="134" customWidth="1"/>
    <col min="272" max="272" width="0.33203125" style="134" customWidth="1"/>
    <col min="273" max="273" width="3.6640625" style="134" customWidth="1"/>
    <col min="274" max="274" width="0.33203125" style="134" customWidth="1"/>
    <col min="275" max="275" width="12" style="134" bestFit="1" customWidth="1"/>
    <col min="276" max="276" width="2.33203125" style="134" customWidth="1"/>
    <col min="277" max="512" width="8.88671875" style="134"/>
    <col min="513" max="513" width="10.6640625" style="134" customWidth="1"/>
    <col min="514" max="514" width="5" style="134" bestFit="1" customWidth="1"/>
    <col min="515" max="515" width="0.33203125" style="134" customWidth="1"/>
    <col min="516" max="516" width="12.6640625" style="134" customWidth="1"/>
    <col min="517" max="517" width="0.33203125" style="134" customWidth="1"/>
    <col min="518" max="518" width="15.6640625" style="134" customWidth="1"/>
    <col min="519" max="519" width="0.33203125" style="134" customWidth="1"/>
    <col min="520" max="520" width="12.88671875" style="134" customWidth="1"/>
    <col min="521" max="521" width="0.33203125" style="134" customWidth="1"/>
    <col min="522" max="522" width="12.6640625" style="134" customWidth="1"/>
    <col min="523" max="523" width="3.6640625" style="134" customWidth="1"/>
    <col min="524" max="524" width="0.33203125" style="134" customWidth="1"/>
    <col min="525" max="525" width="12.6640625" style="134" customWidth="1"/>
    <col min="526" max="526" width="0.33203125" style="134" customWidth="1"/>
    <col min="527" max="527" width="9.77734375" style="134" customWidth="1"/>
    <col min="528" max="528" width="0.33203125" style="134" customWidth="1"/>
    <col min="529" max="529" width="3.6640625" style="134" customWidth="1"/>
    <col min="530" max="530" width="0.33203125" style="134" customWidth="1"/>
    <col min="531" max="531" width="12" style="134" bestFit="1" customWidth="1"/>
    <col min="532" max="532" width="2.33203125" style="134" customWidth="1"/>
    <col min="533" max="768" width="8.88671875" style="134"/>
    <col min="769" max="769" width="10.6640625" style="134" customWidth="1"/>
    <col min="770" max="770" width="5" style="134" bestFit="1" customWidth="1"/>
    <col min="771" max="771" width="0.33203125" style="134" customWidth="1"/>
    <col min="772" max="772" width="12.6640625" style="134" customWidth="1"/>
    <col min="773" max="773" width="0.33203125" style="134" customWidth="1"/>
    <col min="774" max="774" width="15.6640625" style="134" customWidth="1"/>
    <col min="775" max="775" width="0.33203125" style="134" customWidth="1"/>
    <col min="776" max="776" width="12.88671875" style="134" customWidth="1"/>
    <col min="777" max="777" width="0.33203125" style="134" customWidth="1"/>
    <col min="778" max="778" width="12.6640625" style="134" customWidth="1"/>
    <col min="779" max="779" width="3.6640625" style="134" customWidth="1"/>
    <col min="780" max="780" width="0.33203125" style="134" customWidth="1"/>
    <col min="781" max="781" width="12.6640625" style="134" customWidth="1"/>
    <col min="782" max="782" width="0.33203125" style="134" customWidth="1"/>
    <col min="783" max="783" width="9.77734375" style="134" customWidth="1"/>
    <col min="784" max="784" width="0.33203125" style="134" customWidth="1"/>
    <col min="785" max="785" width="3.6640625" style="134" customWidth="1"/>
    <col min="786" max="786" width="0.33203125" style="134" customWidth="1"/>
    <col min="787" max="787" width="12" style="134" bestFit="1" customWidth="1"/>
    <col min="788" max="788" width="2.33203125" style="134" customWidth="1"/>
    <col min="789" max="1024" width="8.88671875" style="134"/>
    <col min="1025" max="1025" width="10.6640625" style="134" customWidth="1"/>
    <col min="1026" max="1026" width="5" style="134" bestFit="1" customWidth="1"/>
    <col min="1027" max="1027" width="0.33203125" style="134" customWidth="1"/>
    <col min="1028" max="1028" width="12.6640625" style="134" customWidth="1"/>
    <col min="1029" max="1029" width="0.33203125" style="134" customWidth="1"/>
    <col min="1030" max="1030" width="15.6640625" style="134" customWidth="1"/>
    <col min="1031" max="1031" width="0.33203125" style="134" customWidth="1"/>
    <col min="1032" max="1032" width="12.88671875" style="134" customWidth="1"/>
    <col min="1033" max="1033" width="0.33203125" style="134" customWidth="1"/>
    <col min="1034" max="1034" width="12.6640625" style="134" customWidth="1"/>
    <col min="1035" max="1035" width="3.6640625" style="134" customWidth="1"/>
    <col min="1036" max="1036" width="0.33203125" style="134" customWidth="1"/>
    <col min="1037" max="1037" width="12.6640625" style="134" customWidth="1"/>
    <col min="1038" max="1038" width="0.33203125" style="134" customWidth="1"/>
    <col min="1039" max="1039" width="9.77734375" style="134" customWidth="1"/>
    <col min="1040" max="1040" width="0.33203125" style="134" customWidth="1"/>
    <col min="1041" max="1041" width="3.6640625" style="134" customWidth="1"/>
    <col min="1042" max="1042" width="0.33203125" style="134" customWidth="1"/>
    <col min="1043" max="1043" width="12" style="134" bestFit="1" customWidth="1"/>
    <col min="1044" max="1044" width="2.33203125" style="134" customWidth="1"/>
    <col min="1045" max="1280" width="8.88671875" style="134"/>
    <col min="1281" max="1281" width="10.6640625" style="134" customWidth="1"/>
    <col min="1282" max="1282" width="5" style="134" bestFit="1" customWidth="1"/>
    <col min="1283" max="1283" width="0.33203125" style="134" customWidth="1"/>
    <col min="1284" max="1284" width="12.6640625" style="134" customWidth="1"/>
    <col min="1285" max="1285" width="0.33203125" style="134" customWidth="1"/>
    <col min="1286" max="1286" width="15.6640625" style="134" customWidth="1"/>
    <col min="1287" max="1287" width="0.33203125" style="134" customWidth="1"/>
    <col min="1288" max="1288" width="12.88671875" style="134" customWidth="1"/>
    <col min="1289" max="1289" width="0.33203125" style="134" customWidth="1"/>
    <col min="1290" max="1290" width="12.6640625" style="134" customWidth="1"/>
    <col min="1291" max="1291" width="3.6640625" style="134" customWidth="1"/>
    <col min="1292" max="1292" width="0.33203125" style="134" customWidth="1"/>
    <col min="1293" max="1293" width="12.6640625" style="134" customWidth="1"/>
    <col min="1294" max="1294" width="0.33203125" style="134" customWidth="1"/>
    <col min="1295" max="1295" width="9.77734375" style="134" customWidth="1"/>
    <col min="1296" max="1296" width="0.33203125" style="134" customWidth="1"/>
    <col min="1297" max="1297" width="3.6640625" style="134" customWidth="1"/>
    <col min="1298" max="1298" width="0.33203125" style="134" customWidth="1"/>
    <col min="1299" max="1299" width="12" style="134" bestFit="1" customWidth="1"/>
    <col min="1300" max="1300" width="2.33203125" style="134" customWidth="1"/>
    <col min="1301" max="1536" width="8.88671875" style="134"/>
    <col min="1537" max="1537" width="10.6640625" style="134" customWidth="1"/>
    <col min="1538" max="1538" width="5" style="134" bestFit="1" customWidth="1"/>
    <col min="1539" max="1539" width="0.33203125" style="134" customWidth="1"/>
    <col min="1540" max="1540" width="12.6640625" style="134" customWidth="1"/>
    <col min="1541" max="1541" width="0.33203125" style="134" customWidth="1"/>
    <col min="1542" max="1542" width="15.6640625" style="134" customWidth="1"/>
    <col min="1543" max="1543" width="0.33203125" style="134" customWidth="1"/>
    <col min="1544" max="1544" width="12.88671875" style="134" customWidth="1"/>
    <col min="1545" max="1545" width="0.33203125" style="134" customWidth="1"/>
    <col min="1546" max="1546" width="12.6640625" style="134" customWidth="1"/>
    <col min="1547" max="1547" width="3.6640625" style="134" customWidth="1"/>
    <col min="1548" max="1548" width="0.33203125" style="134" customWidth="1"/>
    <col min="1549" max="1549" width="12.6640625" style="134" customWidth="1"/>
    <col min="1550" max="1550" width="0.33203125" style="134" customWidth="1"/>
    <col min="1551" max="1551" width="9.77734375" style="134" customWidth="1"/>
    <col min="1552" max="1552" width="0.33203125" style="134" customWidth="1"/>
    <col min="1553" max="1553" width="3.6640625" style="134" customWidth="1"/>
    <col min="1554" max="1554" width="0.33203125" style="134" customWidth="1"/>
    <col min="1555" max="1555" width="12" style="134" bestFit="1" customWidth="1"/>
    <col min="1556" max="1556" width="2.33203125" style="134" customWidth="1"/>
    <col min="1557" max="1792" width="8.88671875" style="134"/>
    <col min="1793" max="1793" width="10.6640625" style="134" customWidth="1"/>
    <col min="1794" max="1794" width="5" style="134" bestFit="1" customWidth="1"/>
    <col min="1795" max="1795" width="0.33203125" style="134" customWidth="1"/>
    <col min="1796" max="1796" width="12.6640625" style="134" customWidth="1"/>
    <col min="1797" max="1797" width="0.33203125" style="134" customWidth="1"/>
    <col min="1798" max="1798" width="15.6640625" style="134" customWidth="1"/>
    <col min="1799" max="1799" width="0.33203125" style="134" customWidth="1"/>
    <col min="1800" max="1800" width="12.88671875" style="134" customWidth="1"/>
    <col min="1801" max="1801" width="0.33203125" style="134" customWidth="1"/>
    <col min="1802" max="1802" width="12.6640625" style="134" customWidth="1"/>
    <col min="1803" max="1803" width="3.6640625" style="134" customWidth="1"/>
    <col min="1804" max="1804" width="0.33203125" style="134" customWidth="1"/>
    <col min="1805" max="1805" width="12.6640625" style="134" customWidth="1"/>
    <col min="1806" max="1806" width="0.33203125" style="134" customWidth="1"/>
    <col min="1807" max="1807" width="9.77734375" style="134" customWidth="1"/>
    <col min="1808" max="1808" width="0.33203125" style="134" customWidth="1"/>
    <col min="1809" max="1809" width="3.6640625" style="134" customWidth="1"/>
    <col min="1810" max="1810" width="0.33203125" style="134" customWidth="1"/>
    <col min="1811" max="1811" width="12" style="134" bestFit="1" customWidth="1"/>
    <col min="1812" max="1812" width="2.33203125" style="134" customWidth="1"/>
    <col min="1813" max="2048" width="8.88671875" style="134"/>
    <col min="2049" max="2049" width="10.6640625" style="134" customWidth="1"/>
    <col min="2050" max="2050" width="5" style="134" bestFit="1" customWidth="1"/>
    <col min="2051" max="2051" width="0.33203125" style="134" customWidth="1"/>
    <col min="2052" max="2052" width="12.6640625" style="134" customWidth="1"/>
    <col min="2053" max="2053" width="0.33203125" style="134" customWidth="1"/>
    <col min="2054" max="2054" width="15.6640625" style="134" customWidth="1"/>
    <col min="2055" max="2055" width="0.33203125" style="134" customWidth="1"/>
    <col min="2056" max="2056" width="12.88671875" style="134" customWidth="1"/>
    <col min="2057" max="2057" width="0.33203125" style="134" customWidth="1"/>
    <col min="2058" max="2058" width="12.6640625" style="134" customWidth="1"/>
    <col min="2059" max="2059" width="3.6640625" style="134" customWidth="1"/>
    <col min="2060" max="2060" width="0.33203125" style="134" customWidth="1"/>
    <col min="2061" max="2061" width="12.6640625" style="134" customWidth="1"/>
    <col min="2062" max="2062" width="0.33203125" style="134" customWidth="1"/>
    <col min="2063" max="2063" width="9.77734375" style="134" customWidth="1"/>
    <col min="2064" max="2064" width="0.33203125" style="134" customWidth="1"/>
    <col min="2065" max="2065" width="3.6640625" style="134" customWidth="1"/>
    <col min="2066" max="2066" width="0.33203125" style="134" customWidth="1"/>
    <col min="2067" max="2067" width="12" style="134" bestFit="1" customWidth="1"/>
    <col min="2068" max="2068" width="2.33203125" style="134" customWidth="1"/>
    <col min="2069" max="2304" width="8.88671875" style="134"/>
    <col min="2305" max="2305" width="10.6640625" style="134" customWidth="1"/>
    <col min="2306" max="2306" width="5" style="134" bestFit="1" customWidth="1"/>
    <col min="2307" max="2307" width="0.33203125" style="134" customWidth="1"/>
    <col min="2308" max="2308" width="12.6640625" style="134" customWidth="1"/>
    <col min="2309" max="2309" width="0.33203125" style="134" customWidth="1"/>
    <col min="2310" max="2310" width="15.6640625" style="134" customWidth="1"/>
    <col min="2311" max="2311" width="0.33203125" style="134" customWidth="1"/>
    <col min="2312" max="2312" width="12.88671875" style="134" customWidth="1"/>
    <col min="2313" max="2313" width="0.33203125" style="134" customWidth="1"/>
    <col min="2314" max="2314" width="12.6640625" style="134" customWidth="1"/>
    <col min="2315" max="2315" width="3.6640625" style="134" customWidth="1"/>
    <col min="2316" max="2316" width="0.33203125" style="134" customWidth="1"/>
    <col min="2317" max="2317" width="12.6640625" style="134" customWidth="1"/>
    <col min="2318" max="2318" width="0.33203125" style="134" customWidth="1"/>
    <col min="2319" max="2319" width="9.77734375" style="134" customWidth="1"/>
    <col min="2320" max="2320" width="0.33203125" style="134" customWidth="1"/>
    <col min="2321" max="2321" width="3.6640625" style="134" customWidth="1"/>
    <col min="2322" max="2322" width="0.33203125" style="134" customWidth="1"/>
    <col min="2323" max="2323" width="12" style="134" bestFit="1" customWidth="1"/>
    <col min="2324" max="2324" width="2.33203125" style="134" customWidth="1"/>
    <col min="2325" max="2560" width="8.88671875" style="134"/>
    <col min="2561" max="2561" width="10.6640625" style="134" customWidth="1"/>
    <col min="2562" max="2562" width="5" style="134" bestFit="1" customWidth="1"/>
    <col min="2563" max="2563" width="0.33203125" style="134" customWidth="1"/>
    <col min="2564" max="2564" width="12.6640625" style="134" customWidth="1"/>
    <col min="2565" max="2565" width="0.33203125" style="134" customWidth="1"/>
    <col min="2566" max="2566" width="15.6640625" style="134" customWidth="1"/>
    <col min="2567" max="2567" width="0.33203125" style="134" customWidth="1"/>
    <col min="2568" max="2568" width="12.88671875" style="134" customWidth="1"/>
    <col min="2569" max="2569" width="0.33203125" style="134" customWidth="1"/>
    <col min="2570" max="2570" width="12.6640625" style="134" customWidth="1"/>
    <col min="2571" max="2571" width="3.6640625" style="134" customWidth="1"/>
    <col min="2572" max="2572" width="0.33203125" style="134" customWidth="1"/>
    <col min="2573" max="2573" width="12.6640625" style="134" customWidth="1"/>
    <col min="2574" max="2574" width="0.33203125" style="134" customWidth="1"/>
    <col min="2575" max="2575" width="9.77734375" style="134" customWidth="1"/>
    <col min="2576" max="2576" width="0.33203125" style="134" customWidth="1"/>
    <col min="2577" max="2577" width="3.6640625" style="134" customWidth="1"/>
    <col min="2578" max="2578" width="0.33203125" style="134" customWidth="1"/>
    <col min="2579" max="2579" width="12" style="134" bestFit="1" customWidth="1"/>
    <col min="2580" max="2580" width="2.33203125" style="134" customWidth="1"/>
    <col min="2581" max="2816" width="8.88671875" style="134"/>
    <col min="2817" max="2817" width="10.6640625" style="134" customWidth="1"/>
    <col min="2818" max="2818" width="5" style="134" bestFit="1" customWidth="1"/>
    <col min="2819" max="2819" width="0.33203125" style="134" customWidth="1"/>
    <col min="2820" max="2820" width="12.6640625" style="134" customWidth="1"/>
    <col min="2821" max="2821" width="0.33203125" style="134" customWidth="1"/>
    <col min="2822" max="2822" width="15.6640625" style="134" customWidth="1"/>
    <col min="2823" max="2823" width="0.33203125" style="134" customWidth="1"/>
    <col min="2824" max="2824" width="12.88671875" style="134" customWidth="1"/>
    <col min="2825" max="2825" width="0.33203125" style="134" customWidth="1"/>
    <col min="2826" max="2826" width="12.6640625" style="134" customWidth="1"/>
    <col min="2827" max="2827" width="3.6640625" style="134" customWidth="1"/>
    <col min="2828" max="2828" width="0.33203125" style="134" customWidth="1"/>
    <col min="2829" max="2829" width="12.6640625" style="134" customWidth="1"/>
    <col min="2830" max="2830" width="0.33203125" style="134" customWidth="1"/>
    <col min="2831" max="2831" width="9.77734375" style="134" customWidth="1"/>
    <col min="2832" max="2832" width="0.33203125" style="134" customWidth="1"/>
    <col min="2833" max="2833" width="3.6640625" style="134" customWidth="1"/>
    <col min="2834" max="2834" width="0.33203125" style="134" customWidth="1"/>
    <col min="2835" max="2835" width="12" style="134" bestFit="1" customWidth="1"/>
    <col min="2836" max="2836" width="2.33203125" style="134" customWidth="1"/>
    <col min="2837" max="3072" width="8.88671875" style="134"/>
    <col min="3073" max="3073" width="10.6640625" style="134" customWidth="1"/>
    <col min="3074" max="3074" width="5" style="134" bestFit="1" customWidth="1"/>
    <col min="3075" max="3075" width="0.33203125" style="134" customWidth="1"/>
    <col min="3076" max="3076" width="12.6640625" style="134" customWidth="1"/>
    <col min="3077" max="3077" width="0.33203125" style="134" customWidth="1"/>
    <col min="3078" max="3078" width="15.6640625" style="134" customWidth="1"/>
    <col min="3079" max="3079" width="0.33203125" style="134" customWidth="1"/>
    <col min="3080" max="3080" width="12.88671875" style="134" customWidth="1"/>
    <col min="3081" max="3081" width="0.33203125" style="134" customWidth="1"/>
    <col min="3082" max="3082" width="12.6640625" style="134" customWidth="1"/>
    <col min="3083" max="3083" width="3.6640625" style="134" customWidth="1"/>
    <col min="3084" max="3084" width="0.33203125" style="134" customWidth="1"/>
    <col min="3085" max="3085" width="12.6640625" style="134" customWidth="1"/>
    <col min="3086" max="3086" width="0.33203125" style="134" customWidth="1"/>
    <col min="3087" max="3087" width="9.77734375" style="134" customWidth="1"/>
    <col min="3088" max="3088" width="0.33203125" style="134" customWidth="1"/>
    <col min="3089" max="3089" width="3.6640625" style="134" customWidth="1"/>
    <col min="3090" max="3090" width="0.33203125" style="134" customWidth="1"/>
    <col min="3091" max="3091" width="12" style="134" bestFit="1" customWidth="1"/>
    <col min="3092" max="3092" width="2.33203125" style="134" customWidth="1"/>
    <col min="3093" max="3328" width="8.88671875" style="134"/>
    <col min="3329" max="3329" width="10.6640625" style="134" customWidth="1"/>
    <col min="3330" max="3330" width="5" style="134" bestFit="1" customWidth="1"/>
    <col min="3331" max="3331" width="0.33203125" style="134" customWidth="1"/>
    <col min="3332" max="3332" width="12.6640625" style="134" customWidth="1"/>
    <col min="3333" max="3333" width="0.33203125" style="134" customWidth="1"/>
    <col min="3334" max="3334" width="15.6640625" style="134" customWidth="1"/>
    <col min="3335" max="3335" width="0.33203125" style="134" customWidth="1"/>
    <col min="3336" max="3336" width="12.88671875" style="134" customWidth="1"/>
    <col min="3337" max="3337" width="0.33203125" style="134" customWidth="1"/>
    <col min="3338" max="3338" width="12.6640625" style="134" customWidth="1"/>
    <col min="3339" max="3339" width="3.6640625" style="134" customWidth="1"/>
    <col min="3340" max="3340" width="0.33203125" style="134" customWidth="1"/>
    <col min="3341" max="3341" width="12.6640625" style="134" customWidth="1"/>
    <col min="3342" max="3342" width="0.33203125" style="134" customWidth="1"/>
    <col min="3343" max="3343" width="9.77734375" style="134" customWidth="1"/>
    <col min="3344" max="3344" width="0.33203125" style="134" customWidth="1"/>
    <col min="3345" max="3345" width="3.6640625" style="134" customWidth="1"/>
    <col min="3346" max="3346" width="0.33203125" style="134" customWidth="1"/>
    <col min="3347" max="3347" width="12" style="134" bestFit="1" customWidth="1"/>
    <col min="3348" max="3348" width="2.33203125" style="134" customWidth="1"/>
    <col min="3349" max="3584" width="8.88671875" style="134"/>
    <col min="3585" max="3585" width="10.6640625" style="134" customWidth="1"/>
    <col min="3586" max="3586" width="5" style="134" bestFit="1" customWidth="1"/>
    <col min="3587" max="3587" width="0.33203125" style="134" customWidth="1"/>
    <col min="3588" max="3588" width="12.6640625" style="134" customWidth="1"/>
    <col min="3589" max="3589" width="0.33203125" style="134" customWidth="1"/>
    <col min="3590" max="3590" width="15.6640625" style="134" customWidth="1"/>
    <col min="3591" max="3591" width="0.33203125" style="134" customWidth="1"/>
    <col min="3592" max="3592" width="12.88671875" style="134" customWidth="1"/>
    <col min="3593" max="3593" width="0.33203125" style="134" customWidth="1"/>
    <col min="3594" max="3594" width="12.6640625" style="134" customWidth="1"/>
    <col min="3595" max="3595" width="3.6640625" style="134" customWidth="1"/>
    <col min="3596" max="3596" width="0.33203125" style="134" customWidth="1"/>
    <col min="3597" max="3597" width="12.6640625" style="134" customWidth="1"/>
    <col min="3598" max="3598" width="0.33203125" style="134" customWidth="1"/>
    <col min="3599" max="3599" width="9.77734375" style="134" customWidth="1"/>
    <col min="3600" max="3600" width="0.33203125" style="134" customWidth="1"/>
    <col min="3601" max="3601" width="3.6640625" style="134" customWidth="1"/>
    <col min="3602" max="3602" width="0.33203125" style="134" customWidth="1"/>
    <col min="3603" max="3603" width="12" style="134" bestFit="1" customWidth="1"/>
    <col min="3604" max="3604" width="2.33203125" style="134" customWidth="1"/>
    <col min="3605" max="3840" width="8.88671875" style="134"/>
    <col min="3841" max="3841" width="10.6640625" style="134" customWidth="1"/>
    <col min="3842" max="3842" width="5" style="134" bestFit="1" customWidth="1"/>
    <col min="3843" max="3843" width="0.33203125" style="134" customWidth="1"/>
    <col min="3844" max="3844" width="12.6640625" style="134" customWidth="1"/>
    <col min="3845" max="3845" width="0.33203125" style="134" customWidth="1"/>
    <col min="3846" max="3846" width="15.6640625" style="134" customWidth="1"/>
    <col min="3847" max="3847" width="0.33203125" style="134" customWidth="1"/>
    <col min="3848" max="3848" width="12.88671875" style="134" customWidth="1"/>
    <col min="3849" max="3849" width="0.33203125" style="134" customWidth="1"/>
    <col min="3850" max="3850" width="12.6640625" style="134" customWidth="1"/>
    <col min="3851" max="3851" width="3.6640625" style="134" customWidth="1"/>
    <col min="3852" max="3852" width="0.33203125" style="134" customWidth="1"/>
    <col min="3853" max="3853" width="12.6640625" style="134" customWidth="1"/>
    <col min="3854" max="3854" width="0.33203125" style="134" customWidth="1"/>
    <col min="3855" max="3855" width="9.77734375" style="134" customWidth="1"/>
    <col min="3856" max="3856" width="0.33203125" style="134" customWidth="1"/>
    <col min="3857" max="3857" width="3.6640625" style="134" customWidth="1"/>
    <col min="3858" max="3858" width="0.33203125" style="134" customWidth="1"/>
    <col min="3859" max="3859" width="12" style="134" bestFit="1" customWidth="1"/>
    <col min="3860" max="3860" width="2.33203125" style="134" customWidth="1"/>
    <col min="3861" max="4096" width="8.88671875" style="134"/>
    <col min="4097" max="4097" width="10.6640625" style="134" customWidth="1"/>
    <col min="4098" max="4098" width="5" style="134" bestFit="1" customWidth="1"/>
    <col min="4099" max="4099" width="0.33203125" style="134" customWidth="1"/>
    <col min="4100" max="4100" width="12.6640625" style="134" customWidth="1"/>
    <col min="4101" max="4101" width="0.33203125" style="134" customWidth="1"/>
    <col min="4102" max="4102" width="15.6640625" style="134" customWidth="1"/>
    <col min="4103" max="4103" width="0.33203125" style="134" customWidth="1"/>
    <col min="4104" max="4104" width="12.88671875" style="134" customWidth="1"/>
    <col min="4105" max="4105" width="0.33203125" style="134" customWidth="1"/>
    <col min="4106" max="4106" width="12.6640625" style="134" customWidth="1"/>
    <col min="4107" max="4107" width="3.6640625" style="134" customWidth="1"/>
    <col min="4108" max="4108" width="0.33203125" style="134" customWidth="1"/>
    <col min="4109" max="4109" width="12.6640625" style="134" customWidth="1"/>
    <col min="4110" max="4110" width="0.33203125" style="134" customWidth="1"/>
    <col min="4111" max="4111" width="9.77734375" style="134" customWidth="1"/>
    <col min="4112" max="4112" width="0.33203125" style="134" customWidth="1"/>
    <col min="4113" max="4113" width="3.6640625" style="134" customWidth="1"/>
    <col min="4114" max="4114" width="0.33203125" style="134" customWidth="1"/>
    <col min="4115" max="4115" width="12" style="134" bestFit="1" customWidth="1"/>
    <col min="4116" max="4116" width="2.33203125" style="134" customWidth="1"/>
    <col min="4117" max="4352" width="8.88671875" style="134"/>
    <col min="4353" max="4353" width="10.6640625" style="134" customWidth="1"/>
    <col min="4354" max="4354" width="5" style="134" bestFit="1" customWidth="1"/>
    <col min="4355" max="4355" width="0.33203125" style="134" customWidth="1"/>
    <col min="4356" max="4356" width="12.6640625" style="134" customWidth="1"/>
    <col min="4357" max="4357" width="0.33203125" style="134" customWidth="1"/>
    <col min="4358" max="4358" width="15.6640625" style="134" customWidth="1"/>
    <col min="4359" max="4359" width="0.33203125" style="134" customWidth="1"/>
    <col min="4360" max="4360" width="12.88671875" style="134" customWidth="1"/>
    <col min="4361" max="4361" width="0.33203125" style="134" customWidth="1"/>
    <col min="4362" max="4362" width="12.6640625" style="134" customWidth="1"/>
    <col min="4363" max="4363" width="3.6640625" style="134" customWidth="1"/>
    <col min="4364" max="4364" width="0.33203125" style="134" customWidth="1"/>
    <col min="4365" max="4365" width="12.6640625" style="134" customWidth="1"/>
    <col min="4366" max="4366" width="0.33203125" style="134" customWidth="1"/>
    <col min="4367" max="4367" width="9.77734375" style="134" customWidth="1"/>
    <col min="4368" max="4368" width="0.33203125" style="134" customWidth="1"/>
    <col min="4369" max="4369" width="3.6640625" style="134" customWidth="1"/>
    <col min="4370" max="4370" width="0.33203125" style="134" customWidth="1"/>
    <col min="4371" max="4371" width="12" style="134" bestFit="1" customWidth="1"/>
    <col min="4372" max="4372" width="2.33203125" style="134" customWidth="1"/>
    <col min="4373" max="4608" width="8.88671875" style="134"/>
    <col min="4609" max="4609" width="10.6640625" style="134" customWidth="1"/>
    <col min="4610" max="4610" width="5" style="134" bestFit="1" customWidth="1"/>
    <col min="4611" max="4611" width="0.33203125" style="134" customWidth="1"/>
    <col min="4612" max="4612" width="12.6640625" style="134" customWidth="1"/>
    <col min="4613" max="4613" width="0.33203125" style="134" customWidth="1"/>
    <col min="4614" max="4614" width="15.6640625" style="134" customWidth="1"/>
    <col min="4615" max="4615" width="0.33203125" style="134" customWidth="1"/>
    <col min="4616" max="4616" width="12.88671875" style="134" customWidth="1"/>
    <col min="4617" max="4617" width="0.33203125" style="134" customWidth="1"/>
    <col min="4618" max="4618" width="12.6640625" style="134" customWidth="1"/>
    <col min="4619" max="4619" width="3.6640625" style="134" customWidth="1"/>
    <col min="4620" max="4620" width="0.33203125" style="134" customWidth="1"/>
    <col min="4621" max="4621" width="12.6640625" style="134" customWidth="1"/>
    <col min="4622" max="4622" width="0.33203125" style="134" customWidth="1"/>
    <col min="4623" max="4623" width="9.77734375" style="134" customWidth="1"/>
    <col min="4624" max="4624" width="0.33203125" style="134" customWidth="1"/>
    <col min="4625" max="4625" width="3.6640625" style="134" customWidth="1"/>
    <col min="4626" max="4626" width="0.33203125" style="134" customWidth="1"/>
    <col min="4627" max="4627" width="12" style="134" bestFit="1" customWidth="1"/>
    <col min="4628" max="4628" width="2.33203125" style="134" customWidth="1"/>
    <col min="4629" max="4864" width="8.88671875" style="134"/>
    <col min="4865" max="4865" width="10.6640625" style="134" customWidth="1"/>
    <col min="4866" max="4866" width="5" style="134" bestFit="1" customWidth="1"/>
    <col min="4867" max="4867" width="0.33203125" style="134" customWidth="1"/>
    <col min="4868" max="4868" width="12.6640625" style="134" customWidth="1"/>
    <col min="4869" max="4869" width="0.33203125" style="134" customWidth="1"/>
    <col min="4870" max="4870" width="15.6640625" style="134" customWidth="1"/>
    <col min="4871" max="4871" width="0.33203125" style="134" customWidth="1"/>
    <col min="4872" max="4872" width="12.88671875" style="134" customWidth="1"/>
    <col min="4873" max="4873" width="0.33203125" style="134" customWidth="1"/>
    <col min="4874" max="4874" width="12.6640625" style="134" customWidth="1"/>
    <col min="4875" max="4875" width="3.6640625" style="134" customWidth="1"/>
    <col min="4876" max="4876" width="0.33203125" style="134" customWidth="1"/>
    <col min="4877" max="4877" width="12.6640625" style="134" customWidth="1"/>
    <col min="4878" max="4878" width="0.33203125" style="134" customWidth="1"/>
    <col min="4879" max="4879" width="9.77734375" style="134" customWidth="1"/>
    <col min="4880" max="4880" width="0.33203125" style="134" customWidth="1"/>
    <col min="4881" max="4881" width="3.6640625" style="134" customWidth="1"/>
    <col min="4882" max="4882" width="0.33203125" style="134" customWidth="1"/>
    <col min="4883" max="4883" width="12" style="134" bestFit="1" customWidth="1"/>
    <col min="4884" max="4884" width="2.33203125" style="134" customWidth="1"/>
    <col min="4885" max="5120" width="8.88671875" style="134"/>
    <col min="5121" max="5121" width="10.6640625" style="134" customWidth="1"/>
    <col min="5122" max="5122" width="5" style="134" bestFit="1" customWidth="1"/>
    <col min="5123" max="5123" width="0.33203125" style="134" customWidth="1"/>
    <col min="5124" max="5124" width="12.6640625" style="134" customWidth="1"/>
    <col min="5125" max="5125" width="0.33203125" style="134" customWidth="1"/>
    <col min="5126" max="5126" width="15.6640625" style="134" customWidth="1"/>
    <col min="5127" max="5127" width="0.33203125" style="134" customWidth="1"/>
    <col min="5128" max="5128" width="12.88671875" style="134" customWidth="1"/>
    <col min="5129" max="5129" width="0.33203125" style="134" customWidth="1"/>
    <col min="5130" max="5130" width="12.6640625" style="134" customWidth="1"/>
    <col min="5131" max="5131" width="3.6640625" style="134" customWidth="1"/>
    <col min="5132" max="5132" width="0.33203125" style="134" customWidth="1"/>
    <col min="5133" max="5133" width="12.6640625" style="134" customWidth="1"/>
    <col min="5134" max="5134" width="0.33203125" style="134" customWidth="1"/>
    <col min="5135" max="5135" width="9.77734375" style="134" customWidth="1"/>
    <col min="5136" max="5136" width="0.33203125" style="134" customWidth="1"/>
    <col min="5137" max="5137" width="3.6640625" style="134" customWidth="1"/>
    <col min="5138" max="5138" width="0.33203125" style="134" customWidth="1"/>
    <col min="5139" max="5139" width="12" style="134" bestFit="1" customWidth="1"/>
    <col min="5140" max="5140" width="2.33203125" style="134" customWidth="1"/>
    <col min="5141" max="5376" width="8.88671875" style="134"/>
    <col min="5377" max="5377" width="10.6640625" style="134" customWidth="1"/>
    <col min="5378" max="5378" width="5" style="134" bestFit="1" customWidth="1"/>
    <col min="5379" max="5379" width="0.33203125" style="134" customWidth="1"/>
    <col min="5380" max="5380" width="12.6640625" style="134" customWidth="1"/>
    <col min="5381" max="5381" width="0.33203125" style="134" customWidth="1"/>
    <col min="5382" max="5382" width="15.6640625" style="134" customWidth="1"/>
    <col min="5383" max="5383" width="0.33203125" style="134" customWidth="1"/>
    <col min="5384" max="5384" width="12.88671875" style="134" customWidth="1"/>
    <col min="5385" max="5385" width="0.33203125" style="134" customWidth="1"/>
    <col min="5386" max="5386" width="12.6640625" style="134" customWidth="1"/>
    <col min="5387" max="5387" width="3.6640625" style="134" customWidth="1"/>
    <col min="5388" max="5388" width="0.33203125" style="134" customWidth="1"/>
    <col min="5389" max="5389" width="12.6640625" style="134" customWidth="1"/>
    <col min="5390" max="5390" width="0.33203125" style="134" customWidth="1"/>
    <col min="5391" max="5391" width="9.77734375" style="134" customWidth="1"/>
    <col min="5392" max="5392" width="0.33203125" style="134" customWidth="1"/>
    <col min="5393" max="5393" width="3.6640625" style="134" customWidth="1"/>
    <col min="5394" max="5394" width="0.33203125" style="134" customWidth="1"/>
    <col min="5395" max="5395" width="12" style="134" bestFit="1" customWidth="1"/>
    <col min="5396" max="5396" width="2.33203125" style="134" customWidth="1"/>
    <col min="5397" max="5632" width="8.88671875" style="134"/>
    <col min="5633" max="5633" width="10.6640625" style="134" customWidth="1"/>
    <col min="5634" max="5634" width="5" style="134" bestFit="1" customWidth="1"/>
    <col min="5635" max="5635" width="0.33203125" style="134" customWidth="1"/>
    <col min="5636" max="5636" width="12.6640625" style="134" customWidth="1"/>
    <col min="5637" max="5637" width="0.33203125" style="134" customWidth="1"/>
    <col min="5638" max="5638" width="15.6640625" style="134" customWidth="1"/>
    <col min="5639" max="5639" width="0.33203125" style="134" customWidth="1"/>
    <col min="5640" max="5640" width="12.88671875" style="134" customWidth="1"/>
    <col min="5641" max="5641" width="0.33203125" style="134" customWidth="1"/>
    <col min="5642" max="5642" width="12.6640625" style="134" customWidth="1"/>
    <col min="5643" max="5643" width="3.6640625" style="134" customWidth="1"/>
    <col min="5644" max="5644" width="0.33203125" style="134" customWidth="1"/>
    <col min="5645" max="5645" width="12.6640625" style="134" customWidth="1"/>
    <col min="5646" max="5646" width="0.33203125" style="134" customWidth="1"/>
    <col min="5647" max="5647" width="9.77734375" style="134" customWidth="1"/>
    <col min="5648" max="5648" width="0.33203125" style="134" customWidth="1"/>
    <col min="5649" max="5649" width="3.6640625" style="134" customWidth="1"/>
    <col min="5650" max="5650" width="0.33203125" style="134" customWidth="1"/>
    <col min="5651" max="5651" width="12" style="134" bestFit="1" customWidth="1"/>
    <col min="5652" max="5652" width="2.33203125" style="134" customWidth="1"/>
    <col min="5653" max="5888" width="8.88671875" style="134"/>
    <col min="5889" max="5889" width="10.6640625" style="134" customWidth="1"/>
    <col min="5890" max="5890" width="5" style="134" bestFit="1" customWidth="1"/>
    <col min="5891" max="5891" width="0.33203125" style="134" customWidth="1"/>
    <col min="5892" max="5892" width="12.6640625" style="134" customWidth="1"/>
    <col min="5893" max="5893" width="0.33203125" style="134" customWidth="1"/>
    <col min="5894" max="5894" width="15.6640625" style="134" customWidth="1"/>
    <col min="5895" max="5895" width="0.33203125" style="134" customWidth="1"/>
    <col min="5896" max="5896" width="12.88671875" style="134" customWidth="1"/>
    <col min="5897" max="5897" width="0.33203125" style="134" customWidth="1"/>
    <col min="5898" max="5898" width="12.6640625" style="134" customWidth="1"/>
    <col min="5899" max="5899" width="3.6640625" style="134" customWidth="1"/>
    <col min="5900" max="5900" width="0.33203125" style="134" customWidth="1"/>
    <col min="5901" max="5901" width="12.6640625" style="134" customWidth="1"/>
    <col min="5902" max="5902" width="0.33203125" style="134" customWidth="1"/>
    <col min="5903" max="5903" width="9.77734375" style="134" customWidth="1"/>
    <col min="5904" max="5904" width="0.33203125" style="134" customWidth="1"/>
    <col min="5905" max="5905" width="3.6640625" style="134" customWidth="1"/>
    <col min="5906" max="5906" width="0.33203125" style="134" customWidth="1"/>
    <col min="5907" max="5907" width="12" style="134" bestFit="1" customWidth="1"/>
    <col min="5908" max="5908" width="2.33203125" style="134" customWidth="1"/>
    <col min="5909" max="6144" width="8.88671875" style="134"/>
    <col min="6145" max="6145" width="10.6640625" style="134" customWidth="1"/>
    <col min="6146" max="6146" width="5" style="134" bestFit="1" customWidth="1"/>
    <col min="6147" max="6147" width="0.33203125" style="134" customWidth="1"/>
    <col min="6148" max="6148" width="12.6640625" style="134" customWidth="1"/>
    <col min="6149" max="6149" width="0.33203125" style="134" customWidth="1"/>
    <col min="6150" max="6150" width="15.6640625" style="134" customWidth="1"/>
    <col min="6151" max="6151" width="0.33203125" style="134" customWidth="1"/>
    <col min="6152" max="6152" width="12.88671875" style="134" customWidth="1"/>
    <col min="6153" max="6153" width="0.33203125" style="134" customWidth="1"/>
    <col min="6154" max="6154" width="12.6640625" style="134" customWidth="1"/>
    <col min="6155" max="6155" width="3.6640625" style="134" customWidth="1"/>
    <col min="6156" max="6156" width="0.33203125" style="134" customWidth="1"/>
    <col min="6157" max="6157" width="12.6640625" style="134" customWidth="1"/>
    <col min="6158" max="6158" width="0.33203125" style="134" customWidth="1"/>
    <col min="6159" max="6159" width="9.77734375" style="134" customWidth="1"/>
    <col min="6160" max="6160" width="0.33203125" style="134" customWidth="1"/>
    <col min="6161" max="6161" width="3.6640625" style="134" customWidth="1"/>
    <col min="6162" max="6162" width="0.33203125" style="134" customWidth="1"/>
    <col min="6163" max="6163" width="12" style="134" bestFit="1" customWidth="1"/>
    <col min="6164" max="6164" width="2.33203125" style="134" customWidth="1"/>
    <col min="6165" max="6400" width="8.88671875" style="134"/>
    <col min="6401" max="6401" width="10.6640625" style="134" customWidth="1"/>
    <col min="6402" max="6402" width="5" style="134" bestFit="1" customWidth="1"/>
    <col min="6403" max="6403" width="0.33203125" style="134" customWidth="1"/>
    <col min="6404" max="6404" width="12.6640625" style="134" customWidth="1"/>
    <col min="6405" max="6405" width="0.33203125" style="134" customWidth="1"/>
    <col min="6406" max="6406" width="15.6640625" style="134" customWidth="1"/>
    <col min="6407" max="6407" width="0.33203125" style="134" customWidth="1"/>
    <col min="6408" max="6408" width="12.88671875" style="134" customWidth="1"/>
    <col min="6409" max="6409" width="0.33203125" style="134" customWidth="1"/>
    <col min="6410" max="6410" width="12.6640625" style="134" customWidth="1"/>
    <col min="6411" max="6411" width="3.6640625" style="134" customWidth="1"/>
    <col min="6412" max="6412" width="0.33203125" style="134" customWidth="1"/>
    <col min="6413" max="6413" width="12.6640625" style="134" customWidth="1"/>
    <col min="6414" max="6414" width="0.33203125" style="134" customWidth="1"/>
    <col min="6415" max="6415" width="9.77734375" style="134" customWidth="1"/>
    <col min="6416" max="6416" width="0.33203125" style="134" customWidth="1"/>
    <col min="6417" max="6417" width="3.6640625" style="134" customWidth="1"/>
    <col min="6418" max="6418" width="0.33203125" style="134" customWidth="1"/>
    <col min="6419" max="6419" width="12" style="134" bestFit="1" customWidth="1"/>
    <col min="6420" max="6420" width="2.33203125" style="134" customWidth="1"/>
    <col min="6421" max="6656" width="8.88671875" style="134"/>
    <col min="6657" max="6657" width="10.6640625" style="134" customWidth="1"/>
    <col min="6658" max="6658" width="5" style="134" bestFit="1" customWidth="1"/>
    <col min="6659" max="6659" width="0.33203125" style="134" customWidth="1"/>
    <col min="6660" max="6660" width="12.6640625" style="134" customWidth="1"/>
    <col min="6661" max="6661" width="0.33203125" style="134" customWidth="1"/>
    <col min="6662" max="6662" width="15.6640625" style="134" customWidth="1"/>
    <col min="6663" max="6663" width="0.33203125" style="134" customWidth="1"/>
    <col min="6664" max="6664" width="12.88671875" style="134" customWidth="1"/>
    <col min="6665" max="6665" width="0.33203125" style="134" customWidth="1"/>
    <col min="6666" max="6666" width="12.6640625" style="134" customWidth="1"/>
    <col min="6667" max="6667" width="3.6640625" style="134" customWidth="1"/>
    <col min="6668" max="6668" width="0.33203125" style="134" customWidth="1"/>
    <col min="6669" max="6669" width="12.6640625" style="134" customWidth="1"/>
    <col min="6670" max="6670" width="0.33203125" style="134" customWidth="1"/>
    <col min="6671" max="6671" width="9.77734375" style="134" customWidth="1"/>
    <col min="6672" max="6672" width="0.33203125" style="134" customWidth="1"/>
    <col min="6673" max="6673" width="3.6640625" style="134" customWidth="1"/>
    <col min="6674" max="6674" width="0.33203125" style="134" customWidth="1"/>
    <col min="6675" max="6675" width="12" style="134" bestFit="1" customWidth="1"/>
    <col min="6676" max="6676" width="2.33203125" style="134" customWidth="1"/>
    <col min="6677" max="6912" width="8.88671875" style="134"/>
    <col min="6913" max="6913" width="10.6640625" style="134" customWidth="1"/>
    <col min="6914" max="6914" width="5" style="134" bestFit="1" customWidth="1"/>
    <col min="6915" max="6915" width="0.33203125" style="134" customWidth="1"/>
    <col min="6916" max="6916" width="12.6640625" style="134" customWidth="1"/>
    <col min="6917" max="6917" width="0.33203125" style="134" customWidth="1"/>
    <col min="6918" max="6918" width="15.6640625" style="134" customWidth="1"/>
    <col min="6919" max="6919" width="0.33203125" style="134" customWidth="1"/>
    <col min="6920" max="6920" width="12.88671875" style="134" customWidth="1"/>
    <col min="6921" max="6921" width="0.33203125" style="134" customWidth="1"/>
    <col min="6922" max="6922" width="12.6640625" style="134" customWidth="1"/>
    <col min="6923" max="6923" width="3.6640625" style="134" customWidth="1"/>
    <col min="6924" max="6924" width="0.33203125" style="134" customWidth="1"/>
    <col min="6925" max="6925" width="12.6640625" style="134" customWidth="1"/>
    <col min="6926" max="6926" width="0.33203125" style="134" customWidth="1"/>
    <col min="6927" max="6927" width="9.77734375" style="134" customWidth="1"/>
    <col min="6928" max="6928" width="0.33203125" style="134" customWidth="1"/>
    <col min="6929" max="6929" width="3.6640625" style="134" customWidth="1"/>
    <col min="6930" max="6930" width="0.33203125" style="134" customWidth="1"/>
    <col min="6931" max="6931" width="12" style="134" bestFit="1" customWidth="1"/>
    <col min="6932" max="6932" width="2.33203125" style="134" customWidth="1"/>
    <col min="6933" max="7168" width="8.88671875" style="134"/>
    <col min="7169" max="7169" width="10.6640625" style="134" customWidth="1"/>
    <col min="7170" max="7170" width="5" style="134" bestFit="1" customWidth="1"/>
    <col min="7171" max="7171" width="0.33203125" style="134" customWidth="1"/>
    <col min="7172" max="7172" width="12.6640625" style="134" customWidth="1"/>
    <col min="7173" max="7173" width="0.33203125" style="134" customWidth="1"/>
    <col min="7174" max="7174" width="15.6640625" style="134" customWidth="1"/>
    <col min="7175" max="7175" width="0.33203125" style="134" customWidth="1"/>
    <col min="7176" max="7176" width="12.88671875" style="134" customWidth="1"/>
    <col min="7177" max="7177" width="0.33203125" style="134" customWidth="1"/>
    <col min="7178" max="7178" width="12.6640625" style="134" customWidth="1"/>
    <col min="7179" max="7179" width="3.6640625" style="134" customWidth="1"/>
    <col min="7180" max="7180" width="0.33203125" style="134" customWidth="1"/>
    <col min="7181" max="7181" width="12.6640625" style="134" customWidth="1"/>
    <col min="7182" max="7182" width="0.33203125" style="134" customWidth="1"/>
    <col min="7183" max="7183" width="9.77734375" style="134" customWidth="1"/>
    <col min="7184" max="7184" width="0.33203125" style="134" customWidth="1"/>
    <col min="7185" max="7185" width="3.6640625" style="134" customWidth="1"/>
    <col min="7186" max="7186" width="0.33203125" style="134" customWidth="1"/>
    <col min="7187" max="7187" width="12" style="134" bestFit="1" customWidth="1"/>
    <col min="7188" max="7188" width="2.33203125" style="134" customWidth="1"/>
    <col min="7189" max="7424" width="8.88671875" style="134"/>
    <col min="7425" max="7425" width="10.6640625" style="134" customWidth="1"/>
    <col min="7426" max="7426" width="5" style="134" bestFit="1" customWidth="1"/>
    <col min="7427" max="7427" width="0.33203125" style="134" customWidth="1"/>
    <col min="7428" max="7428" width="12.6640625" style="134" customWidth="1"/>
    <col min="7429" max="7429" width="0.33203125" style="134" customWidth="1"/>
    <col min="7430" max="7430" width="15.6640625" style="134" customWidth="1"/>
    <col min="7431" max="7431" width="0.33203125" style="134" customWidth="1"/>
    <col min="7432" max="7432" width="12.88671875" style="134" customWidth="1"/>
    <col min="7433" max="7433" width="0.33203125" style="134" customWidth="1"/>
    <col min="7434" max="7434" width="12.6640625" style="134" customWidth="1"/>
    <col min="7435" max="7435" width="3.6640625" style="134" customWidth="1"/>
    <col min="7436" max="7436" width="0.33203125" style="134" customWidth="1"/>
    <col min="7437" max="7437" width="12.6640625" style="134" customWidth="1"/>
    <col min="7438" max="7438" width="0.33203125" style="134" customWidth="1"/>
    <col min="7439" max="7439" width="9.77734375" style="134" customWidth="1"/>
    <col min="7440" max="7440" width="0.33203125" style="134" customWidth="1"/>
    <col min="7441" max="7441" width="3.6640625" style="134" customWidth="1"/>
    <col min="7442" max="7442" width="0.33203125" style="134" customWidth="1"/>
    <col min="7443" max="7443" width="12" style="134" bestFit="1" customWidth="1"/>
    <col min="7444" max="7444" width="2.33203125" style="134" customWidth="1"/>
    <col min="7445" max="7680" width="8.88671875" style="134"/>
    <col min="7681" max="7681" width="10.6640625" style="134" customWidth="1"/>
    <col min="7682" max="7682" width="5" style="134" bestFit="1" customWidth="1"/>
    <col min="7683" max="7683" width="0.33203125" style="134" customWidth="1"/>
    <col min="7684" max="7684" width="12.6640625" style="134" customWidth="1"/>
    <col min="7685" max="7685" width="0.33203125" style="134" customWidth="1"/>
    <col min="7686" max="7686" width="15.6640625" style="134" customWidth="1"/>
    <col min="7687" max="7687" width="0.33203125" style="134" customWidth="1"/>
    <col min="7688" max="7688" width="12.88671875" style="134" customWidth="1"/>
    <col min="7689" max="7689" width="0.33203125" style="134" customWidth="1"/>
    <col min="7690" max="7690" width="12.6640625" style="134" customWidth="1"/>
    <col min="7691" max="7691" width="3.6640625" style="134" customWidth="1"/>
    <col min="7692" max="7692" width="0.33203125" style="134" customWidth="1"/>
    <col min="7693" max="7693" width="12.6640625" style="134" customWidth="1"/>
    <col min="7694" max="7694" width="0.33203125" style="134" customWidth="1"/>
    <col min="7695" max="7695" width="9.77734375" style="134" customWidth="1"/>
    <col min="7696" max="7696" width="0.33203125" style="134" customWidth="1"/>
    <col min="7697" max="7697" width="3.6640625" style="134" customWidth="1"/>
    <col min="7698" max="7698" width="0.33203125" style="134" customWidth="1"/>
    <col min="7699" max="7699" width="12" style="134" bestFit="1" customWidth="1"/>
    <col min="7700" max="7700" width="2.33203125" style="134" customWidth="1"/>
    <col min="7701" max="7936" width="8.88671875" style="134"/>
    <col min="7937" max="7937" width="10.6640625" style="134" customWidth="1"/>
    <col min="7938" max="7938" width="5" style="134" bestFit="1" customWidth="1"/>
    <col min="7939" max="7939" width="0.33203125" style="134" customWidth="1"/>
    <col min="7940" max="7940" width="12.6640625" style="134" customWidth="1"/>
    <col min="7941" max="7941" width="0.33203125" style="134" customWidth="1"/>
    <col min="7942" max="7942" width="15.6640625" style="134" customWidth="1"/>
    <col min="7943" max="7943" width="0.33203125" style="134" customWidth="1"/>
    <col min="7944" max="7944" width="12.88671875" style="134" customWidth="1"/>
    <col min="7945" max="7945" width="0.33203125" style="134" customWidth="1"/>
    <col min="7946" max="7946" width="12.6640625" style="134" customWidth="1"/>
    <col min="7947" max="7947" width="3.6640625" style="134" customWidth="1"/>
    <col min="7948" max="7948" width="0.33203125" style="134" customWidth="1"/>
    <col min="7949" max="7949" width="12.6640625" style="134" customWidth="1"/>
    <col min="7950" max="7950" width="0.33203125" style="134" customWidth="1"/>
    <col min="7951" max="7951" width="9.77734375" style="134" customWidth="1"/>
    <col min="7952" max="7952" width="0.33203125" style="134" customWidth="1"/>
    <col min="7953" max="7953" width="3.6640625" style="134" customWidth="1"/>
    <col min="7954" max="7954" width="0.33203125" style="134" customWidth="1"/>
    <col min="7955" max="7955" width="12" style="134" bestFit="1" customWidth="1"/>
    <col min="7956" max="7956" width="2.33203125" style="134" customWidth="1"/>
    <col min="7957" max="8192" width="8.88671875" style="134"/>
    <col min="8193" max="8193" width="10.6640625" style="134" customWidth="1"/>
    <col min="8194" max="8194" width="5" style="134" bestFit="1" customWidth="1"/>
    <col min="8195" max="8195" width="0.33203125" style="134" customWidth="1"/>
    <col min="8196" max="8196" width="12.6640625" style="134" customWidth="1"/>
    <col min="8197" max="8197" width="0.33203125" style="134" customWidth="1"/>
    <col min="8198" max="8198" width="15.6640625" style="134" customWidth="1"/>
    <col min="8199" max="8199" width="0.33203125" style="134" customWidth="1"/>
    <col min="8200" max="8200" width="12.88671875" style="134" customWidth="1"/>
    <col min="8201" max="8201" width="0.33203125" style="134" customWidth="1"/>
    <col min="8202" max="8202" width="12.6640625" style="134" customWidth="1"/>
    <col min="8203" max="8203" width="3.6640625" style="134" customWidth="1"/>
    <col min="8204" max="8204" width="0.33203125" style="134" customWidth="1"/>
    <col min="8205" max="8205" width="12.6640625" style="134" customWidth="1"/>
    <col min="8206" max="8206" width="0.33203125" style="134" customWidth="1"/>
    <col min="8207" max="8207" width="9.77734375" style="134" customWidth="1"/>
    <col min="8208" max="8208" width="0.33203125" style="134" customWidth="1"/>
    <col min="8209" max="8209" width="3.6640625" style="134" customWidth="1"/>
    <col min="8210" max="8210" width="0.33203125" style="134" customWidth="1"/>
    <col min="8211" max="8211" width="12" style="134" bestFit="1" customWidth="1"/>
    <col min="8212" max="8212" width="2.33203125" style="134" customWidth="1"/>
    <col min="8213" max="8448" width="8.88671875" style="134"/>
    <col min="8449" max="8449" width="10.6640625" style="134" customWidth="1"/>
    <col min="8450" max="8450" width="5" style="134" bestFit="1" customWidth="1"/>
    <col min="8451" max="8451" width="0.33203125" style="134" customWidth="1"/>
    <col min="8452" max="8452" width="12.6640625" style="134" customWidth="1"/>
    <col min="8453" max="8453" width="0.33203125" style="134" customWidth="1"/>
    <col min="8454" max="8454" width="15.6640625" style="134" customWidth="1"/>
    <col min="8455" max="8455" width="0.33203125" style="134" customWidth="1"/>
    <col min="8456" max="8456" width="12.88671875" style="134" customWidth="1"/>
    <col min="8457" max="8457" width="0.33203125" style="134" customWidth="1"/>
    <col min="8458" max="8458" width="12.6640625" style="134" customWidth="1"/>
    <col min="8459" max="8459" width="3.6640625" style="134" customWidth="1"/>
    <col min="8460" max="8460" width="0.33203125" style="134" customWidth="1"/>
    <col min="8461" max="8461" width="12.6640625" style="134" customWidth="1"/>
    <col min="8462" max="8462" width="0.33203125" style="134" customWidth="1"/>
    <col min="8463" max="8463" width="9.77734375" style="134" customWidth="1"/>
    <col min="8464" max="8464" width="0.33203125" style="134" customWidth="1"/>
    <col min="8465" max="8465" width="3.6640625" style="134" customWidth="1"/>
    <col min="8466" max="8466" width="0.33203125" style="134" customWidth="1"/>
    <col min="8467" max="8467" width="12" style="134" bestFit="1" customWidth="1"/>
    <col min="8468" max="8468" width="2.33203125" style="134" customWidth="1"/>
    <col min="8469" max="8704" width="8.88671875" style="134"/>
    <col min="8705" max="8705" width="10.6640625" style="134" customWidth="1"/>
    <col min="8706" max="8706" width="5" style="134" bestFit="1" customWidth="1"/>
    <col min="8707" max="8707" width="0.33203125" style="134" customWidth="1"/>
    <col min="8708" max="8708" width="12.6640625" style="134" customWidth="1"/>
    <col min="8709" max="8709" width="0.33203125" style="134" customWidth="1"/>
    <col min="8710" max="8710" width="15.6640625" style="134" customWidth="1"/>
    <col min="8711" max="8711" width="0.33203125" style="134" customWidth="1"/>
    <col min="8712" max="8712" width="12.88671875" style="134" customWidth="1"/>
    <col min="8713" max="8713" width="0.33203125" style="134" customWidth="1"/>
    <col min="8714" max="8714" width="12.6640625" style="134" customWidth="1"/>
    <col min="8715" max="8715" width="3.6640625" style="134" customWidth="1"/>
    <col min="8716" max="8716" width="0.33203125" style="134" customWidth="1"/>
    <col min="8717" max="8717" width="12.6640625" style="134" customWidth="1"/>
    <col min="8718" max="8718" width="0.33203125" style="134" customWidth="1"/>
    <col min="8719" max="8719" width="9.77734375" style="134" customWidth="1"/>
    <col min="8720" max="8720" width="0.33203125" style="134" customWidth="1"/>
    <col min="8721" max="8721" width="3.6640625" style="134" customWidth="1"/>
    <col min="8722" max="8722" width="0.33203125" style="134" customWidth="1"/>
    <col min="8723" max="8723" width="12" style="134" bestFit="1" customWidth="1"/>
    <col min="8724" max="8724" width="2.33203125" style="134" customWidth="1"/>
    <col min="8725" max="8960" width="8.88671875" style="134"/>
    <col min="8961" max="8961" width="10.6640625" style="134" customWidth="1"/>
    <col min="8962" max="8962" width="5" style="134" bestFit="1" customWidth="1"/>
    <col min="8963" max="8963" width="0.33203125" style="134" customWidth="1"/>
    <col min="8964" max="8964" width="12.6640625" style="134" customWidth="1"/>
    <col min="8965" max="8965" width="0.33203125" style="134" customWidth="1"/>
    <col min="8966" max="8966" width="15.6640625" style="134" customWidth="1"/>
    <col min="8967" max="8967" width="0.33203125" style="134" customWidth="1"/>
    <col min="8968" max="8968" width="12.88671875" style="134" customWidth="1"/>
    <col min="8969" max="8969" width="0.33203125" style="134" customWidth="1"/>
    <col min="8970" max="8970" width="12.6640625" style="134" customWidth="1"/>
    <col min="8971" max="8971" width="3.6640625" style="134" customWidth="1"/>
    <col min="8972" max="8972" width="0.33203125" style="134" customWidth="1"/>
    <col min="8973" max="8973" width="12.6640625" style="134" customWidth="1"/>
    <col min="8974" max="8974" width="0.33203125" style="134" customWidth="1"/>
    <col min="8975" max="8975" width="9.77734375" style="134" customWidth="1"/>
    <col min="8976" max="8976" width="0.33203125" style="134" customWidth="1"/>
    <col min="8977" max="8977" width="3.6640625" style="134" customWidth="1"/>
    <col min="8978" max="8978" width="0.33203125" style="134" customWidth="1"/>
    <col min="8979" max="8979" width="12" style="134" bestFit="1" customWidth="1"/>
    <col min="8980" max="8980" width="2.33203125" style="134" customWidth="1"/>
    <col min="8981" max="9216" width="8.88671875" style="134"/>
    <col min="9217" max="9217" width="10.6640625" style="134" customWidth="1"/>
    <col min="9218" max="9218" width="5" style="134" bestFit="1" customWidth="1"/>
    <col min="9219" max="9219" width="0.33203125" style="134" customWidth="1"/>
    <col min="9220" max="9220" width="12.6640625" style="134" customWidth="1"/>
    <col min="9221" max="9221" width="0.33203125" style="134" customWidth="1"/>
    <col min="9222" max="9222" width="15.6640625" style="134" customWidth="1"/>
    <col min="9223" max="9223" width="0.33203125" style="134" customWidth="1"/>
    <col min="9224" max="9224" width="12.88671875" style="134" customWidth="1"/>
    <col min="9225" max="9225" width="0.33203125" style="134" customWidth="1"/>
    <col min="9226" max="9226" width="12.6640625" style="134" customWidth="1"/>
    <col min="9227" max="9227" width="3.6640625" style="134" customWidth="1"/>
    <col min="9228" max="9228" width="0.33203125" style="134" customWidth="1"/>
    <col min="9229" max="9229" width="12.6640625" style="134" customWidth="1"/>
    <col min="9230" max="9230" width="0.33203125" style="134" customWidth="1"/>
    <col min="9231" max="9231" width="9.77734375" style="134" customWidth="1"/>
    <col min="9232" max="9232" width="0.33203125" style="134" customWidth="1"/>
    <col min="9233" max="9233" width="3.6640625" style="134" customWidth="1"/>
    <col min="9234" max="9234" width="0.33203125" style="134" customWidth="1"/>
    <col min="9235" max="9235" width="12" style="134" bestFit="1" customWidth="1"/>
    <col min="9236" max="9236" width="2.33203125" style="134" customWidth="1"/>
    <col min="9237" max="9472" width="8.88671875" style="134"/>
    <col min="9473" max="9473" width="10.6640625" style="134" customWidth="1"/>
    <col min="9474" max="9474" width="5" style="134" bestFit="1" customWidth="1"/>
    <col min="9475" max="9475" width="0.33203125" style="134" customWidth="1"/>
    <col min="9476" max="9476" width="12.6640625" style="134" customWidth="1"/>
    <col min="9477" max="9477" width="0.33203125" style="134" customWidth="1"/>
    <col min="9478" max="9478" width="15.6640625" style="134" customWidth="1"/>
    <col min="9479" max="9479" width="0.33203125" style="134" customWidth="1"/>
    <col min="9480" max="9480" width="12.88671875" style="134" customWidth="1"/>
    <col min="9481" max="9481" width="0.33203125" style="134" customWidth="1"/>
    <col min="9482" max="9482" width="12.6640625" style="134" customWidth="1"/>
    <col min="9483" max="9483" width="3.6640625" style="134" customWidth="1"/>
    <col min="9484" max="9484" width="0.33203125" style="134" customWidth="1"/>
    <col min="9485" max="9485" width="12.6640625" style="134" customWidth="1"/>
    <col min="9486" max="9486" width="0.33203125" style="134" customWidth="1"/>
    <col min="9487" max="9487" width="9.77734375" style="134" customWidth="1"/>
    <col min="9488" max="9488" width="0.33203125" style="134" customWidth="1"/>
    <col min="9489" max="9489" width="3.6640625" style="134" customWidth="1"/>
    <col min="9490" max="9490" width="0.33203125" style="134" customWidth="1"/>
    <col min="9491" max="9491" width="12" style="134" bestFit="1" customWidth="1"/>
    <col min="9492" max="9492" width="2.33203125" style="134" customWidth="1"/>
    <col min="9493" max="9728" width="8.88671875" style="134"/>
    <col min="9729" max="9729" width="10.6640625" style="134" customWidth="1"/>
    <col min="9730" max="9730" width="5" style="134" bestFit="1" customWidth="1"/>
    <col min="9731" max="9731" width="0.33203125" style="134" customWidth="1"/>
    <col min="9732" max="9732" width="12.6640625" style="134" customWidth="1"/>
    <col min="9733" max="9733" width="0.33203125" style="134" customWidth="1"/>
    <col min="9734" max="9734" width="15.6640625" style="134" customWidth="1"/>
    <col min="9735" max="9735" width="0.33203125" style="134" customWidth="1"/>
    <col min="9736" max="9736" width="12.88671875" style="134" customWidth="1"/>
    <col min="9737" max="9737" width="0.33203125" style="134" customWidth="1"/>
    <col min="9738" max="9738" width="12.6640625" style="134" customWidth="1"/>
    <col min="9739" max="9739" width="3.6640625" style="134" customWidth="1"/>
    <col min="9740" max="9740" width="0.33203125" style="134" customWidth="1"/>
    <col min="9741" max="9741" width="12.6640625" style="134" customWidth="1"/>
    <col min="9742" max="9742" width="0.33203125" style="134" customWidth="1"/>
    <col min="9743" max="9743" width="9.77734375" style="134" customWidth="1"/>
    <col min="9744" max="9744" width="0.33203125" style="134" customWidth="1"/>
    <col min="9745" max="9745" width="3.6640625" style="134" customWidth="1"/>
    <col min="9746" max="9746" width="0.33203125" style="134" customWidth="1"/>
    <col min="9747" max="9747" width="12" style="134" bestFit="1" customWidth="1"/>
    <col min="9748" max="9748" width="2.33203125" style="134" customWidth="1"/>
    <col min="9749" max="9984" width="8.88671875" style="134"/>
    <col min="9985" max="9985" width="10.6640625" style="134" customWidth="1"/>
    <col min="9986" max="9986" width="5" style="134" bestFit="1" customWidth="1"/>
    <col min="9987" max="9987" width="0.33203125" style="134" customWidth="1"/>
    <col min="9988" max="9988" width="12.6640625" style="134" customWidth="1"/>
    <col min="9989" max="9989" width="0.33203125" style="134" customWidth="1"/>
    <col min="9990" max="9990" width="15.6640625" style="134" customWidth="1"/>
    <col min="9991" max="9991" width="0.33203125" style="134" customWidth="1"/>
    <col min="9992" max="9992" width="12.88671875" style="134" customWidth="1"/>
    <col min="9993" max="9993" width="0.33203125" style="134" customWidth="1"/>
    <col min="9994" max="9994" width="12.6640625" style="134" customWidth="1"/>
    <col min="9995" max="9995" width="3.6640625" style="134" customWidth="1"/>
    <col min="9996" max="9996" width="0.33203125" style="134" customWidth="1"/>
    <col min="9997" max="9997" width="12.6640625" style="134" customWidth="1"/>
    <col min="9998" max="9998" width="0.33203125" style="134" customWidth="1"/>
    <col min="9999" max="9999" width="9.77734375" style="134" customWidth="1"/>
    <col min="10000" max="10000" width="0.33203125" style="134" customWidth="1"/>
    <col min="10001" max="10001" width="3.6640625" style="134" customWidth="1"/>
    <col min="10002" max="10002" width="0.33203125" style="134" customWidth="1"/>
    <col min="10003" max="10003" width="12" style="134" bestFit="1" customWidth="1"/>
    <col min="10004" max="10004" width="2.33203125" style="134" customWidth="1"/>
    <col min="10005" max="10240" width="8.88671875" style="134"/>
    <col min="10241" max="10241" width="10.6640625" style="134" customWidth="1"/>
    <col min="10242" max="10242" width="5" style="134" bestFit="1" customWidth="1"/>
    <col min="10243" max="10243" width="0.33203125" style="134" customWidth="1"/>
    <col min="10244" max="10244" width="12.6640625" style="134" customWidth="1"/>
    <col min="10245" max="10245" width="0.33203125" style="134" customWidth="1"/>
    <col min="10246" max="10246" width="15.6640625" style="134" customWidth="1"/>
    <col min="10247" max="10247" width="0.33203125" style="134" customWidth="1"/>
    <col min="10248" max="10248" width="12.88671875" style="134" customWidth="1"/>
    <col min="10249" max="10249" width="0.33203125" style="134" customWidth="1"/>
    <col min="10250" max="10250" width="12.6640625" style="134" customWidth="1"/>
    <col min="10251" max="10251" width="3.6640625" style="134" customWidth="1"/>
    <col min="10252" max="10252" width="0.33203125" style="134" customWidth="1"/>
    <col min="10253" max="10253" width="12.6640625" style="134" customWidth="1"/>
    <col min="10254" max="10254" width="0.33203125" style="134" customWidth="1"/>
    <col min="10255" max="10255" width="9.77734375" style="134" customWidth="1"/>
    <col min="10256" max="10256" width="0.33203125" style="134" customWidth="1"/>
    <col min="10257" max="10257" width="3.6640625" style="134" customWidth="1"/>
    <col min="10258" max="10258" width="0.33203125" style="134" customWidth="1"/>
    <col min="10259" max="10259" width="12" style="134" bestFit="1" customWidth="1"/>
    <col min="10260" max="10260" width="2.33203125" style="134" customWidth="1"/>
    <col min="10261" max="10496" width="8.88671875" style="134"/>
    <col min="10497" max="10497" width="10.6640625" style="134" customWidth="1"/>
    <col min="10498" max="10498" width="5" style="134" bestFit="1" customWidth="1"/>
    <col min="10499" max="10499" width="0.33203125" style="134" customWidth="1"/>
    <col min="10500" max="10500" width="12.6640625" style="134" customWidth="1"/>
    <col min="10501" max="10501" width="0.33203125" style="134" customWidth="1"/>
    <col min="10502" max="10502" width="15.6640625" style="134" customWidth="1"/>
    <col min="10503" max="10503" width="0.33203125" style="134" customWidth="1"/>
    <col min="10504" max="10504" width="12.88671875" style="134" customWidth="1"/>
    <col min="10505" max="10505" width="0.33203125" style="134" customWidth="1"/>
    <col min="10506" max="10506" width="12.6640625" style="134" customWidth="1"/>
    <col min="10507" max="10507" width="3.6640625" style="134" customWidth="1"/>
    <col min="10508" max="10508" width="0.33203125" style="134" customWidth="1"/>
    <col min="10509" max="10509" width="12.6640625" style="134" customWidth="1"/>
    <col min="10510" max="10510" width="0.33203125" style="134" customWidth="1"/>
    <col min="10511" max="10511" width="9.77734375" style="134" customWidth="1"/>
    <col min="10512" max="10512" width="0.33203125" style="134" customWidth="1"/>
    <col min="10513" max="10513" width="3.6640625" style="134" customWidth="1"/>
    <col min="10514" max="10514" width="0.33203125" style="134" customWidth="1"/>
    <col min="10515" max="10515" width="12" style="134" bestFit="1" customWidth="1"/>
    <col min="10516" max="10516" width="2.33203125" style="134" customWidth="1"/>
    <col min="10517" max="10752" width="8.88671875" style="134"/>
    <col min="10753" max="10753" width="10.6640625" style="134" customWidth="1"/>
    <col min="10754" max="10754" width="5" style="134" bestFit="1" customWidth="1"/>
    <col min="10755" max="10755" width="0.33203125" style="134" customWidth="1"/>
    <col min="10756" max="10756" width="12.6640625" style="134" customWidth="1"/>
    <col min="10757" max="10757" width="0.33203125" style="134" customWidth="1"/>
    <col min="10758" max="10758" width="15.6640625" style="134" customWidth="1"/>
    <col min="10759" max="10759" width="0.33203125" style="134" customWidth="1"/>
    <col min="10760" max="10760" width="12.88671875" style="134" customWidth="1"/>
    <col min="10761" max="10761" width="0.33203125" style="134" customWidth="1"/>
    <col min="10762" max="10762" width="12.6640625" style="134" customWidth="1"/>
    <col min="10763" max="10763" width="3.6640625" style="134" customWidth="1"/>
    <col min="10764" max="10764" width="0.33203125" style="134" customWidth="1"/>
    <col min="10765" max="10765" width="12.6640625" style="134" customWidth="1"/>
    <col min="10766" max="10766" width="0.33203125" style="134" customWidth="1"/>
    <col min="10767" max="10767" width="9.77734375" style="134" customWidth="1"/>
    <col min="10768" max="10768" width="0.33203125" style="134" customWidth="1"/>
    <col min="10769" max="10769" width="3.6640625" style="134" customWidth="1"/>
    <col min="10770" max="10770" width="0.33203125" style="134" customWidth="1"/>
    <col min="10771" max="10771" width="12" style="134" bestFit="1" customWidth="1"/>
    <col min="10772" max="10772" width="2.33203125" style="134" customWidth="1"/>
    <col min="10773" max="11008" width="8.88671875" style="134"/>
    <col min="11009" max="11009" width="10.6640625" style="134" customWidth="1"/>
    <col min="11010" max="11010" width="5" style="134" bestFit="1" customWidth="1"/>
    <col min="11011" max="11011" width="0.33203125" style="134" customWidth="1"/>
    <col min="11012" max="11012" width="12.6640625" style="134" customWidth="1"/>
    <col min="11013" max="11013" width="0.33203125" style="134" customWidth="1"/>
    <col min="11014" max="11014" width="15.6640625" style="134" customWidth="1"/>
    <col min="11015" max="11015" width="0.33203125" style="134" customWidth="1"/>
    <col min="11016" max="11016" width="12.88671875" style="134" customWidth="1"/>
    <col min="11017" max="11017" width="0.33203125" style="134" customWidth="1"/>
    <col min="11018" max="11018" width="12.6640625" style="134" customWidth="1"/>
    <col min="11019" max="11019" width="3.6640625" style="134" customWidth="1"/>
    <col min="11020" max="11020" width="0.33203125" style="134" customWidth="1"/>
    <col min="11021" max="11021" width="12.6640625" style="134" customWidth="1"/>
    <col min="11022" max="11022" width="0.33203125" style="134" customWidth="1"/>
    <col min="11023" max="11023" width="9.77734375" style="134" customWidth="1"/>
    <col min="11024" max="11024" width="0.33203125" style="134" customWidth="1"/>
    <col min="11025" max="11025" width="3.6640625" style="134" customWidth="1"/>
    <col min="11026" max="11026" width="0.33203125" style="134" customWidth="1"/>
    <col min="11027" max="11027" width="12" style="134" bestFit="1" customWidth="1"/>
    <col min="11028" max="11028" width="2.33203125" style="134" customWidth="1"/>
    <col min="11029" max="11264" width="8.88671875" style="134"/>
    <col min="11265" max="11265" width="10.6640625" style="134" customWidth="1"/>
    <col min="11266" max="11266" width="5" style="134" bestFit="1" customWidth="1"/>
    <col min="11267" max="11267" width="0.33203125" style="134" customWidth="1"/>
    <col min="11268" max="11268" width="12.6640625" style="134" customWidth="1"/>
    <col min="11269" max="11269" width="0.33203125" style="134" customWidth="1"/>
    <col min="11270" max="11270" width="15.6640625" style="134" customWidth="1"/>
    <col min="11271" max="11271" width="0.33203125" style="134" customWidth="1"/>
    <col min="11272" max="11272" width="12.88671875" style="134" customWidth="1"/>
    <col min="11273" max="11273" width="0.33203125" style="134" customWidth="1"/>
    <col min="11274" max="11274" width="12.6640625" style="134" customWidth="1"/>
    <col min="11275" max="11275" width="3.6640625" style="134" customWidth="1"/>
    <col min="11276" max="11276" width="0.33203125" style="134" customWidth="1"/>
    <col min="11277" max="11277" width="12.6640625" style="134" customWidth="1"/>
    <col min="11278" max="11278" width="0.33203125" style="134" customWidth="1"/>
    <col min="11279" max="11279" width="9.77734375" style="134" customWidth="1"/>
    <col min="11280" max="11280" width="0.33203125" style="134" customWidth="1"/>
    <col min="11281" max="11281" width="3.6640625" style="134" customWidth="1"/>
    <col min="11282" max="11282" width="0.33203125" style="134" customWidth="1"/>
    <col min="11283" max="11283" width="12" style="134" bestFit="1" customWidth="1"/>
    <col min="11284" max="11284" width="2.33203125" style="134" customWidth="1"/>
    <col min="11285" max="11520" width="8.88671875" style="134"/>
    <col min="11521" max="11521" width="10.6640625" style="134" customWidth="1"/>
    <col min="11522" max="11522" width="5" style="134" bestFit="1" customWidth="1"/>
    <col min="11523" max="11523" width="0.33203125" style="134" customWidth="1"/>
    <col min="11524" max="11524" width="12.6640625" style="134" customWidth="1"/>
    <col min="11525" max="11525" width="0.33203125" style="134" customWidth="1"/>
    <col min="11526" max="11526" width="15.6640625" style="134" customWidth="1"/>
    <col min="11527" max="11527" width="0.33203125" style="134" customWidth="1"/>
    <col min="11528" max="11528" width="12.88671875" style="134" customWidth="1"/>
    <col min="11529" max="11529" width="0.33203125" style="134" customWidth="1"/>
    <col min="11530" max="11530" width="12.6640625" style="134" customWidth="1"/>
    <col min="11531" max="11531" width="3.6640625" style="134" customWidth="1"/>
    <col min="11532" max="11532" width="0.33203125" style="134" customWidth="1"/>
    <col min="11533" max="11533" width="12.6640625" style="134" customWidth="1"/>
    <col min="11534" max="11534" width="0.33203125" style="134" customWidth="1"/>
    <col min="11535" max="11535" width="9.77734375" style="134" customWidth="1"/>
    <col min="11536" max="11536" width="0.33203125" style="134" customWidth="1"/>
    <col min="11537" max="11537" width="3.6640625" style="134" customWidth="1"/>
    <col min="11538" max="11538" width="0.33203125" style="134" customWidth="1"/>
    <col min="11539" max="11539" width="12" style="134" bestFit="1" customWidth="1"/>
    <col min="11540" max="11540" width="2.33203125" style="134" customWidth="1"/>
    <col min="11541" max="11776" width="8.88671875" style="134"/>
    <col min="11777" max="11777" width="10.6640625" style="134" customWidth="1"/>
    <col min="11778" max="11778" width="5" style="134" bestFit="1" customWidth="1"/>
    <col min="11779" max="11779" width="0.33203125" style="134" customWidth="1"/>
    <col min="11780" max="11780" width="12.6640625" style="134" customWidth="1"/>
    <col min="11781" max="11781" width="0.33203125" style="134" customWidth="1"/>
    <col min="11782" max="11782" width="15.6640625" style="134" customWidth="1"/>
    <col min="11783" max="11783" width="0.33203125" style="134" customWidth="1"/>
    <col min="11784" max="11784" width="12.88671875" style="134" customWidth="1"/>
    <col min="11785" max="11785" width="0.33203125" style="134" customWidth="1"/>
    <col min="11786" max="11786" width="12.6640625" style="134" customWidth="1"/>
    <col min="11787" max="11787" width="3.6640625" style="134" customWidth="1"/>
    <col min="11788" max="11788" width="0.33203125" style="134" customWidth="1"/>
    <col min="11789" max="11789" width="12.6640625" style="134" customWidth="1"/>
    <col min="11790" max="11790" width="0.33203125" style="134" customWidth="1"/>
    <col min="11791" max="11791" width="9.77734375" style="134" customWidth="1"/>
    <col min="11792" max="11792" width="0.33203125" style="134" customWidth="1"/>
    <col min="11793" max="11793" width="3.6640625" style="134" customWidth="1"/>
    <col min="11794" max="11794" width="0.33203125" style="134" customWidth="1"/>
    <col min="11795" max="11795" width="12" style="134" bestFit="1" customWidth="1"/>
    <col min="11796" max="11796" width="2.33203125" style="134" customWidth="1"/>
    <col min="11797" max="12032" width="8.88671875" style="134"/>
    <col min="12033" max="12033" width="10.6640625" style="134" customWidth="1"/>
    <col min="12034" max="12034" width="5" style="134" bestFit="1" customWidth="1"/>
    <col min="12035" max="12035" width="0.33203125" style="134" customWidth="1"/>
    <col min="12036" max="12036" width="12.6640625" style="134" customWidth="1"/>
    <col min="12037" max="12037" width="0.33203125" style="134" customWidth="1"/>
    <col min="12038" max="12038" width="15.6640625" style="134" customWidth="1"/>
    <col min="12039" max="12039" width="0.33203125" style="134" customWidth="1"/>
    <col min="12040" max="12040" width="12.88671875" style="134" customWidth="1"/>
    <col min="12041" max="12041" width="0.33203125" style="134" customWidth="1"/>
    <col min="12042" max="12042" width="12.6640625" style="134" customWidth="1"/>
    <col min="12043" max="12043" width="3.6640625" style="134" customWidth="1"/>
    <col min="12044" max="12044" width="0.33203125" style="134" customWidth="1"/>
    <col min="12045" max="12045" width="12.6640625" style="134" customWidth="1"/>
    <col min="12046" max="12046" width="0.33203125" style="134" customWidth="1"/>
    <col min="12047" max="12047" width="9.77734375" style="134" customWidth="1"/>
    <col min="12048" max="12048" width="0.33203125" style="134" customWidth="1"/>
    <col min="12049" max="12049" width="3.6640625" style="134" customWidth="1"/>
    <col min="12050" max="12050" width="0.33203125" style="134" customWidth="1"/>
    <col min="12051" max="12051" width="12" style="134" bestFit="1" customWidth="1"/>
    <col min="12052" max="12052" width="2.33203125" style="134" customWidth="1"/>
    <col min="12053" max="12288" width="8.88671875" style="134"/>
    <col min="12289" max="12289" width="10.6640625" style="134" customWidth="1"/>
    <col min="12290" max="12290" width="5" style="134" bestFit="1" customWidth="1"/>
    <col min="12291" max="12291" width="0.33203125" style="134" customWidth="1"/>
    <col min="12292" max="12292" width="12.6640625" style="134" customWidth="1"/>
    <col min="12293" max="12293" width="0.33203125" style="134" customWidth="1"/>
    <col min="12294" max="12294" width="15.6640625" style="134" customWidth="1"/>
    <col min="12295" max="12295" width="0.33203125" style="134" customWidth="1"/>
    <col min="12296" max="12296" width="12.88671875" style="134" customWidth="1"/>
    <col min="12297" max="12297" width="0.33203125" style="134" customWidth="1"/>
    <col min="12298" max="12298" width="12.6640625" style="134" customWidth="1"/>
    <col min="12299" max="12299" width="3.6640625" style="134" customWidth="1"/>
    <col min="12300" max="12300" width="0.33203125" style="134" customWidth="1"/>
    <col min="12301" max="12301" width="12.6640625" style="134" customWidth="1"/>
    <col min="12302" max="12302" width="0.33203125" style="134" customWidth="1"/>
    <col min="12303" max="12303" width="9.77734375" style="134" customWidth="1"/>
    <col min="12304" max="12304" width="0.33203125" style="134" customWidth="1"/>
    <col min="12305" max="12305" width="3.6640625" style="134" customWidth="1"/>
    <col min="12306" max="12306" width="0.33203125" style="134" customWidth="1"/>
    <col min="12307" max="12307" width="12" style="134" bestFit="1" customWidth="1"/>
    <col min="12308" max="12308" width="2.33203125" style="134" customWidth="1"/>
    <col min="12309" max="12544" width="8.88671875" style="134"/>
    <col min="12545" max="12545" width="10.6640625" style="134" customWidth="1"/>
    <col min="12546" max="12546" width="5" style="134" bestFit="1" customWidth="1"/>
    <col min="12547" max="12547" width="0.33203125" style="134" customWidth="1"/>
    <col min="12548" max="12548" width="12.6640625" style="134" customWidth="1"/>
    <col min="12549" max="12549" width="0.33203125" style="134" customWidth="1"/>
    <col min="12550" max="12550" width="15.6640625" style="134" customWidth="1"/>
    <col min="12551" max="12551" width="0.33203125" style="134" customWidth="1"/>
    <col min="12552" max="12552" width="12.88671875" style="134" customWidth="1"/>
    <col min="12553" max="12553" width="0.33203125" style="134" customWidth="1"/>
    <col min="12554" max="12554" width="12.6640625" style="134" customWidth="1"/>
    <col min="12555" max="12555" width="3.6640625" style="134" customWidth="1"/>
    <col min="12556" max="12556" width="0.33203125" style="134" customWidth="1"/>
    <col min="12557" max="12557" width="12.6640625" style="134" customWidth="1"/>
    <col min="12558" max="12558" width="0.33203125" style="134" customWidth="1"/>
    <col min="12559" max="12559" width="9.77734375" style="134" customWidth="1"/>
    <col min="12560" max="12560" width="0.33203125" style="134" customWidth="1"/>
    <col min="12561" max="12561" width="3.6640625" style="134" customWidth="1"/>
    <col min="12562" max="12562" width="0.33203125" style="134" customWidth="1"/>
    <col min="12563" max="12563" width="12" style="134" bestFit="1" customWidth="1"/>
    <col min="12564" max="12564" width="2.33203125" style="134" customWidth="1"/>
    <col min="12565" max="12800" width="8.88671875" style="134"/>
    <col min="12801" max="12801" width="10.6640625" style="134" customWidth="1"/>
    <col min="12802" max="12802" width="5" style="134" bestFit="1" customWidth="1"/>
    <col min="12803" max="12803" width="0.33203125" style="134" customWidth="1"/>
    <col min="12804" max="12804" width="12.6640625" style="134" customWidth="1"/>
    <col min="12805" max="12805" width="0.33203125" style="134" customWidth="1"/>
    <col min="12806" max="12806" width="15.6640625" style="134" customWidth="1"/>
    <col min="12807" max="12807" width="0.33203125" style="134" customWidth="1"/>
    <col min="12808" max="12808" width="12.88671875" style="134" customWidth="1"/>
    <col min="12809" max="12809" width="0.33203125" style="134" customWidth="1"/>
    <col min="12810" max="12810" width="12.6640625" style="134" customWidth="1"/>
    <col min="12811" max="12811" width="3.6640625" style="134" customWidth="1"/>
    <col min="12812" max="12812" width="0.33203125" style="134" customWidth="1"/>
    <col min="12813" max="12813" width="12.6640625" style="134" customWidth="1"/>
    <col min="12814" max="12814" width="0.33203125" style="134" customWidth="1"/>
    <col min="12815" max="12815" width="9.77734375" style="134" customWidth="1"/>
    <col min="12816" max="12816" width="0.33203125" style="134" customWidth="1"/>
    <col min="12817" max="12817" width="3.6640625" style="134" customWidth="1"/>
    <col min="12818" max="12818" width="0.33203125" style="134" customWidth="1"/>
    <col min="12819" max="12819" width="12" style="134" bestFit="1" customWidth="1"/>
    <col min="12820" max="12820" width="2.33203125" style="134" customWidth="1"/>
    <col min="12821" max="13056" width="8.88671875" style="134"/>
    <col min="13057" max="13057" width="10.6640625" style="134" customWidth="1"/>
    <col min="13058" max="13058" width="5" style="134" bestFit="1" customWidth="1"/>
    <col min="13059" max="13059" width="0.33203125" style="134" customWidth="1"/>
    <col min="13060" max="13060" width="12.6640625" style="134" customWidth="1"/>
    <col min="13061" max="13061" width="0.33203125" style="134" customWidth="1"/>
    <col min="13062" max="13062" width="15.6640625" style="134" customWidth="1"/>
    <col min="13063" max="13063" width="0.33203125" style="134" customWidth="1"/>
    <col min="13064" max="13064" width="12.88671875" style="134" customWidth="1"/>
    <col min="13065" max="13065" width="0.33203125" style="134" customWidth="1"/>
    <col min="13066" max="13066" width="12.6640625" style="134" customWidth="1"/>
    <col min="13067" max="13067" width="3.6640625" style="134" customWidth="1"/>
    <col min="13068" max="13068" width="0.33203125" style="134" customWidth="1"/>
    <col min="13069" max="13069" width="12.6640625" style="134" customWidth="1"/>
    <col min="13070" max="13070" width="0.33203125" style="134" customWidth="1"/>
    <col min="13071" max="13071" width="9.77734375" style="134" customWidth="1"/>
    <col min="13072" max="13072" width="0.33203125" style="134" customWidth="1"/>
    <col min="13073" max="13073" width="3.6640625" style="134" customWidth="1"/>
    <col min="13074" max="13074" width="0.33203125" style="134" customWidth="1"/>
    <col min="13075" max="13075" width="12" style="134" bestFit="1" customWidth="1"/>
    <col min="13076" max="13076" width="2.33203125" style="134" customWidth="1"/>
    <col min="13077" max="13312" width="8.88671875" style="134"/>
    <col min="13313" max="13313" width="10.6640625" style="134" customWidth="1"/>
    <col min="13314" max="13314" width="5" style="134" bestFit="1" customWidth="1"/>
    <col min="13315" max="13315" width="0.33203125" style="134" customWidth="1"/>
    <col min="13316" max="13316" width="12.6640625" style="134" customWidth="1"/>
    <col min="13317" max="13317" width="0.33203125" style="134" customWidth="1"/>
    <col min="13318" max="13318" width="15.6640625" style="134" customWidth="1"/>
    <col min="13319" max="13319" width="0.33203125" style="134" customWidth="1"/>
    <col min="13320" max="13320" width="12.88671875" style="134" customWidth="1"/>
    <col min="13321" max="13321" width="0.33203125" style="134" customWidth="1"/>
    <col min="13322" max="13322" width="12.6640625" style="134" customWidth="1"/>
    <col min="13323" max="13323" width="3.6640625" style="134" customWidth="1"/>
    <col min="13324" max="13324" width="0.33203125" style="134" customWidth="1"/>
    <col min="13325" max="13325" width="12.6640625" style="134" customWidth="1"/>
    <col min="13326" max="13326" width="0.33203125" style="134" customWidth="1"/>
    <col min="13327" max="13327" width="9.77734375" style="134" customWidth="1"/>
    <col min="13328" max="13328" width="0.33203125" style="134" customWidth="1"/>
    <col min="13329" max="13329" width="3.6640625" style="134" customWidth="1"/>
    <col min="13330" max="13330" width="0.33203125" style="134" customWidth="1"/>
    <col min="13331" max="13331" width="12" style="134" bestFit="1" customWidth="1"/>
    <col min="13332" max="13332" width="2.33203125" style="134" customWidth="1"/>
    <col min="13333" max="13568" width="8.88671875" style="134"/>
    <col min="13569" max="13569" width="10.6640625" style="134" customWidth="1"/>
    <col min="13570" max="13570" width="5" style="134" bestFit="1" customWidth="1"/>
    <col min="13571" max="13571" width="0.33203125" style="134" customWidth="1"/>
    <col min="13572" max="13572" width="12.6640625" style="134" customWidth="1"/>
    <col min="13573" max="13573" width="0.33203125" style="134" customWidth="1"/>
    <col min="13574" max="13574" width="15.6640625" style="134" customWidth="1"/>
    <col min="13575" max="13575" width="0.33203125" style="134" customWidth="1"/>
    <col min="13576" max="13576" width="12.88671875" style="134" customWidth="1"/>
    <col min="13577" max="13577" width="0.33203125" style="134" customWidth="1"/>
    <col min="13578" max="13578" width="12.6640625" style="134" customWidth="1"/>
    <col min="13579" max="13579" width="3.6640625" style="134" customWidth="1"/>
    <col min="13580" max="13580" width="0.33203125" style="134" customWidth="1"/>
    <col min="13581" max="13581" width="12.6640625" style="134" customWidth="1"/>
    <col min="13582" max="13582" width="0.33203125" style="134" customWidth="1"/>
    <col min="13583" max="13583" width="9.77734375" style="134" customWidth="1"/>
    <col min="13584" max="13584" width="0.33203125" style="134" customWidth="1"/>
    <col min="13585" max="13585" width="3.6640625" style="134" customWidth="1"/>
    <col min="13586" max="13586" width="0.33203125" style="134" customWidth="1"/>
    <col min="13587" max="13587" width="12" style="134" bestFit="1" customWidth="1"/>
    <col min="13588" max="13588" width="2.33203125" style="134" customWidth="1"/>
    <col min="13589" max="13824" width="8.88671875" style="134"/>
    <col min="13825" max="13825" width="10.6640625" style="134" customWidth="1"/>
    <col min="13826" max="13826" width="5" style="134" bestFit="1" customWidth="1"/>
    <col min="13827" max="13827" width="0.33203125" style="134" customWidth="1"/>
    <col min="13828" max="13828" width="12.6640625" style="134" customWidth="1"/>
    <col min="13829" max="13829" width="0.33203125" style="134" customWidth="1"/>
    <col min="13830" max="13830" width="15.6640625" style="134" customWidth="1"/>
    <col min="13831" max="13831" width="0.33203125" style="134" customWidth="1"/>
    <col min="13832" max="13832" width="12.88671875" style="134" customWidth="1"/>
    <col min="13833" max="13833" width="0.33203125" style="134" customWidth="1"/>
    <col min="13834" max="13834" width="12.6640625" style="134" customWidth="1"/>
    <col min="13835" max="13835" width="3.6640625" style="134" customWidth="1"/>
    <col min="13836" max="13836" width="0.33203125" style="134" customWidth="1"/>
    <col min="13837" max="13837" width="12.6640625" style="134" customWidth="1"/>
    <col min="13838" max="13838" width="0.33203125" style="134" customWidth="1"/>
    <col min="13839" max="13839" width="9.77734375" style="134" customWidth="1"/>
    <col min="13840" max="13840" width="0.33203125" style="134" customWidth="1"/>
    <col min="13841" max="13841" width="3.6640625" style="134" customWidth="1"/>
    <col min="13842" max="13842" width="0.33203125" style="134" customWidth="1"/>
    <col min="13843" max="13843" width="12" style="134" bestFit="1" customWidth="1"/>
    <col min="13844" max="13844" width="2.33203125" style="134" customWidth="1"/>
    <col min="13845" max="14080" width="8.88671875" style="134"/>
    <col min="14081" max="14081" width="10.6640625" style="134" customWidth="1"/>
    <col min="14082" max="14082" width="5" style="134" bestFit="1" customWidth="1"/>
    <col min="14083" max="14083" width="0.33203125" style="134" customWidth="1"/>
    <col min="14084" max="14084" width="12.6640625" style="134" customWidth="1"/>
    <col min="14085" max="14085" width="0.33203125" style="134" customWidth="1"/>
    <col min="14086" max="14086" width="15.6640625" style="134" customWidth="1"/>
    <col min="14087" max="14087" width="0.33203125" style="134" customWidth="1"/>
    <col min="14088" max="14088" width="12.88671875" style="134" customWidth="1"/>
    <col min="14089" max="14089" width="0.33203125" style="134" customWidth="1"/>
    <col min="14090" max="14090" width="12.6640625" style="134" customWidth="1"/>
    <col min="14091" max="14091" width="3.6640625" style="134" customWidth="1"/>
    <col min="14092" max="14092" width="0.33203125" style="134" customWidth="1"/>
    <col min="14093" max="14093" width="12.6640625" style="134" customWidth="1"/>
    <col min="14094" max="14094" width="0.33203125" style="134" customWidth="1"/>
    <col min="14095" max="14095" width="9.77734375" style="134" customWidth="1"/>
    <col min="14096" max="14096" width="0.33203125" style="134" customWidth="1"/>
    <col min="14097" max="14097" width="3.6640625" style="134" customWidth="1"/>
    <col min="14098" max="14098" width="0.33203125" style="134" customWidth="1"/>
    <col min="14099" max="14099" width="12" style="134" bestFit="1" customWidth="1"/>
    <col min="14100" max="14100" width="2.33203125" style="134" customWidth="1"/>
    <col min="14101" max="14336" width="8.88671875" style="134"/>
    <col min="14337" max="14337" width="10.6640625" style="134" customWidth="1"/>
    <col min="14338" max="14338" width="5" style="134" bestFit="1" customWidth="1"/>
    <col min="14339" max="14339" width="0.33203125" style="134" customWidth="1"/>
    <col min="14340" max="14340" width="12.6640625" style="134" customWidth="1"/>
    <col min="14341" max="14341" width="0.33203125" style="134" customWidth="1"/>
    <col min="14342" max="14342" width="15.6640625" style="134" customWidth="1"/>
    <col min="14343" max="14343" width="0.33203125" style="134" customWidth="1"/>
    <col min="14344" max="14344" width="12.88671875" style="134" customWidth="1"/>
    <col min="14345" max="14345" width="0.33203125" style="134" customWidth="1"/>
    <col min="14346" max="14346" width="12.6640625" style="134" customWidth="1"/>
    <col min="14347" max="14347" width="3.6640625" style="134" customWidth="1"/>
    <col min="14348" max="14348" width="0.33203125" style="134" customWidth="1"/>
    <col min="14349" max="14349" width="12.6640625" style="134" customWidth="1"/>
    <col min="14350" max="14350" width="0.33203125" style="134" customWidth="1"/>
    <col min="14351" max="14351" width="9.77734375" style="134" customWidth="1"/>
    <col min="14352" max="14352" width="0.33203125" style="134" customWidth="1"/>
    <col min="14353" max="14353" width="3.6640625" style="134" customWidth="1"/>
    <col min="14354" max="14354" width="0.33203125" style="134" customWidth="1"/>
    <col min="14355" max="14355" width="12" style="134" bestFit="1" customWidth="1"/>
    <col min="14356" max="14356" width="2.33203125" style="134" customWidth="1"/>
    <col min="14357" max="14592" width="8.88671875" style="134"/>
    <col min="14593" max="14593" width="10.6640625" style="134" customWidth="1"/>
    <col min="14594" max="14594" width="5" style="134" bestFit="1" customWidth="1"/>
    <col min="14595" max="14595" width="0.33203125" style="134" customWidth="1"/>
    <col min="14596" max="14596" width="12.6640625" style="134" customWidth="1"/>
    <col min="14597" max="14597" width="0.33203125" style="134" customWidth="1"/>
    <col min="14598" max="14598" width="15.6640625" style="134" customWidth="1"/>
    <col min="14599" max="14599" width="0.33203125" style="134" customWidth="1"/>
    <col min="14600" max="14600" width="12.88671875" style="134" customWidth="1"/>
    <col min="14601" max="14601" width="0.33203125" style="134" customWidth="1"/>
    <col min="14602" max="14602" width="12.6640625" style="134" customWidth="1"/>
    <col min="14603" max="14603" width="3.6640625" style="134" customWidth="1"/>
    <col min="14604" max="14604" width="0.33203125" style="134" customWidth="1"/>
    <col min="14605" max="14605" width="12.6640625" style="134" customWidth="1"/>
    <col min="14606" max="14606" width="0.33203125" style="134" customWidth="1"/>
    <col min="14607" max="14607" width="9.77734375" style="134" customWidth="1"/>
    <col min="14608" max="14608" width="0.33203125" style="134" customWidth="1"/>
    <col min="14609" max="14609" width="3.6640625" style="134" customWidth="1"/>
    <col min="14610" max="14610" width="0.33203125" style="134" customWidth="1"/>
    <col min="14611" max="14611" width="12" style="134" bestFit="1" customWidth="1"/>
    <col min="14612" max="14612" width="2.33203125" style="134" customWidth="1"/>
    <col min="14613" max="14848" width="8.88671875" style="134"/>
    <col min="14849" max="14849" width="10.6640625" style="134" customWidth="1"/>
    <col min="14850" max="14850" width="5" style="134" bestFit="1" customWidth="1"/>
    <col min="14851" max="14851" width="0.33203125" style="134" customWidth="1"/>
    <col min="14852" max="14852" width="12.6640625" style="134" customWidth="1"/>
    <col min="14853" max="14853" width="0.33203125" style="134" customWidth="1"/>
    <col min="14854" max="14854" width="15.6640625" style="134" customWidth="1"/>
    <col min="14855" max="14855" width="0.33203125" style="134" customWidth="1"/>
    <col min="14856" max="14856" width="12.88671875" style="134" customWidth="1"/>
    <col min="14857" max="14857" width="0.33203125" style="134" customWidth="1"/>
    <col min="14858" max="14858" width="12.6640625" style="134" customWidth="1"/>
    <col min="14859" max="14859" width="3.6640625" style="134" customWidth="1"/>
    <col min="14860" max="14860" width="0.33203125" style="134" customWidth="1"/>
    <col min="14861" max="14861" width="12.6640625" style="134" customWidth="1"/>
    <col min="14862" max="14862" width="0.33203125" style="134" customWidth="1"/>
    <col min="14863" max="14863" width="9.77734375" style="134" customWidth="1"/>
    <col min="14864" max="14864" width="0.33203125" style="134" customWidth="1"/>
    <col min="14865" max="14865" width="3.6640625" style="134" customWidth="1"/>
    <col min="14866" max="14866" width="0.33203125" style="134" customWidth="1"/>
    <col min="14867" max="14867" width="12" style="134" bestFit="1" customWidth="1"/>
    <col min="14868" max="14868" width="2.33203125" style="134" customWidth="1"/>
    <col min="14869" max="15104" width="8.88671875" style="134"/>
    <col min="15105" max="15105" width="10.6640625" style="134" customWidth="1"/>
    <col min="15106" max="15106" width="5" style="134" bestFit="1" customWidth="1"/>
    <col min="15107" max="15107" width="0.33203125" style="134" customWidth="1"/>
    <col min="15108" max="15108" width="12.6640625" style="134" customWidth="1"/>
    <col min="15109" max="15109" width="0.33203125" style="134" customWidth="1"/>
    <col min="15110" max="15110" width="15.6640625" style="134" customWidth="1"/>
    <col min="15111" max="15111" width="0.33203125" style="134" customWidth="1"/>
    <col min="15112" max="15112" width="12.88671875" style="134" customWidth="1"/>
    <col min="15113" max="15113" width="0.33203125" style="134" customWidth="1"/>
    <col min="15114" max="15114" width="12.6640625" style="134" customWidth="1"/>
    <col min="15115" max="15115" width="3.6640625" style="134" customWidth="1"/>
    <col min="15116" max="15116" width="0.33203125" style="134" customWidth="1"/>
    <col min="15117" max="15117" width="12.6640625" style="134" customWidth="1"/>
    <col min="15118" max="15118" width="0.33203125" style="134" customWidth="1"/>
    <col min="15119" max="15119" width="9.77734375" style="134" customWidth="1"/>
    <col min="15120" max="15120" width="0.33203125" style="134" customWidth="1"/>
    <col min="15121" max="15121" width="3.6640625" style="134" customWidth="1"/>
    <col min="15122" max="15122" width="0.33203125" style="134" customWidth="1"/>
    <col min="15123" max="15123" width="12" style="134" bestFit="1" customWidth="1"/>
    <col min="15124" max="15124" width="2.33203125" style="134" customWidth="1"/>
    <col min="15125" max="15360" width="8.88671875" style="134"/>
    <col min="15361" max="15361" width="10.6640625" style="134" customWidth="1"/>
    <col min="15362" max="15362" width="5" style="134" bestFit="1" customWidth="1"/>
    <col min="15363" max="15363" width="0.33203125" style="134" customWidth="1"/>
    <col min="15364" max="15364" width="12.6640625" style="134" customWidth="1"/>
    <col min="15365" max="15365" width="0.33203125" style="134" customWidth="1"/>
    <col min="15366" max="15366" width="15.6640625" style="134" customWidth="1"/>
    <col min="15367" max="15367" width="0.33203125" style="134" customWidth="1"/>
    <col min="15368" max="15368" width="12.88671875" style="134" customWidth="1"/>
    <col min="15369" max="15369" width="0.33203125" style="134" customWidth="1"/>
    <col min="15370" max="15370" width="12.6640625" style="134" customWidth="1"/>
    <col min="15371" max="15371" width="3.6640625" style="134" customWidth="1"/>
    <col min="15372" max="15372" width="0.33203125" style="134" customWidth="1"/>
    <col min="15373" max="15373" width="12.6640625" style="134" customWidth="1"/>
    <col min="15374" max="15374" width="0.33203125" style="134" customWidth="1"/>
    <col min="15375" max="15375" width="9.77734375" style="134" customWidth="1"/>
    <col min="15376" max="15376" width="0.33203125" style="134" customWidth="1"/>
    <col min="15377" max="15377" width="3.6640625" style="134" customWidth="1"/>
    <col min="15378" max="15378" width="0.33203125" style="134" customWidth="1"/>
    <col min="15379" max="15379" width="12" style="134" bestFit="1" customWidth="1"/>
    <col min="15380" max="15380" width="2.33203125" style="134" customWidth="1"/>
    <col min="15381" max="15616" width="8.88671875" style="134"/>
    <col min="15617" max="15617" width="10.6640625" style="134" customWidth="1"/>
    <col min="15618" max="15618" width="5" style="134" bestFit="1" customWidth="1"/>
    <col min="15619" max="15619" width="0.33203125" style="134" customWidth="1"/>
    <col min="15620" max="15620" width="12.6640625" style="134" customWidth="1"/>
    <col min="15621" max="15621" width="0.33203125" style="134" customWidth="1"/>
    <col min="15622" max="15622" width="15.6640625" style="134" customWidth="1"/>
    <col min="15623" max="15623" width="0.33203125" style="134" customWidth="1"/>
    <col min="15624" max="15624" width="12.88671875" style="134" customWidth="1"/>
    <col min="15625" max="15625" width="0.33203125" style="134" customWidth="1"/>
    <col min="15626" max="15626" width="12.6640625" style="134" customWidth="1"/>
    <col min="15627" max="15627" width="3.6640625" style="134" customWidth="1"/>
    <col min="15628" max="15628" width="0.33203125" style="134" customWidth="1"/>
    <col min="15629" max="15629" width="12.6640625" style="134" customWidth="1"/>
    <col min="15630" max="15630" width="0.33203125" style="134" customWidth="1"/>
    <col min="15631" max="15631" width="9.77734375" style="134" customWidth="1"/>
    <col min="15632" max="15632" width="0.33203125" style="134" customWidth="1"/>
    <col min="15633" max="15633" width="3.6640625" style="134" customWidth="1"/>
    <col min="15634" max="15634" width="0.33203125" style="134" customWidth="1"/>
    <col min="15635" max="15635" width="12" style="134" bestFit="1" customWidth="1"/>
    <col min="15636" max="15636" width="2.33203125" style="134" customWidth="1"/>
    <col min="15637" max="15872" width="8.88671875" style="134"/>
    <col min="15873" max="15873" width="10.6640625" style="134" customWidth="1"/>
    <col min="15874" max="15874" width="5" style="134" bestFit="1" customWidth="1"/>
    <col min="15875" max="15875" width="0.33203125" style="134" customWidth="1"/>
    <col min="15876" max="15876" width="12.6640625" style="134" customWidth="1"/>
    <col min="15877" max="15877" width="0.33203125" style="134" customWidth="1"/>
    <col min="15878" max="15878" width="15.6640625" style="134" customWidth="1"/>
    <col min="15879" max="15879" width="0.33203125" style="134" customWidth="1"/>
    <col min="15880" max="15880" width="12.88671875" style="134" customWidth="1"/>
    <col min="15881" max="15881" width="0.33203125" style="134" customWidth="1"/>
    <col min="15882" max="15882" width="12.6640625" style="134" customWidth="1"/>
    <col min="15883" max="15883" width="3.6640625" style="134" customWidth="1"/>
    <col min="15884" max="15884" width="0.33203125" style="134" customWidth="1"/>
    <col min="15885" max="15885" width="12.6640625" style="134" customWidth="1"/>
    <col min="15886" max="15886" width="0.33203125" style="134" customWidth="1"/>
    <col min="15887" max="15887" width="9.77734375" style="134" customWidth="1"/>
    <col min="15888" max="15888" width="0.33203125" style="134" customWidth="1"/>
    <col min="15889" max="15889" width="3.6640625" style="134" customWidth="1"/>
    <col min="15890" max="15890" width="0.33203125" style="134" customWidth="1"/>
    <col min="15891" max="15891" width="12" style="134" bestFit="1" customWidth="1"/>
    <col min="15892" max="15892" width="2.33203125" style="134" customWidth="1"/>
    <col min="15893" max="16128" width="8.88671875" style="134"/>
    <col min="16129" max="16129" width="10.6640625" style="134" customWidth="1"/>
    <col min="16130" max="16130" width="5" style="134" bestFit="1" customWidth="1"/>
    <col min="16131" max="16131" width="0.33203125" style="134" customWidth="1"/>
    <col min="16132" max="16132" width="12.6640625" style="134" customWidth="1"/>
    <col min="16133" max="16133" width="0.33203125" style="134" customWidth="1"/>
    <col min="16134" max="16134" width="15.6640625" style="134" customWidth="1"/>
    <col min="16135" max="16135" width="0.33203125" style="134" customWidth="1"/>
    <col min="16136" max="16136" width="12.88671875" style="134" customWidth="1"/>
    <col min="16137" max="16137" width="0.33203125" style="134" customWidth="1"/>
    <col min="16138" max="16138" width="12.6640625" style="134" customWidth="1"/>
    <col min="16139" max="16139" width="3.6640625" style="134" customWidth="1"/>
    <col min="16140" max="16140" width="0.33203125" style="134" customWidth="1"/>
    <col min="16141" max="16141" width="12.6640625" style="134" customWidth="1"/>
    <col min="16142" max="16142" width="0.33203125" style="134" customWidth="1"/>
    <col min="16143" max="16143" width="9.77734375" style="134" customWidth="1"/>
    <col min="16144" max="16144" width="0.33203125" style="134" customWidth="1"/>
    <col min="16145" max="16145" width="3.6640625" style="134" customWidth="1"/>
    <col min="16146" max="16146" width="0.33203125" style="134" customWidth="1"/>
    <col min="16147" max="16147" width="12" style="134" bestFit="1" customWidth="1"/>
    <col min="16148" max="16148" width="2.33203125" style="134" customWidth="1"/>
    <col min="16149" max="16384" width="8.88671875" style="134"/>
  </cols>
  <sheetData>
    <row r="1" spans="2:20" ht="15" customHeight="1"/>
    <row r="2" spans="2:20">
      <c r="Q2" s="134" t="s">
        <v>49</v>
      </c>
    </row>
    <row r="4" spans="2:20">
      <c r="F4" s="135" t="s">
        <v>50</v>
      </c>
    </row>
    <row r="5" spans="2:20">
      <c r="H5" s="134" t="s">
        <v>51</v>
      </c>
    </row>
    <row r="6" spans="2:20">
      <c r="H6" s="136" t="s">
        <v>141</v>
      </c>
    </row>
    <row r="8" spans="2:20">
      <c r="J8" s="133"/>
    </row>
    <row r="9" spans="2:20" ht="13.8" thickBot="1">
      <c r="B9" s="13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</row>
    <row r="10" spans="2:20" ht="30" customHeight="1" thickBot="1">
      <c r="B10" s="139" t="s">
        <v>52</v>
      </c>
      <c r="C10" s="140"/>
      <c r="D10" s="141" t="s">
        <v>53</v>
      </c>
      <c r="E10" s="142"/>
      <c r="F10" s="143" t="s">
        <v>54</v>
      </c>
      <c r="G10" s="142"/>
      <c r="H10" s="143" t="s">
        <v>55</v>
      </c>
      <c r="I10" s="142"/>
      <c r="J10" s="143" t="s">
        <v>56</v>
      </c>
      <c r="K10" s="144"/>
      <c r="L10" s="142"/>
      <c r="M10" s="143" t="s">
        <v>57</v>
      </c>
      <c r="N10" s="145"/>
      <c r="O10" s="146" t="s">
        <v>58</v>
      </c>
      <c r="P10" s="147"/>
      <c r="Q10" s="148"/>
      <c r="R10" s="145"/>
      <c r="S10" s="149" t="s">
        <v>59</v>
      </c>
      <c r="T10" s="150"/>
    </row>
    <row r="11" spans="2:20" ht="30" customHeight="1" thickBot="1">
      <c r="B11" s="151"/>
      <c r="C11" s="152"/>
      <c r="D11" s="153"/>
      <c r="E11" s="152"/>
      <c r="F11" s="154" t="s">
        <v>158</v>
      </c>
      <c r="G11" s="152"/>
      <c r="H11" s="153"/>
      <c r="I11" s="152"/>
      <c r="J11" s="153"/>
      <c r="K11" s="155"/>
      <c r="L11" s="152"/>
      <c r="M11" s="153"/>
      <c r="N11" s="156"/>
      <c r="O11" s="157"/>
      <c r="P11" s="158"/>
      <c r="Q11" s="159"/>
      <c r="R11" s="156"/>
      <c r="S11" s="160"/>
      <c r="T11" s="150"/>
    </row>
    <row r="12" spans="2:20" ht="12.75" customHeight="1">
      <c r="B12" s="161"/>
      <c r="C12" s="162"/>
      <c r="D12" s="163"/>
      <c r="E12" s="162"/>
      <c r="F12" s="163"/>
      <c r="G12" s="162"/>
      <c r="H12" s="163"/>
      <c r="I12" s="162"/>
      <c r="J12" s="163"/>
      <c r="K12" s="164"/>
      <c r="L12" s="162"/>
      <c r="M12" s="163"/>
      <c r="N12" s="162"/>
      <c r="O12" s="163"/>
      <c r="P12" s="162"/>
      <c r="Q12" s="163"/>
      <c r="R12" s="162"/>
      <c r="S12" s="165"/>
      <c r="T12" s="138"/>
    </row>
    <row r="13" spans="2:20" ht="15" customHeight="1">
      <c r="B13" s="166">
        <v>1</v>
      </c>
      <c r="C13" s="156"/>
      <c r="D13" s="159" t="s">
        <v>60</v>
      </c>
      <c r="E13" s="156"/>
      <c r="F13" s="167">
        <f>'Cost of Capital'!D11</f>
        <v>845000000</v>
      </c>
      <c r="G13" s="156"/>
      <c r="H13" s="168">
        <f>ROUND(F13/$F$18,4)</f>
        <v>0.53969999999999996</v>
      </c>
      <c r="I13" s="156"/>
      <c r="J13" s="169">
        <f>'Cost of Capital'!G11</f>
        <v>5.3125654339292533E-2</v>
      </c>
      <c r="K13" s="170"/>
      <c r="L13" s="156"/>
      <c r="M13" s="168">
        <f>ROUND(H13*J13,4)</f>
        <v>2.87E-2</v>
      </c>
      <c r="N13" s="156"/>
      <c r="O13" s="171">
        <f>O46</f>
        <v>1.001981</v>
      </c>
      <c r="P13" s="156"/>
      <c r="Q13" s="172"/>
      <c r="R13" s="156"/>
      <c r="S13" s="173">
        <f>ROUND(M13*O13,6)</f>
        <v>2.8757000000000001E-2</v>
      </c>
      <c r="T13" s="174"/>
    </row>
    <row r="14" spans="2:20">
      <c r="B14" s="166">
        <f>+B13+1</f>
        <v>2</v>
      </c>
      <c r="C14" s="156"/>
      <c r="D14" s="159" t="s">
        <v>61</v>
      </c>
      <c r="E14" s="156"/>
      <c r="F14" s="167">
        <f>'Cost of Capital'!D12</f>
        <v>478768.76000000536</v>
      </c>
      <c r="G14" s="156"/>
      <c r="H14" s="168">
        <f>ROUND(F14/$F$18,4)</f>
        <v>2.9999999999999997E-4</v>
      </c>
      <c r="I14" s="156"/>
      <c r="J14" s="169">
        <f>'Cost of Capital'!G12</f>
        <v>3.9516470792736146E-3</v>
      </c>
      <c r="K14" s="170"/>
      <c r="L14" s="156"/>
      <c r="M14" s="168">
        <f>ROUND(H14*J14,4)</f>
        <v>0</v>
      </c>
      <c r="N14" s="156"/>
      <c r="O14" s="171">
        <f>O46</f>
        <v>1.001981</v>
      </c>
      <c r="P14" s="156"/>
      <c r="Q14" s="159"/>
      <c r="R14" s="156"/>
      <c r="S14" s="173">
        <f>ROUND(M14*O14,6)</f>
        <v>0</v>
      </c>
      <c r="T14" s="174"/>
    </row>
    <row r="15" spans="2:20" ht="25.2">
      <c r="B15" s="166">
        <f>+B14+1</f>
        <v>3</v>
      </c>
      <c r="C15" s="156"/>
      <c r="D15" s="175" t="s">
        <v>62</v>
      </c>
      <c r="E15" s="156"/>
      <c r="F15" s="167">
        <f>'Cost of Capital'!D13</f>
        <v>51388367.90622782</v>
      </c>
      <c r="G15" s="156"/>
      <c r="H15" s="168">
        <f>ROUND(F15/$F$18,4)</f>
        <v>3.2800000000000003E-2</v>
      </c>
      <c r="I15" s="156"/>
      <c r="J15" s="169">
        <f>'Cost of Capital'!G13</f>
        <v>1.1488976753162655E-2</v>
      </c>
      <c r="K15" s="170"/>
      <c r="L15" s="156"/>
      <c r="M15" s="168">
        <f>ROUND(H15*J15,4)</f>
        <v>4.0000000000000002E-4</v>
      </c>
      <c r="N15" s="156"/>
      <c r="O15" s="171">
        <f>O46</f>
        <v>1.001981</v>
      </c>
      <c r="P15" s="156"/>
      <c r="Q15" s="159"/>
      <c r="R15" s="156"/>
      <c r="S15" s="173">
        <f>ROUND(M15*O15,6)</f>
        <v>4.0099999999999999E-4</v>
      </c>
      <c r="T15" s="174"/>
    </row>
    <row r="16" spans="2:20">
      <c r="B16" s="166">
        <f>+B15+1</f>
        <v>4</v>
      </c>
      <c r="C16" s="156"/>
      <c r="D16" s="159" t="s">
        <v>63</v>
      </c>
      <c r="E16" s="156"/>
      <c r="F16" s="167">
        <f>'Cost of Capital'!D14</f>
        <v>668814321</v>
      </c>
      <c r="G16" s="156"/>
      <c r="H16" s="168">
        <f>ROUND(F16/$F$18,4)+0.0001</f>
        <v>0.42730000000000001</v>
      </c>
      <c r="I16" s="156"/>
      <c r="J16" s="176">
        <v>0.10249999999999999</v>
      </c>
      <c r="K16" s="177" t="s">
        <v>142</v>
      </c>
      <c r="L16" s="156"/>
      <c r="M16" s="168">
        <f>ROUND(H16*J16,4)</f>
        <v>4.3799999999999999E-2</v>
      </c>
      <c r="N16" s="156"/>
      <c r="O16" s="178">
        <f>S46</f>
        <v>1.611675</v>
      </c>
      <c r="P16" s="156"/>
      <c r="Q16" s="179"/>
      <c r="R16" s="156"/>
      <c r="S16" s="173">
        <f>ROUND(M16*O16,6)</f>
        <v>7.0591000000000001E-2</v>
      </c>
      <c r="T16" s="174"/>
    </row>
    <row r="17" spans="2:21">
      <c r="B17" s="166"/>
      <c r="C17" s="156"/>
      <c r="D17" s="159"/>
      <c r="E17" s="156"/>
      <c r="F17" s="167"/>
      <c r="G17" s="156"/>
      <c r="H17" s="180"/>
      <c r="I17" s="156"/>
      <c r="J17" s="181"/>
      <c r="K17" s="170"/>
      <c r="L17" s="156"/>
      <c r="M17" s="180"/>
      <c r="N17" s="156"/>
      <c r="O17" s="157"/>
      <c r="P17" s="156"/>
      <c r="Q17" s="159"/>
      <c r="R17" s="156"/>
      <c r="S17" s="182"/>
      <c r="T17" s="183"/>
    </row>
    <row r="18" spans="2:21">
      <c r="B18" s="166">
        <f>+B16+1</f>
        <v>5</v>
      </c>
      <c r="C18" s="156"/>
      <c r="D18" s="159" t="s">
        <v>64</v>
      </c>
      <c r="E18" s="156"/>
      <c r="F18" s="184">
        <f>SUM(F13:F16)</f>
        <v>1565681457.6662278</v>
      </c>
      <c r="G18" s="156"/>
      <c r="H18" s="185">
        <f>SUM(H13:H16)</f>
        <v>1.0001</v>
      </c>
      <c r="I18" s="156"/>
      <c r="J18" s="181"/>
      <c r="K18" s="170"/>
      <c r="L18" s="156"/>
      <c r="M18" s="185" t="s">
        <v>29</v>
      </c>
      <c r="N18" s="156"/>
      <c r="O18" s="159"/>
      <c r="P18" s="156"/>
      <c r="Q18" s="159"/>
      <c r="R18" s="156"/>
      <c r="S18" s="186">
        <f>SUM(S13:S17)</f>
        <v>9.9749000000000004E-2</v>
      </c>
      <c r="T18" s="187"/>
    </row>
    <row r="19" spans="2:21">
      <c r="B19" s="166"/>
      <c r="C19" s="156"/>
      <c r="D19" s="159"/>
      <c r="E19" s="156"/>
      <c r="F19" s="159"/>
      <c r="G19" s="156"/>
      <c r="H19" s="159"/>
      <c r="I19" s="156"/>
      <c r="J19" s="159"/>
      <c r="K19" s="170"/>
      <c r="L19" s="156"/>
      <c r="M19" s="159"/>
      <c r="N19" s="156"/>
      <c r="O19" s="159"/>
      <c r="P19" s="156"/>
      <c r="Q19" s="159"/>
      <c r="R19" s="156"/>
      <c r="S19" s="188"/>
      <c r="T19" s="138"/>
    </row>
    <row r="20" spans="2:21" ht="13.8" thickBot="1">
      <c r="B20" s="189"/>
      <c r="C20" s="190"/>
      <c r="D20" s="191"/>
      <c r="E20" s="190"/>
      <c r="F20" s="191"/>
      <c r="G20" s="190"/>
      <c r="H20" s="191"/>
      <c r="I20" s="190"/>
      <c r="J20" s="191"/>
      <c r="K20" s="192"/>
      <c r="L20" s="190"/>
      <c r="M20" s="191"/>
      <c r="N20" s="190"/>
      <c r="O20" s="191"/>
      <c r="P20" s="190"/>
      <c r="Q20" s="191"/>
      <c r="R20" s="190"/>
      <c r="S20" s="193"/>
      <c r="T20" s="138"/>
    </row>
    <row r="21" spans="2:21" hidden="1">
      <c r="B21" s="194"/>
      <c r="C21" s="195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95"/>
      <c r="O21" s="138"/>
      <c r="P21" s="196"/>
      <c r="Q21" s="138"/>
      <c r="R21" s="138"/>
      <c r="S21" s="197"/>
      <c r="T21" s="138"/>
    </row>
    <row r="22" spans="2:21" ht="12" hidden="1" customHeight="1">
      <c r="B22" s="194"/>
      <c r="C22" s="195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95"/>
      <c r="O22" s="138"/>
      <c r="P22" s="196"/>
      <c r="Q22" s="138"/>
      <c r="R22" s="138"/>
      <c r="S22" s="197"/>
      <c r="T22" s="138"/>
    </row>
    <row r="23" spans="2:21" s="200" customFormat="1" ht="12" customHeight="1">
      <c r="B23" s="198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8"/>
      <c r="Q23" s="199"/>
      <c r="R23" s="199"/>
      <c r="S23" s="199"/>
      <c r="T23" s="199"/>
    </row>
    <row r="24" spans="2:21" s="200" customFormat="1" ht="12" customHeight="1">
      <c r="B24" s="198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8"/>
      <c r="Q24" s="199"/>
      <c r="R24" s="199"/>
      <c r="S24" s="199"/>
      <c r="T24" s="199"/>
    </row>
    <row r="25" spans="2:21" s="200" customFormat="1" ht="12" customHeight="1">
      <c r="B25" s="198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201" t="s">
        <v>143</v>
      </c>
      <c r="P25" s="201"/>
      <c r="S25" s="201" t="s">
        <v>144</v>
      </c>
      <c r="T25" s="199"/>
    </row>
    <row r="26" spans="2:21">
      <c r="B26" s="179">
        <v>6</v>
      </c>
      <c r="C26" s="159"/>
      <c r="D26" s="172" t="s">
        <v>145</v>
      </c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202">
        <v>100</v>
      </c>
      <c r="P26" s="159"/>
      <c r="Q26" s="159"/>
      <c r="R26" s="159"/>
      <c r="S26" s="202">
        <f>O26</f>
        <v>100</v>
      </c>
      <c r="T26" s="159"/>
      <c r="U26" s="203"/>
    </row>
    <row r="27" spans="2:21">
      <c r="B27" s="179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4"/>
      <c r="T27" s="203"/>
      <c r="U27" s="203"/>
    </row>
    <row r="28" spans="2:21">
      <c r="B28" s="179">
        <v>7</v>
      </c>
      <c r="C28" s="203"/>
      <c r="D28" s="205" t="s">
        <v>146</v>
      </c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6">
        <f>'Uncoll Accts - Factor'!I16</f>
        <v>2.5000000000000001E-3</v>
      </c>
      <c r="P28" s="203"/>
      <c r="Q28" s="203"/>
      <c r="R28" s="203"/>
      <c r="S28" s="204">
        <f>O28</f>
        <v>2.5000000000000001E-3</v>
      </c>
      <c r="T28" s="203"/>
      <c r="U28" s="203"/>
    </row>
    <row r="29" spans="2:21">
      <c r="B29" s="179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4"/>
      <c r="T29" s="203"/>
      <c r="U29" s="203"/>
    </row>
    <row r="30" spans="2:21">
      <c r="B30" s="179">
        <v>8</v>
      </c>
      <c r="C30" s="203"/>
      <c r="D30" s="205" t="s">
        <v>147</v>
      </c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>
        <v>0.19520000000000001</v>
      </c>
      <c r="P30" s="203"/>
      <c r="Q30" s="203"/>
      <c r="R30" s="203"/>
      <c r="S30" s="204">
        <f>O30</f>
        <v>0.19520000000000001</v>
      </c>
      <c r="T30" s="203"/>
      <c r="U30" s="203"/>
    </row>
    <row r="31" spans="2:21">
      <c r="B31" s="179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5" t="s">
        <v>29</v>
      </c>
      <c r="P31" s="203"/>
      <c r="Q31" s="203"/>
      <c r="R31" s="203"/>
      <c r="S31" s="204"/>
      <c r="T31" s="203"/>
      <c r="U31" s="203"/>
    </row>
    <row r="32" spans="2:21">
      <c r="B32" s="179">
        <v>9</v>
      </c>
      <c r="C32" s="203"/>
      <c r="D32" s="205" t="s">
        <v>148</v>
      </c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6">
        <f>O26-O28-O30</f>
        <v>99.802300000000002</v>
      </c>
      <c r="P32" s="203"/>
      <c r="Q32" s="203"/>
      <c r="R32" s="203"/>
      <c r="S32" s="204">
        <f>S26-S28-S30</f>
        <v>99.802300000000002</v>
      </c>
      <c r="T32" s="203"/>
      <c r="U32" s="203"/>
    </row>
    <row r="33" spans="1:23">
      <c r="B33" s="179"/>
      <c r="C33" s="203"/>
      <c r="D33" s="205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4"/>
      <c r="T33" s="203"/>
      <c r="U33" s="203"/>
    </row>
    <row r="34" spans="1:23">
      <c r="B34" s="179">
        <v>10</v>
      </c>
      <c r="C34" s="203"/>
      <c r="D34" s="207" t="s">
        <v>149</v>
      </c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8"/>
      <c r="P34" s="203"/>
      <c r="Q34" s="203"/>
      <c r="R34" s="203"/>
      <c r="S34" s="204">
        <f>S32*0.057348</f>
        <v>5.7234623004000005</v>
      </c>
      <c r="T34" s="203"/>
      <c r="U34" s="203"/>
    </row>
    <row r="35" spans="1:23">
      <c r="B35" s="179"/>
      <c r="C35" s="203"/>
      <c r="D35" s="205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9"/>
      <c r="P35" s="203"/>
      <c r="Q35" s="203"/>
      <c r="R35" s="203"/>
      <c r="S35" s="204"/>
      <c r="T35" s="203"/>
      <c r="U35" s="203"/>
    </row>
    <row r="36" spans="1:23">
      <c r="B36" s="179">
        <v>11</v>
      </c>
      <c r="C36" s="203"/>
      <c r="D36" s="207" t="s">
        <v>150</v>
      </c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9"/>
      <c r="P36" s="203"/>
      <c r="Q36" s="203"/>
      <c r="R36" s="203"/>
      <c r="S36" s="204">
        <f>S32-S34</f>
        <v>94.078837699600001</v>
      </c>
      <c r="T36" s="203"/>
      <c r="U36" s="203"/>
    </row>
    <row r="37" spans="1:23">
      <c r="B37" s="179"/>
      <c r="C37" s="203"/>
      <c r="D37" s="205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4"/>
      <c r="T37" s="203"/>
      <c r="U37" s="203"/>
    </row>
    <row r="38" spans="1:23">
      <c r="B38" s="179">
        <f>B36+1</f>
        <v>12</v>
      </c>
      <c r="C38" s="203"/>
      <c r="D38" s="207" t="s">
        <v>151</v>
      </c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4">
        <v>2.56</v>
      </c>
      <c r="T38" s="203"/>
      <c r="U38" s="203"/>
    </row>
    <row r="39" spans="1:23">
      <c r="B39" s="179"/>
      <c r="C39" s="203"/>
      <c r="D39" s="207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4"/>
      <c r="T39" s="203"/>
      <c r="U39" s="203"/>
    </row>
    <row r="40" spans="1:23">
      <c r="B40" s="179">
        <v>13</v>
      </c>
      <c r="C40" s="203"/>
      <c r="D40" s="207" t="s">
        <v>152</v>
      </c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4">
        <f>S36-S38</f>
        <v>91.518837699599999</v>
      </c>
      <c r="T40" s="203"/>
      <c r="U40" s="203"/>
    </row>
    <row r="41" spans="1:23">
      <c r="B41" s="179"/>
      <c r="C41" s="203"/>
      <c r="D41" s="207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10"/>
      <c r="T41" s="203"/>
      <c r="U41" s="203"/>
    </row>
    <row r="42" spans="1:23">
      <c r="B42" s="179">
        <v>14</v>
      </c>
      <c r="C42" s="203"/>
      <c r="D42" s="207" t="s">
        <v>153</v>
      </c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10">
        <f>S40*0.35</f>
        <v>32.031593194860001</v>
      </c>
      <c r="T42" s="203"/>
      <c r="U42" s="203"/>
    </row>
    <row r="43" spans="1:23">
      <c r="B43" s="179"/>
      <c r="C43" s="203"/>
      <c r="D43" s="207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4"/>
      <c r="T43" s="203"/>
      <c r="U43" s="203"/>
    </row>
    <row r="44" spans="1:23">
      <c r="B44" s="179">
        <v>15</v>
      </c>
      <c r="C44" s="203"/>
      <c r="D44" s="207" t="s">
        <v>154</v>
      </c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4">
        <f>S36-S42</f>
        <v>62.04724450474</v>
      </c>
      <c r="T44" s="203"/>
      <c r="U44" s="203"/>
    </row>
    <row r="45" spans="1:23">
      <c r="B45" s="179"/>
      <c r="C45" s="203"/>
      <c r="D45" s="207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</row>
    <row r="46" spans="1:23">
      <c r="B46" s="179">
        <v>16</v>
      </c>
      <c r="C46" s="203"/>
      <c r="D46" s="207" t="s">
        <v>155</v>
      </c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11">
        <f>ROUND(100/O32,6)</f>
        <v>1.001981</v>
      </c>
      <c r="P46" s="203"/>
      <c r="Q46" s="203"/>
      <c r="R46" s="203"/>
      <c r="S46" s="203">
        <f>ROUND(100/S44,6)</f>
        <v>1.611675</v>
      </c>
      <c r="T46" s="203"/>
      <c r="U46" s="203"/>
    </row>
    <row r="47" spans="1:23">
      <c r="B47" s="179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</row>
    <row r="48" spans="1:23">
      <c r="A48" s="136"/>
      <c r="B48" s="212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136"/>
      <c r="W48" s="136"/>
    </row>
    <row r="49" spans="1:23">
      <c r="A49" s="213" t="s">
        <v>142</v>
      </c>
      <c r="B49" s="214"/>
      <c r="C49" s="215" t="s">
        <v>156</v>
      </c>
      <c r="D49" s="215"/>
      <c r="E49" s="215"/>
      <c r="F49" s="215"/>
      <c r="G49" s="215"/>
      <c r="H49" s="136"/>
      <c r="I49" s="136"/>
      <c r="J49" s="136"/>
      <c r="K49" s="136"/>
      <c r="L49" s="136"/>
      <c r="M49" s="136"/>
      <c r="N49" s="136"/>
      <c r="O49" s="207"/>
      <c r="P49" s="207"/>
      <c r="Q49" s="207"/>
      <c r="R49" s="207"/>
      <c r="S49" s="207"/>
      <c r="T49" s="207"/>
      <c r="U49" s="207"/>
      <c r="V49" s="136"/>
      <c r="W49" s="136"/>
    </row>
    <row r="50" spans="1:23">
      <c r="B50" s="209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</row>
    <row r="51" spans="1:23">
      <c r="B51" s="209"/>
      <c r="C51" s="203"/>
      <c r="D51" s="203"/>
      <c r="E51" s="203"/>
      <c r="F51" s="203"/>
      <c r="G51" s="203"/>
      <c r="H51" s="203"/>
      <c r="I51" s="216"/>
      <c r="J51" s="216" t="s">
        <v>157</v>
      </c>
      <c r="K51" s="216"/>
      <c r="L51" s="216"/>
      <c r="M51" s="216"/>
      <c r="N51" s="216"/>
      <c r="O51" s="217"/>
      <c r="P51" s="218"/>
      <c r="Q51" s="216"/>
      <c r="R51" s="216"/>
      <c r="S51" s="216"/>
      <c r="T51" s="216"/>
      <c r="U51" s="219"/>
    </row>
    <row r="52" spans="1:23">
      <c r="B52" s="209"/>
      <c r="C52" s="203"/>
      <c r="D52" s="203"/>
      <c r="E52" s="203"/>
      <c r="F52" s="203"/>
      <c r="G52" s="203"/>
      <c r="H52" s="203"/>
      <c r="I52" s="216"/>
      <c r="J52" s="216"/>
      <c r="K52" s="216"/>
      <c r="L52" s="216"/>
      <c r="M52" s="216"/>
      <c r="N52" s="216"/>
      <c r="O52" s="216"/>
      <c r="P52" s="218"/>
      <c r="Q52" s="216"/>
      <c r="R52" s="216"/>
      <c r="S52" s="216"/>
      <c r="T52" s="216"/>
      <c r="U52" s="219"/>
    </row>
    <row r="53" spans="1:23">
      <c r="B53" s="209"/>
      <c r="C53" s="203"/>
      <c r="D53" s="203"/>
      <c r="E53" s="203"/>
      <c r="F53" s="203"/>
      <c r="G53" s="203"/>
      <c r="H53" s="203"/>
      <c r="I53" s="216"/>
      <c r="J53" s="216"/>
      <c r="K53" s="216"/>
      <c r="L53" s="216"/>
      <c r="M53" s="216"/>
      <c r="N53" s="216"/>
      <c r="O53" s="216"/>
      <c r="P53" s="218"/>
      <c r="Q53" s="216"/>
      <c r="R53" s="216"/>
      <c r="S53" s="216"/>
      <c r="T53" s="216"/>
      <c r="U53" s="219"/>
    </row>
    <row r="54" spans="1:23">
      <c r="B54" s="209"/>
      <c r="C54" s="203"/>
      <c r="D54" s="203"/>
      <c r="E54" s="203"/>
      <c r="F54" s="203"/>
      <c r="G54" s="203"/>
      <c r="H54" s="203"/>
      <c r="I54" s="216"/>
      <c r="J54" s="216"/>
      <c r="K54" s="216"/>
      <c r="L54" s="216"/>
      <c r="M54" s="216"/>
      <c r="N54" s="216"/>
      <c r="O54" s="216"/>
      <c r="P54" s="218"/>
      <c r="Q54" s="216"/>
      <c r="R54" s="216"/>
      <c r="S54" s="216"/>
      <c r="T54" s="216"/>
      <c r="U54" s="219"/>
    </row>
    <row r="55" spans="1:23">
      <c r="B55" s="209"/>
      <c r="C55" s="203"/>
      <c r="D55" s="203"/>
      <c r="E55" s="203"/>
      <c r="F55" s="203"/>
      <c r="G55" s="203"/>
      <c r="H55" s="203"/>
      <c r="I55" s="216"/>
      <c r="J55" s="216"/>
      <c r="K55" s="216"/>
      <c r="L55" s="216"/>
      <c r="M55" s="216"/>
      <c r="N55" s="216"/>
      <c r="O55" s="216"/>
      <c r="P55" s="218"/>
      <c r="Q55" s="216"/>
      <c r="R55" s="216"/>
      <c r="S55" s="216"/>
      <c r="T55" s="216"/>
      <c r="U55" s="219"/>
    </row>
    <row r="56" spans="1:23">
      <c r="B56" s="209"/>
      <c r="C56" s="203"/>
      <c r="D56" s="203"/>
      <c r="E56" s="203"/>
      <c r="F56" s="203"/>
      <c r="G56" s="203"/>
      <c r="H56" s="203"/>
      <c r="I56" s="216"/>
      <c r="J56" s="216"/>
      <c r="K56" s="216"/>
      <c r="L56" s="216"/>
      <c r="M56" s="216"/>
      <c r="N56" s="216"/>
      <c r="O56" s="216"/>
      <c r="P56" s="218"/>
      <c r="Q56" s="216"/>
      <c r="R56" s="216"/>
      <c r="S56" s="216"/>
      <c r="T56" s="216"/>
      <c r="U56" s="219"/>
    </row>
    <row r="57" spans="1:23">
      <c r="B57" s="209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</row>
    <row r="58" spans="1:23">
      <c r="B58" s="220" t="s">
        <v>29</v>
      </c>
      <c r="C58" s="221"/>
      <c r="D58" s="216"/>
      <c r="E58" s="216"/>
      <c r="F58" s="216"/>
      <c r="G58" s="216"/>
      <c r="H58" s="216"/>
    </row>
    <row r="60" spans="1:23">
      <c r="B60" s="221"/>
      <c r="C60" s="221"/>
      <c r="D60" s="216"/>
      <c r="E60" s="216"/>
      <c r="F60" s="216"/>
      <c r="G60" s="216"/>
      <c r="H60" s="216"/>
    </row>
    <row r="61" spans="1:23">
      <c r="B61" s="209"/>
      <c r="C61" s="203"/>
      <c r="D61" s="203"/>
      <c r="E61" s="203"/>
      <c r="F61" s="203"/>
      <c r="G61" s="203"/>
      <c r="H61" s="203"/>
    </row>
  </sheetData>
  <printOptions horizontalCentered="1" verticalCentered="1"/>
  <pageMargins left="0" right="0" top="0" bottom="0.2" header="0" footer="0"/>
  <pageSetup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33"/>
  <sheetViews>
    <sheetView workbookViewId="0">
      <selection activeCell="M36" sqref="M36"/>
    </sheetView>
  </sheetViews>
  <sheetFormatPr defaultRowHeight="13.2"/>
  <cols>
    <col min="1" max="1" width="4.44140625" bestFit="1" customWidth="1"/>
    <col min="2" max="2" width="2.33203125" customWidth="1"/>
    <col min="3" max="3" width="25.88671875" bestFit="1" customWidth="1"/>
    <col min="4" max="4" width="2.33203125" customWidth="1"/>
    <col min="5" max="5" width="16.6640625" customWidth="1"/>
    <col min="6" max="6" width="2.33203125" customWidth="1"/>
    <col min="7" max="7" width="16.6640625" customWidth="1"/>
    <col min="8" max="8" width="2.33203125" customWidth="1"/>
    <col min="9" max="9" width="16" bestFit="1" customWidth="1"/>
    <col min="10" max="10" width="2.33203125" customWidth="1"/>
  </cols>
  <sheetData>
    <row r="1" spans="1:9">
      <c r="A1" s="226" t="s">
        <v>0</v>
      </c>
      <c r="B1" s="226"/>
      <c r="C1" s="226"/>
      <c r="D1" s="226"/>
      <c r="E1" s="226"/>
      <c r="F1" s="226"/>
      <c r="G1" s="226"/>
      <c r="H1" s="226"/>
      <c r="I1" s="226"/>
    </row>
    <row r="2" spans="1:9">
      <c r="A2" s="226" t="s">
        <v>65</v>
      </c>
      <c r="B2" s="226"/>
      <c r="C2" s="226"/>
      <c r="D2" s="226"/>
      <c r="E2" s="226"/>
      <c r="F2" s="226"/>
      <c r="G2" s="226"/>
      <c r="H2" s="226"/>
      <c r="I2" s="226"/>
    </row>
    <row r="3" spans="1:9">
      <c r="A3" s="32"/>
      <c r="B3" s="32"/>
      <c r="C3" s="32"/>
      <c r="D3" s="32"/>
      <c r="E3" s="32"/>
      <c r="F3" s="32"/>
      <c r="G3" s="32"/>
      <c r="H3" s="32"/>
      <c r="I3" s="32"/>
    </row>
    <row r="4" spans="1:9">
      <c r="A4" s="32"/>
      <c r="B4" s="32"/>
      <c r="C4" s="32"/>
      <c r="D4" s="32"/>
      <c r="E4" s="32"/>
      <c r="F4" s="32"/>
      <c r="G4" s="32"/>
      <c r="H4" s="32"/>
      <c r="I4" s="32"/>
    </row>
    <row r="5" spans="1:9" ht="26.4">
      <c r="A5" s="29" t="s">
        <v>66</v>
      </c>
      <c r="C5" s="2" t="s">
        <v>4</v>
      </c>
      <c r="E5" s="29" t="s">
        <v>67</v>
      </c>
      <c r="G5" s="29" t="s">
        <v>68</v>
      </c>
      <c r="I5" s="29" t="s">
        <v>69</v>
      </c>
    </row>
    <row r="6" spans="1:9">
      <c r="A6" s="33">
        <v>-1</v>
      </c>
      <c r="C6" s="33">
        <f>+A6-1</f>
        <v>-2</v>
      </c>
      <c r="E6" s="33">
        <f>+C6-1</f>
        <v>-3</v>
      </c>
      <c r="G6" s="33">
        <f>+E6-1</f>
        <v>-4</v>
      </c>
      <c r="I6" s="33">
        <f>+G6-1</f>
        <v>-5</v>
      </c>
    </row>
    <row r="7" spans="1:9">
      <c r="A7" s="30"/>
    </row>
    <row r="8" spans="1:9">
      <c r="A8" s="30">
        <v>1</v>
      </c>
      <c r="C8" s="34" t="s">
        <v>106</v>
      </c>
      <c r="E8" s="35">
        <v>505644836</v>
      </c>
      <c r="G8" s="35">
        <v>1040730</v>
      </c>
      <c r="I8" s="4">
        <f>ROUND(G8/E8,4)</f>
        <v>2.0999999999999999E-3</v>
      </c>
    </row>
    <row r="9" spans="1:9">
      <c r="A9" s="30"/>
      <c r="C9" s="34"/>
      <c r="E9" s="35"/>
      <c r="G9" s="35"/>
      <c r="I9" s="4"/>
    </row>
    <row r="10" spans="1:9">
      <c r="A10" s="30">
        <f>+A8+1</f>
        <v>2</v>
      </c>
      <c r="C10" s="222" t="s">
        <v>159</v>
      </c>
      <c r="E10" s="35">
        <v>537693211.5999999</v>
      </c>
      <c r="G10" s="35">
        <v>1540392.5499999998</v>
      </c>
      <c r="I10" s="4">
        <f>ROUND(G10/E10,4)</f>
        <v>2.8999999999999998E-3</v>
      </c>
    </row>
    <row r="11" spans="1:9">
      <c r="A11" s="30"/>
      <c r="C11" s="34"/>
      <c r="E11" s="35"/>
      <c r="G11" s="35"/>
      <c r="I11" s="4"/>
    </row>
    <row r="12" spans="1:9">
      <c r="A12" s="30">
        <f>+A10+1</f>
        <v>3</v>
      </c>
      <c r="C12" s="222" t="s">
        <v>160</v>
      </c>
      <c r="E12" s="35">
        <v>573159671.55999994</v>
      </c>
      <c r="F12" s="35"/>
      <c r="G12" s="35">
        <v>2448747.6999999997</v>
      </c>
      <c r="I12" s="4">
        <f>ROUND(G12/E12,4)</f>
        <v>4.3E-3</v>
      </c>
    </row>
    <row r="13" spans="1:9">
      <c r="A13" s="30"/>
      <c r="E13" s="36" t="s">
        <v>70</v>
      </c>
      <c r="G13" s="36" t="s">
        <v>70</v>
      </c>
      <c r="I13" s="36" t="s">
        <v>70</v>
      </c>
    </row>
    <row r="14" spans="1:9">
      <c r="A14" s="30">
        <f>+A12+1</f>
        <v>4</v>
      </c>
      <c r="C14" s="2" t="s">
        <v>8</v>
      </c>
      <c r="E14" s="35">
        <f>SUM(E8:E11)</f>
        <v>1043338047.5999999</v>
      </c>
      <c r="G14" s="35">
        <f>SUM(G8:G11)</f>
        <v>2581122.5499999998</v>
      </c>
      <c r="I14" s="4">
        <f>SUM(I8:I11)</f>
        <v>4.9999999999999992E-3</v>
      </c>
    </row>
    <row r="15" spans="1:9">
      <c r="A15" s="30"/>
      <c r="E15" s="36" t="s">
        <v>70</v>
      </c>
      <c r="G15" s="36" t="s">
        <v>70</v>
      </c>
      <c r="I15" s="36" t="s">
        <v>70</v>
      </c>
    </row>
    <row r="16" spans="1:9">
      <c r="A16" s="30">
        <f>+A14+1</f>
        <v>5</v>
      </c>
      <c r="C16" s="2" t="s">
        <v>71</v>
      </c>
      <c r="E16" s="35">
        <f>ROUND(E14/3,0)</f>
        <v>347779349</v>
      </c>
      <c r="G16" s="35">
        <f>ROUND(G14/3,0)</f>
        <v>860374</v>
      </c>
      <c r="I16" s="4">
        <f>ROUND(G16/E16,4)</f>
        <v>2.5000000000000001E-3</v>
      </c>
    </row>
    <row r="17" spans="1:9">
      <c r="A17" s="30"/>
      <c r="E17" s="37" t="s">
        <v>72</v>
      </c>
      <c r="G17" s="37" t="s">
        <v>72</v>
      </c>
      <c r="I17" s="37" t="s">
        <v>72</v>
      </c>
    </row>
    <row r="18" spans="1:9">
      <c r="A18" s="30"/>
    </row>
    <row r="19" spans="1:9">
      <c r="A19" s="30"/>
    </row>
    <row r="20" spans="1:9">
      <c r="A20" s="30"/>
    </row>
    <row r="21" spans="1:9">
      <c r="A21" s="30"/>
    </row>
    <row r="22" spans="1:9">
      <c r="A22" s="30"/>
    </row>
    <row r="23" spans="1:9">
      <c r="A23" s="30"/>
    </row>
    <row r="24" spans="1:9">
      <c r="A24" s="30"/>
    </row>
    <row r="25" spans="1:9">
      <c r="A25" s="30"/>
    </row>
    <row r="26" spans="1:9">
      <c r="A26" s="30"/>
    </row>
    <row r="27" spans="1:9">
      <c r="A27" s="30"/>
    </row>
    <row r="28" spans="1:9">
      <c r="A28" s="30"/>
    </row>
    <row r="29" spans="1:9">
      <c r="A29" s="30"/>
    </row>
    <row r="30" spans="1:9">
      <c r="A30" s="30"/>
    </row>
    <row r="31" spans="1:9">
      <c r="A31" s="30"/>
    </row>
    <row r="32" spans="1:9">
      <c r="A32" s="30"/>
    </row>
    <row r="33" spans="1:1">
      <c r="A33" s="30"/>
    </row>
  </sheetData>
  <mergeCells count="2">
    <mergeCell ref="A1:I1"/>
    <mergeCell ref="A2:I2"/>
  </mergeCells>
  <phoneticPr fontId="7" type="noConversion"/>
  <printOptions horizontalCentered="1"/>
  <pageMargins left="0" right="0" top="2.33" bottom="0.5" header="1.38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Cost of Capital</vt:lpstr>
      <vt:lpstr>Effective Cost of LTD 04302015</vt:lpstr>
      <vt:lpstr>S T Debt Balance</vt:lpstr>
      <vt:lpstr>S T Debt Cost Rate</vt:lpstr>
      <vt:lpstr>Accts Rec Financing</vt:lpstr>
      <vt:lpstr>ES 3.15 -- as of 4-30-15</vt:lpstr>
      <vt:lpstr>Uncoll Accts - Factor</vt:lpstr>
      <vt:lpstr>'S T Debt Balance'!Print_Area</vt:lpstr>
      <vt:lpstr>'Accts Rec Financing'!Print_Titles</vt:lpstr>
      <vt:lpstr>'S T Debt Cost Rate'!Print_Titles</vt:lpstr>
    </vt:vector>
  </TitlesOfParts>
  <Company>AEP-IT-CPS 4/30/3-(8-835-3050)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cp:lastPrinted>2015-09-16T15:00:03Z</cp:lastPrinted>
  <dcterms:created xsi:type="dcterms:W3CDTF">2007-09-24T17:50:16Z</dcterms:created>
  <dcterms:modified xsi:type="dcterms:W3CDTF">2015-09-24T15:30:09Z</dcterms:modified>
</cp:coreProperties>
</file>