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5576" windowHeight="10668" activeTab="1"/>
  </bookViews>
  <sheets>
    <sheet name="SO2" sheetId="6" r:id="rId1"/>
    <sheet name="Allocation" sheetId="5" r:id="rId2"/>
  </sheets>
  <calcPr calcId="145621"/>
</workbook>
</file>

<file path=xl/calcChain.xml><?xml version="1.0" encoding="utf-8"?>
<calcChain xmlns="http://schemas.openxmlformats.org/spreadsheetml/2006/main">
  <c r="F655" i="6" l="1"/>
  <c r="F646" i="6"/>
  <c r="F702" i="6"/>
  <c r="F687" i="6"/>
  <c r="F672" i="6"/>
  <c r="F657" i="6"/>
  <c r="F638" i="6"/>
  <c r="F623" i="6"/>
  <c r="F608" i="6"/>
  <c r="F593" i="6"/>
  <c r="F578" i="6"/>
  <c r="F563" i="6"/>
  <c r="F548" i="6"/>
  <c r="F533" i="6"/>
  <c r="F518" i="6" l="1"/>
  <c r="F503" i="6"/>
  <c r="F488" i="6"/>
  <c r="E473" i="6"/>
  <c r="F473" i="6" s="1"/>
  <c r="E475" i="6" s="1"/>
  <c r="D473" i="6"/>
  <c r="D479" i="6" s="1"/>
  <c r="D484" i="6" s="1"/>
  <c r="D490" i="6" s="1"/>
  <c r="D496" i="6" s="1"/>
  <c r="D501" i="6" s="1"/>
  <c r="D505" i="6" s="1"/>
  <c r="D511" i="6" s="1"/>
  <c r="D516" i="6" s="1"/>
  <c r="D520" i="6" s="1"/>
  <c r="D526" i="6" s="1"/>
  <c r="D531" i="6" s="1"/>
  <c r="D535" i="6" s="1"/>
  <c r="D541" i="6" s="1"/>
  <c r="D546" i="6" s="1"/>
  <c r="D550" i="6" s="1"/>
  <c r="D556" i="6" s="1"/>
  <c r="D561" i="6" s="1"/>
  <c r="D565" i="6" s="1"/>
  <c r="D571" i="6" s="1"/>
  <c r="D576" i="6" s="1"/>
  <c r="D580" i="6" s="1"/>
  <c r="D586" i="6" s="1"/>
  <c r="D591" i="6" s="1"/>
  <c r="D595" i="6" s="1"/>
  <c r="D601" i="6" s="1"/>
  <c r="D606" i="6" s="1"/>
  <c r="D610" i="6" s="1"/>
  <c r="D616" i="6" s="1"/>
  <c r="D621" i="6" s="1"/>
  <c r="D625" i="6" s="1"/>
  <c r="D631" i="6" s="1"/>
  <c r="D636" i="6" s="1"/>
  <c r="D640" i="6" s="1"/>
  <c r="D648" i="6" s="1"/>
  <c r="F471" i="6"/>
  <c r="F467" i="6"/>
  <c r="F454" i="6"/>
  <c r="F439" i="6"/>
  <c r="F423" i="6"/>
  <c r="F408" i="6"/>
  <c r="F393" i="6"/>
  <c r="F378" i="6"/>
  <c r="F363" i="6"/>
  <c r="E350" i="6"/>
  <c r="D350" i="6"/>
  <c r="D356" i="6" s="1"/>
  <c r="D361" i="6" s="1"/>
  <c r="D365" i="6" s="1"/>
  <c r="D371" i="6" s="1"/>
  <c r="D376" i="6" s="1"/>
  <c r="D380" i="6" s="1"/>
  <c r="D386" i="6" s="1"/>
  <c r="D391" i="6" s="1"/>
  <c r="D395" i="6" s="1"/>
  <c r="D401" i="6" s="1"/>
  <c r="D406" i="6" s="1"/>
  <c r="D410" i="6" s="1"/>
  <c r="D416" i="6" s="1"/>
  <c r="D421" i="6" s="1"/>
  <c r="D425" i="6" s="1"/>
  <c r="D431" i="6" s="1"/>
  <c r="D437" i="6" s="1"/>
  <c r="D441" i="6" s="1"/>
  <c r="D447" i="6" s="1"/>
  <c r="D452" i="6" s="1"/>
  <c r="D456" i="6" s="1"/>
  <c r="D462" i="6" s="1"/>
  <c r="F348" i="6"/>
  <c r="F346" i="6"/>
  <c r="F339" i="6"/>
  <c r="F333" i="6"/>
  <c r="F324" i="6"/>
  <c r="F318" i="6"/>
  <c r="F309" i="6"/>
  <c r="F303" i="6"/>
  <c r="F288" i="6"/>
  <c r="F269" i="6"/>
  <c r="F260" i="6"/>
  <c r="F254" i="6"/>
  <c r="F246" i="6"/>
  <c r="F240" i="6"/>
  <c r="F231" i="6"/>
  <c r="F225" i="6"/>
  <c r="F216" i="6"/>
  <c r="F210" i="6"/>
  <c r="F199" i="6"/>
  <c r="F193" i="6"/>
  <c r="F178" i="6"/>
  <c r="F163" i="6"/>
  <c r="F148" i="6"/>
  <c r="F133" i="6"/>
  <c r="F118" i="6"/>
  <c r="F101" i="6"/>
  <c r="F90" i="6"/>
  <c r="F88" i="6"/>
  <c r="F84" i="6"/>
  <c r="F75" i="6"/>
  <c r="F69" i="6"/>
  <c r="F60" i="6"/>
  <c r="F54" i="6"/>
  <c r="F45" i="6"/>
  <c r="F39" i="6"/>
  <c r="F30" i="6"/>
  <c r="F24" i="6"/>
  <c r="F14" i="6"/>
  <c r="F12" i="6"/>
  <c r="E10" i="6"/>
  <c r="D10" i="6"/>
  <c r="D17" i="6" s="1"/>
  <c r="D22" i="6" s="1"/>
  <c r="D26" i="6" s="1"/>
  <c r="D32" i="6" s="1"/>
  <c r="D37" i="6" s="1"/>
  <c r="D41" i="6" s="1"/>
  <c r="D47" i="6" s="1"/>
  <c r="D52" i="6" s="1"/>
  <c r="D56" i="6" s="1"/>
  <c r="D62" i="6" s="1"/>
  <c r="D67" i="6" s="1"/>
  <c r="D71" i="6" s="1"/>
  <c r="D77" i="6" s="1"/>
  <c r="D82" i="6" s="1"/>
  <c r="D86" i="6" s="1"/>
  <c r="D92" i="6" s="1"/>
  <c r="D97" i="6" s="1"/>
  <c r="D103" i="6" s="1"/>
  <c r="D109" i="6" s="1"/>
  <c r="D114" i="6" s="1"/>
  <c r="D120" i="6" s="1"/>
  <c r="D126" i="6" s="1"/>
  <c r="D131" i="6" s="1"/>
  <c r="D135" i="6" s="1"/>
  <c r="D141" i="6" s="1"/>
  <c r="D146" i="6" s="1"/>
  <c r="D150" i="6" s="1"/>
  <c r="D156" i="6" s="1"/>
  <c r="D161" i="6" s="1"/>
  <c r="D165" i="6" s="1"/>
  <c r="D171" i="6" s="1"/>
  <c r="D176" i="6" s="1"/>
  <c r="D180" i="6" s="1"/>
  <c r="D186" i="6" s="1"/>
  <c r="D191" i="6" s="1"/>
  <c r="D195" i="6" s="1"/>
  <c r="D201" i="6" s="1"/>
  <c r="D206" i="6" s="1"/>
  <c r="D212" i="6" s="1"/>
  <c r="D218" i="6" s="1"/>
  <c r="D223" i="6" s="1"/>
  <c r="D227" i="6" s="1"/>
  <c r="D233" i="6" s="1"/>
  <c r="D238" i="6" s="1"/>
  <c r="D242" i="6" s="1"/>
  <c r="D248" i="6" s="1"/>
  <c r="D252" i="6" s="1"/>
  <c r="D256" i="6" s="1"/>
  <c r="D262" i="6" s="1"/>
  <c r="D267" i="6" s="1"/>
  <c r="D271" i="6" s="1"/>
  <c r="D279" i="6" s="1"/>
  <c r="D284" i="6" s="1"/>
  <c r="D290" i="6" s="1"/>
  <c r="D296" i="6" s="1"/>
  <c r="D301" i="6" s="1"/>
  <c r="D305" i="6" s="1"/>
  <c r="D311" i="6" s="1"/>
  <c r="D316" i="6" s="1"/>
  <c r="D320" i="6" s="1"/>
  <c r="D326" i="6" s="1"/>
  <c r="D331" i="6" s="1"/>
  <c r="D335" i="6" s="1"/>
  <c r="D341" i="6" s="1"/>
  <c r="F8" i="6"/>
  <c r="F6" i="6"/>
  <c r="D650" i="6" l="1"/>
  <c r="D653" i="6"/>
  <c r="D659" i="6" s="1"/>
  <c r="D665" i="6" s="1"/>
  <c r="D670" i="6" s="1"/>
  <c r="D674" i="6" s="1"/>
  <c r="D680" i="6" s="1"/>
  <c r="D685" i="6" s="1"/>
  <c r="D689" i="6" s="1"/>
  <c r="D695" i="6" s="1"/>
  <c r="D700" i="6" s="1"/>
  <c r="D704" i="6" s="1"/>
  <c r="D710" i="6" s="1"/>
  <c r="F10" i="6"/>
  <c r="E17" i="6"/>
  <c r="E22" i="6" s="1"/>
  <c r="F17" i="6"/>
  <c r="E477" i="6"/>
  <c r="F477" i="6" s="1"/>
  <c r="F350" i="6"/>
  <c r="E354" i="6" s="1"/>
  <c r="F354" i="6" s="1"/>
  <c r="E356" i="6" l="1"/>
  <c r="E361" i="6" s="1"/>
  <c r="F22" i="6"/>
  <c r="E26" i="6"/>
  <c r="E479" i="6"/>
  <c r="F356" i="6" l="1"/>
  <c r="F479" i="6"/>
  <c r="E484" i="6"/>
  <c r="E32" i="6"/>
  <c r="F26" i="6"/>
  <c r="F361" i="6"/>
  <c r="E365" i="6"/>
  <c r="F365" i="6" l="1"/>
  <c r="E369" i="6" s="1"/>
  <c r="F369" i="6" s="1"/>
  <c r="E490" i="6"/>
  <c r="F484" i="6"/>
  <c r="E37" i="6"/>
  <c r="F32" i="6"/>
  <c r="F37" i="6" l="1"/>
  <c r="E41" i="6"/>
  <c r="F490" i="6"/>
  <c r="E371" i="6"/>
  <c r="E376" i="6" l="1"/>
  <c r="F371" i="6"/>
  <c r="E492" i="6"/>
  <c r="E494" i="6"/>
  <c r="F494" i="6" s="1"/>
  <c r="E47" i="6"/>
  <c r="F41" i="6"/>
  <c r="F47" i="6" l="1"/>
  <c r="E52" i="6"/>
  <c r="E496" i="6"/>
  <c r="E380" i="6"/>
  <c r="F376" i="6"/>
  <c r="F380" i="6" l="1"/>
  <c r="E384" i="6" s="1"/>
  <c r="F384" i="6" s="1"/>
  <c r="F496" i="6"/>
  <c r="E501" i="6"/>
  <c r="F52" i="6"/>
  <c r="E56" i="6"/>
  <c r="E62" i="6" l="1"/>
  <c r="F56" i="6"/>
  <c r="F501" i="6"/>
  <c r="E505" i="6"/>
  <c r="E386" i="6"/>
  <c r="F505" i="6" l="1"/>
  <c r="E391" i="6"/>
  <c r="F386" i="6"/>
  <c r="E67" i="6"/>
  <c r="F62" i="6"/>
  <c r="E71" i="6" l="1"/>
  <c r="F67" i="6"/>
  <c r="E395" i="6"/>
  <c r="F391" i="6"/>
  <c r="E509" i="6"/>
  <c r="F509" i="6" s="1"/>
  <c r="E507" i="6"/>
  <c r="E511" i="6" l="1"/>
  <c r="E516" i="6" s="1"/>
  <c r="F395" i="6"/>
  <c r="E399" i="6" s="1"/>
  <c r="F399" i="6" s="1"/>
  <c r="F71" i="6"/>
  <c r="E77" i="6"/>
  <c r="F511" i="6" l="1"/>
  <c r="E401" i="6"/>
  <c r="E82" i="6"/>
  <c r="F77" i="6"/>
  <c r="E520" i="6"/>
  <c r="F516" i="6"/>
  <c r="E406" i="6"/>
  <c r="F401" i="6"/>
  <c r="F82" i="6" l="1"/>
  <c r="E86" i="6"/>
  <c r="F406" i="6"/>
  <c r="E410" i="6"/>
  <c r="F520" i="6"/>
  <c r="F410" i="6" l="1"/>
  <c r="E414" i="6" s="1"/>
  <c r="F414" i="6" s="1"/>
  <c r="F86" i="6"/>
  <c r="E92" i="6"/>
  <c r="E524" i="6"/>
  <c r="F524" i="6" s="1"/>
  <c r="E522" i="6"/>
  <c r="E526" i="6" s="1"/>
  <c r="F526" i="6" l="1"/>
  <c r="E531" i="6"/>
  <c r="E97" i="6"/>
  <c r="F92" i="6"/>
  <c r="E416" i="6"/>
  <c r="F531" i="6" l="1"/>
  <c r="E535" i="6"/>
  <c r="F535" i="6" s="1"/>
  <c r="F97" i="6"/>
  <c r="E103" i="6"/>
  <c r="E421" i="6"/>
  <c r="F416" i="6"/>
  <c r="E537" i="6" l="1"/>
  <c r="E539" i="6"/>
  <c r="F539" i="6" s="1"/>
  <c r="E425" i="6"/>
  <c r="F421" i="6"/>
  <c r="F103" i="6"/>
  <c r="E107" i="6" s="1"/>
  <c r="F107" i="6" s="1"/>
  <c r="E109" i="6" l="1"/>
  <c r="E541" i="6"/>
  <c r="F109" i="6"/>
  <c r="E114" i="6"/>
  <c r="F425" i="6"/>
  <c r="E429" i="6" s="1"/>
  <c r="F429" i="6" s="1"/>
  <c r="F541" i="6" l="1"/>
  <c r="E546" i="6"/>
  <c r="F114" i="6"/>
  <c r="E120" i="6"/>
  <c r="E431" i="6"/>
  <c r="F546" i="6" l="1"/>
  <c r="E550" i="6"/>
  <c r="F431" i="6"/>
  <c r="E437" i="6"/>
  <c r="F120" i="6"/>
  <c r="E124" i="6" s="1"/>
  <c r="F124" i="6" s="1"/>
  <c r="E126" i="6"/>
  <c r="F550" i="6" l="1"/>
  <c r="E131" i="6"/>
  <c r="F126" i="6"/>
  <c r="F437" i="6"/>
  <c r="E441" i="6"/>
  <c r="E552" i="6" l="1"/>
  <c r="E554" i="6"/>
  <c r="F554" i="6" s="1"/>
  <c r="F441" i="6"/>
  <c r="E445" i="6" s="1"/>
  <c r="F445" i="6" s="1"/>
  <c r="F131" i="6"/>
  <c r="E135" i="6"/>
  <c r="E556" i="6" l="1"/>
  <c r="E447" i="6"/>
  <c r="E452" i="6" s="1"/>
  <c r="F135" i="6"/>
  <c r="E139" i="6" s="1"/>
  <c r="F139" i="6" s="1"/>
  <c r="F447" i="6" l="1"/>
  <c r="F556" i="6"/>
  <c r="E561" i="6"/>
  <c r="E456" i="6"/>
  <c r="F452" i="6"/>
  <c r="E141" i="6"/>
  <c r="F561" i="6" l="1"/>
  <c r="E565" i="6"/>
  <c r="F565" i="6" s="1"/>
  <c r="F141" i="6"/>
  <c r="E146" i="6"/>
  <c r="F456" i="6"/>
  <c r="E569" i="6" l="1"/>
  <c r="F569" i="6" s="1"/>
  <c r="E567" i="6"/>
  <c r="E571" i="6" s="1"/>
  <c r="E458" i="6"/>
  <c r="E460" i="6"/>
  <c r="F460" i="6" s="1"/>
  <c r="F146" i="6"/>
  <c r="E150" i="6"/>
  <c r="F571" i="6" l="1"/>
  <c r="E576" i="6"/>
  <c r="F150" i="6"/>
  <c r="E154" i="6" s="1"/>
  <c r="F154" i="6" s="1"/>
  <c r="E462" i="6"/>
  <c r="F462" i="6" s="1"/>
  <c r="E156" i="6" l="1"/>
  <c r="F576" i="6"/>
  <c r="E580" i="6"/>
  <c r="F156" i="6"/>
  <c r="E161" i="6"/>
  <c r="F580" i="6" l="1"/>
  <c r="F161" i="6"/>
  <c r="E165" i="6"/>
  <c r="E582" i="6" l="1"/>
  <c r="E584" i="6"/>
  <c r="F584" i="6" s="1"/>
  <c r="F165" i="6"/>
  <c r="E169" i="6" s="1"/>
  <c r="F169" i="6" s="1"/>
  <c r="E586" i="6" l="1"/>
  <c r="E171" i="6"/>
  <c r="F171" i="6" s="1"/>
  <c r="E176" i="6" l="1"/>
  <c r="F586" i="6"/>
  <c r="E591" i="6"/>
  <c r="F176" i="6"/>
  <c r="E180" i="6"/>
  <c r="F591" i="6" l="1"/>
  <c r="E595" i="6"/>
  <c r="F180" i="6"/>
  <c r="E184" i="6" s="1"/>
  <c r="F184" i="6" s="1"/>
  <c r="F595" i="6" l="1"/>
  <c r="E186" i="6"/>
  <c r="E599" i="6" l="1"/>
  <c r="F599" i="6" s="1"/>
  <c r="E597" i="6"/>
  <c r="E601" i="6" s="1"/>
  <c r="E191" i="6"/>
  <c r="F186" i="6"/>
  <c r="F601" i="6" l="1"/>
  <c r="E606" i="6"/>
  <c r="E195" i="6"/>
  <c r="F191" i="6"/>
  <c r="F606" i="6" l="1"/>
  <c r="E610" i="6"/>
  <c r="F195" i="6"/>
  <c r="E201" i="6"/>
  <c r="F610" i="6" l="1"/>
  <c r="E206" i="6"/>
  <c r="F201" i="6"/>
  <c r="E612" i="6" l="1"/>
  <c r="E614" i="6"/>
  <c r="F614" i="6" s="1"/>
  <c r="E212" i="6"/>
  <c r="F206" i="6"/>
  <c r="E616" i="6" l="1"/>
  <c r="E218" i="6"/>
  <c r="F212" i="6"/>
  <c r="F616" i="6" l="1"/>
  <c r="E621" i="6"/>
  <c r="E223" i="6"/>
  <c r="F218" i="6"/>
  <c r="E625" i="6" l="1"/>
  <c r="F625" i="6" s="1"/>
  <c r="F621" i="6"/>
  <c r="F223" i="6"/>
  <c r="E227" i="6"/>
  <c r="E627" i="6" l="1"/>
  <c r="E629" i="6"/>
  <c r="F629" i="6" s="1"/>
  <c r="E233" i="6"/>
  <c r="F227" i="6"/>
  <c r="E631" i="6" l="1"/>
  <c r="E238" i="6"/>
  <c r="F233" i="6"/>
  <c r="F631" i="6" l="1"/>
  <c r="E636" i="6"/>
  <c r="F238" i="6"/>
  <c r="E242" i="6"/>
  <c r="F636" i="6" l="1"/>
  <c r="E640" i="6"/>
  <c r="F242" i="6"/>
  <c r="E248" i="6"/>
  <c r="F640" i="6" l="1"/>
  <c r="F248" i="6"/>
  <c r="E252" i="6"/>
  <c r="E644" i="6" l="1"/>
  <c r="E642" i="6"/>
  <c r="E256" i="6"/>
  <c r="F252" i="6"/>
  <c r="F644" i="6" l="1"/>
  <c r="E648" i="6"/>
  <c r="F648" i="6" s="1"/>
  <c r="E262" i="6"/>
  <c r="F256" i="6"/>
  <c r="E653" i="6" l="1"/>
  <c r="E659" i="6"/>
  <c r="F653" i="6"/>
  <c r="E267" i="6"/>
  <c r="F262" i="6"/>
  <c r="F659" i="6" l="1"/>
  <c r="F267" i="6"/>
  <c r="E271" i="6"/>
  <c r="E661" i="6" l="1"/>
  <c r="E663" i="6"/>
  <c r="F663" i="6" s="1"/>
  <c r="F271" i="6"/>
  <c r="E273" i="6" s="1"/>
  <c r="F273" i="6" s="1"/>
  <c r="E275" i="6" s="1"/>
  <c r="F275" i="6" s="1"/>
  <c r="E665" i="6" l="1"/>
  <c r="E279" i="6"/>
  <c r="F665" i="6" l="1"/>
  <c r="E670" i="6"/>
  <c r="E284" i="6"/>
  <c r="F279" i="6"/>
  <c r="E674" i="6" l="1"/>
  <c r="F674" i="6" s="1"/>
  <c r="F670" i="6"/>
  <c r="F284" i="6"/>
  <c r="E290" i="6"/>
  <c r="E678" i="6" l="1"/>
  <c r="F678" i="6" s="1"/>
  <c r="E676" i="6"/>
  <c r="F290" i="6"/>
  <c r="E294" i="6" s="1"/>
  <c r="F294" i="6" s="1"/>
  <c r="E680" i="6" l="1"/>
  <c r="E685" i="6"/>
  <c r="F680" i="6"/>
  <c r="E296" i="6"/>
  <c r="F685" i="6" l="1"/>
  <c r="E689" i="6"/>
  <c r="F296" i="6"/>
  <c r="E301" i="6"/>
  <c r="F689" i="6" l="1"/>
  <c r="F301" i="6"/>
  <c r="E305" i="6"/>
  <c r="E693" i="6" l="1"/>
  <c r="F693" i="6" s="1"/>
  <c r="E691" i="6"/>
  <c r="E695" i="6" s="1"/>
  <c r="E311" i="6"/>
  <c r="F305" i="6"/>
  <c r="E700" i="6" l="1"/>
  <c r="F695" i="6"/>
  <c r="F311" i="6"/>
  <c r="E316" i="6"/>
  <c r="F700" i="6" l="1"/>
  <c r="E704" i="6"/>
  <c r="E320" i="6"/>
  <c r="F316" i="6"/>
  <c r="F704" i="6" l="1"/>
  <c r="E326" i="6"/>
  <c r="F320" i="6"/>
  <c r="E706" i="6" l="1"/>
  <c r="E708" i="6"/>
  <c r="F708" i="6" s="1"/>
  <c r="E331" i="6"/>
  <c r="F326" i="6"/>
  <c r="E710" i="6" l="1"/>
  <c r="F710" i="6" s="1"/>
  <c r="E335" i="6"/>
  <c r="F331" i="6"/>
  <c r="E341" i="6" l="1"/>
  <c r="F341" i="6" s="1"/>
  <c r="F335" i="6"/>
  <c r="C9" i="5" l="1"/>
  <c r="E9" i="5" s="1"/>
  <c r="C10" i="5"/>
  <c r="E10" i="5"/>
  <c r="C11" i="5"/>
  <c r="E11" i="5" s="1"/>
  <c r="B23" i="5"/>
  <c r="B24" i="5"/>
  <c r="B25" i="5"/>
  <c r="D29" i="5"/>
  <c r="D30" i="5"/>
  <c r="B36" i="5"/>
  <c r="B37" i="5"/>
  <c r="B38" i="5"/>
  <c r="B49" i="5"/>
  <c r="B50" i="5"/>
  <c r="B51" i="5"/>
  <c r="B52" i="5" l="1"/>
  <c r="C49" i="5" s="1"/>
  <c r="B39" i="5"/>
  <c r="C36" i="5" s="1"/>
  <c r="B26" i="5"/>
  <c r="C25" i="5" s="1"/>
  <c r="C51" i="5"/>
  <c r="D51" i="5" s="1"/>
  <c r="C38" i="5"/>
  <c r="E38" i="5" s="1"/>
  <c r="E51" i="5"/>
  <c r="D38" i="5"/>
  <c r="D49" i="5" l="1"/>
  <c r="C50" i="5"/>
  <c r="E36" i="5"/>
  <c r="D36" i="5"/>
  <c r="E25" i="5"/>
  <c r="D25" i="5"/>
  <c r="C37" i="5"/>
  <c r="E49" i="5"/>
  <c r="C24" i="5"/>
  <c r="C23" i="5"/>
  <c r="D50" i="5" l="1"/>
  <c r="D52" i="5" s="1"/>
  <c r="E50" i="5"/>
  <c r="E52" i="5" s="1"/>
  <c r="C52" i="5"/>
  <c r="E23" i="5"/>
  <c r="E26" i="5" s="1"/>
  <c r="D23" i="5"/>
  <c r="D26" i="5" s="1"/>
  <c r="C26" i="5"/>
  <c r="E24" i="5"/>
  <c r="D24" i="5"/>
  <c r="E37" i="5"/>
  <c r="E39" i="5" s="1"/>
  <c r="D37" i="5"/>
  <c r="C39" i="5"/>
  <c r="D39" i="5" s="1"/>
</calcChain>
</file>

<file path=xl/sharedStrings.xml><?xml version="1.0" encoding="utf-8"?>
<sst xmlns="http://schemas.openxmlformats.org/spreadsheetml/2006/main" count="676" uniqueCount="58">
  <si>
    <t>Quantity</t>
  </si>
  <si>
    <t>Amount</t>
  </si>
  <si>
    <t>Avg Unit Cost</t>
  </si>
  <si>
    <t>Beginning Balance</t>
  </si>
  <si>
    <t>Acquisitions</t>
  </si>
  <si>
    <t>Subtotal</t>
  </si>
  <si>
    <t>Issuances</t>
  </si>
  <si>
    <t>Consumption</t>
  </si>
  <si>
    <t>Ending Balance</t>
  </si>
  <si>
    <t>Year End Consumption Adjustments</t>
  </si>
  <si>
    <t xml:space="preserve">Consumption </t>
  </si>
  <si>
    <t>SO2 (2010 vintage)</t>
  </si>
  <si>
    <t>Original Issuance</t>
  </si>
  <si>
    <t>2011 Vintage Additions</t>
  </si>
  <si>
    <t>SO2 (2010 / 2011 vintage)</t>
  </si>
  <si>
    <t>Naratives</t>
  </si>
  <si>
    <t>Kentucky Power Company</t>
  </si>
  <si>
    <t>SO2  Inventory</t>
  </si>
  <si>
    <t>SO2 (2010 / 2011/ 2012/ 2013 vintage)</t>
  </si>
  <si>
    <t>Interim Allowance Agreement Settlement</t>
  </si>
  <si>
    <t>SO2 (2010 / 2011/ 2012/ 2013/ 2014 vintage)</t>
  </si>
  <si>
    <t>Mitchell Allowances</t>
  </si>
  <si>
    <t>Includes addition of 2014 vintage allowances to current inventory</t>
  </si>
  <si>
    <t>Consumption Adj. Prior Yr.</t>
  </si>
  <si>
    <t>Total KPCo Allowances Consumed:</t>
  </si>
  <si>
    <t>Total KPCo SO2 Costs for Month:</t>
  </si>
  <si>
    <t>Total</t>
  </si>
  <si>
    <t>Mitchell</t>
  </si>
  <si>
    <t>Rockport</t>
  </si>
  <si>
    <t xml:space="preserve">Big Sandy </t>
  </si>
  <si>
    <t>Allowances Allocated to Each Plant</t>
  </si>
  <si>
    <t>Dollars Allocated to Each Plant</t>
  </si>
  <si>
    <t>Percentage of Total Tons Emitted</t>
  </si>
  <si>
    <t>Emitted Tons</t>
  </si>
  <si>
    <t>Plant</t>
  </si>
  <si>
    <t>April 2014</t>
  </si>
  <si>
    <t xml:space="preserve"> </t>
  </si>
  <si>
    <t>March 2014</t>
  </si>
  <si>
    <t>February 2014</t>
  </si>
  <si>
    <t>January 2014</t>
  </si>
  <si>
    <t>Big Sandy &amp; Rockport SO2 Emission Allowance Consumption</t>
  </si>
  <si>
    <t>SO2 (2010 / 2011/ 2012/ 2013/ 2014/ 2015 vintage)</t>
  </si>
  <si>
    <t>2015 Vintage allowances</t>
  </si>
  <si>
    <t>May 2014</t>
  </si>
  <si>
    <t>Total KPCo NX Costs for Month: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</si>
  <si>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</si>
  <si>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</si>
  <si>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</si>
  <si>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</si>
  <si>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</si>
  <si>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</si>
  <si>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</si>
  <si>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</si>
  <si>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</si>
  <si>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</si>
  <si>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</si>
  <si>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January 2014 -- April 2015</t>
  </si>
  <si>
    <t>Includes addition of 2015 vintage allowances to current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</si>
</sst>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164" fontId="4" fillId="0" borderId="0" xfId="1" applyNumberFormat="1" applyFont="1"/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2" fillId="2" borderId="0" xfId="0" applyFont="1" applyFill="1"/>
    <xf numFmtId="164" fontId="3" fillId="0" borderId="0" xfId="1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4" fontId="3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4" fillId="0" borderId="0" xfId="2" applyNumberFormat="1" applyFont="1"/>
    <xf numFmtId="44" fontId="4" fillId="0" borderId="0" xfId="2" applyNumberFormat="1" applyFont="1"/>
    <xf numFmtId="164" fontId="4" fillId="0" borderId="1" xfId="1" applyNumberFormat="1" applyFont="1" applyFill="1" applyBorder="1"/>
    <xf numFmtId="165" fontId="4" fillId="0" borderId="1" xfId="2" applyNumberFormat="1" applyFont="1" applyFill="1" applyBorder="1"/>
    <xf numFmtId="44" fontId="4" fillId="0" borderId="1" xfId="2" applyNumberFormat="1" applyFont="1" applyFill="1" applyBorder="1"/>
    <xf numFmtId="0" fontId="0" fillId="0" borderId="0" xfId="0" applyFill="1"/>
    <xf numFmtId="164" fontId="4" fillId="0" borderId="0" xfId="1" applyNumberFormat="1" applyFont="1" applyFill="1"/>
    <xf numFmtId="165" fontId="4" fillId="0" borderId="0" xfId="2" applyNumberFormat="1" applyFont="1" applyFill="1"/>
    <xf numFmtId="44" fontId="4" fillId="0" borderId="0" xfId="2" applyNumberFormat="1" applyFont="1" applyFill="1"/>
    <xf numFmtId="164" fontId="4" fillId="0" borderId="0" xfId="1" applyNumberFormat="1" applyFont="1" applyBorder="1"/>
    <xf numFmtId="165" fontId="4" fillId="0" borderId="0" xfId="2" applyNumberFormat="1" applyFont="1" applyBorder="1"/>
    <xf numFmtId="44" fontId="4" fillId="0" borderId="0" xfId="2" applyNumberFormat="1" applyFont="1" applyBorder="1"/>
    <xf numFmtId="0" fontId="0" fillId="0" borderId="0" xfId="0" applyBorder="1"/>
    <xf numFmtId="164" fontId="4" fillId="0" borderId="1" xfId="1" applyNumberFormat="1" applyFont="1" applyBorder="1"/>
    <xf numFmtId="165" fontId="4" fillId="0" borderId="1" xfId="2" applyNumberFormat="1" applyFont="1" applyBorder="1"/>
    <xf numFmtId="44" fontId="4" fillId="0" borderId="1" xfId="2" applyNumberFormat="1" applyFont="1" applyBorder="1"/>
    <xf numFmtId="164" fontId="4" fillId="0" borderId="2" xfId="1" applyNumberFormat="1" applyFont="1" applyBorder="1"/>
    <xf numFmtId="44" fontId="4" fillId="0" borderId="2" xfId="2" applyNumberFormat="1" applyFont="1" applyBorder="1"/>
    <xf numFmtId="0" fontId="0" fillId="0" borderId="0" xfId="0" applyAlignment="1">
      <alignment horizontal="center" wrapText="1"/>
    </xf>
    <xf numFmtId="165" fontId="4" fillId="0" borderId="2" xfId="2" applyNumberFormat="1" applyFont="1" applyBorder="1"/>
    <xf numFmtId="0" fontId="0" fillId="0" borderId="1" xfId="0" applyBorder="1" applyAlignment="1">
      <alignment horizontal="center"/>
    </xf>
    <xf numFmtId="0" fontId="5" fillId="0" borderId="0" xfId="0" applyFont="1"/>
    <xf numFmtId="164" fontId="0" fillId="0" borderId="0" xfId="0" applyNumberFormat="1"/>
    <xf numFmtId="43" fontId="0" fillId="0" borderId="0" xfId="0" applyNumberFormat="1"/>
    <xf numFmtId="37" fontId="0" fillId="0" borderId="0" xfId="0" applyNumberFormat="1" applyFill="1"/>
    <xf numFmtId="164" fontId="3" fillId="0" borderId="0" xfId="1" applyNumberFormat="1" applyFont="1" applyFill="1"/>
    <xf numFmtId="37" fontId="3" fillId="0" borderId="0" xfId="0" applyNumberFormat="1" applyFont="1" applyFill="1"/>
    <xf numFmtId="8" fontId="3" fillId="0" borderId="0" xfId="0" applyNumberFormat="1" applyFont="1" applyFill="1"/>
    <xf numFmtId="0" fontId="3" fillId="0" borderId="0" xfId="0" applyFont="1" applyFill="1"/>
    <xf numFmtId="10" fontId="3" fillId="0" borderId="0" xfId="3" applyNumberFormat="1" applyFont="1" applyFill="1"/>
    <xf numFmtId="8" fontId="7" fillId="0" borderId="0" xfId="0" applyNumberFormat="1" applyFont="1" applyFill="1"/>
    <xf numFmtId="10" fontId="4" fillId="0" borderId="0" xfId="3" applyNumberFormat="1" applyFont="1" applyFill="1"/>
    <xf numFmtId="49" fontId="3" fillId="0" borderId="0" xfId="0" applyNumberFormat="1" applyFont="1" applyAlignment="1">
      <alignment horizontal="center" wrapText="1"/>
    </xf>
    <xf numFmtId="0" fontId="6" fillId="0" borderId="0" xfId="0" quotePrefix="1" applyFont="1"/>
    <xf numFmtId="0" fontId="7" fillId="0" borderId="0" xfId="0" applyFont="1" applyFill="1"/>
    <xf numFmtId="10" fontId="4" fillId="0" borderId="0" xfId="3" applyNumberFormat="1" applyFont="1"/>
    <xf numFmtId="37" fontId="0" fillId="0" borderId="0" xfId="0" applyNumberFormat="1"/>
    <xf numFmtId="164" fontId="3" fillId="0" borderId="0" xfId="1" applyNumberFormat="1" applyFont="1"/>
    <xf numFmtId="37" fontId="3" fillId="0" borderId="0" xfId="0" applyNumberFormat="1" applyFont="1"/>
    <xf numFmtId="8" fontId="3" fillId="0" borderId="0" xfId="0" applyNumberFormat="1" applyFont="1"/>
    <xf numFmtId="0" fontId="3" fillId="0" borderId="0" xfId="0" applyFont="1"/>
    <xf numFmtId="10" fontId="3" fillId="0" borderId="0" xfId="3" applyNumberFormat="1" applyFont="1"/>
    <xf numFmtId="8" fontId="7" fillId="0" borderId="0" xfId="0" applyNumberFormat="1" applyFont="1"/>
    <xf numFmtId="0" fontId="0" fillId="0" borderId="0" xfId="0" applyBorder="1" applyAlignment="1">
      <alignment horizontal="left"/>
    </xf>
    <xf numFmtId="9" fontId="4" fillId="0" borderId="0" xfId="3" applyFont="1" applyBorder="1" applyAlignment="1">
      <alignment horizontal="center"/>
    </xf>
    <xf numFmtId="44" fontId="0" fillId="0" borderId="0" xfId="0" applyNumberFormat="1" applyBorder="1"/>
    <xf numFmtId="44" fontId="4" fillId="0" borderId="0" xfId="2" applyFon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/>
    <xf numFmtId="49" fontId="3" fillId="0" borderId="0" xfId="0" applyNumberFormat="1" applyFont="1" applyFill="1" applyAlignment="1">
      <alignment horizontal="center" wrapText="1"/>
    </xf>
    <xf numFmtId="10" fontId="0" fillId="0" borderId="0" xfId="3" applyNumberFormat="1" applyFont="1" applyFill="1"/>
    <xf numFmtId="10" fontId="7" fillId="0" borderId="0" xfId="3" applyNumberFormat="1" applyFont="1" applyFill="1"/>
    <xf numFmtId="17" fontId="6" fillId="0" borderId="0" xfId="0" quotePrefix="1" applyNumberFormat="1" applyFont="1"/>
    <xf numFmtId="17" fontId="6" fillId="0" borderId="0" xfId="0" quotePrefix="1" applyNumberFormat="1" applyFont="1" applyFill="1"/>
    <xf numFmtId="165" fontId="7" fillId="0" borderId="0" xfId="2" applyNumberFormat="1" applyFont="1" applyFill="1"/>
    <xf numFmtId="165" fontId="3" fillId="0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1"/>
  <sheetViews>
    <sheetView workbookViewId="0">
      <selection activeCell="G348" sqref="G348"/>
    </sheetView>
  </sheetViews>
  <sheetFormatPr defaultRowHeight="14.4" x14ac:dyDescent="0.3"/>
  <cols>
    <col min="1" max="1" width="8.109375" customWidth="1"/>
    <col min="2" max="2" width="32.33203125" customWidth="1"/>
    <col min="4" max="4" width="9.6640625" bestFit="1" customWidth="1"/>
    <col min="5" max="5" width="13.33203125" bestFit="1" customWidth="1"/>
    <col min="6" max="6" width="20.5546875" customWidth="1"/>
    <col min="7" max="7" width="39.109375" bestFit="1" customWidth="1"/>
  </cols>
  <sheetData>
    <row r="1" spans="1:6" ht="18" x14ac:dyDescent="0.35">
      <c r="A1" s="30" t="s">
        <v>16</v>
      </c>
    </row>
    <row r="2" spans="1:6" ht="18" x14ac:dyDescent="0.35">
      <c r="A2" s="30" t="s">
        <v>17</v>
      </c>
    </row>
    <row r="3" spans="1:6" ht="21" customHeight="1" x14ac:dyDescent="0.35">
      <c r="A3" s="30"/>
    </row>
    <row r="4" spans="1:6" ht="18.75" hidden="1" customHeight="1" x14ac:dyDescent="0.35">
      <c r="A4" s="30"/>
      <c r="B4" s="3">
        <v>39995</v>
      </c>
      <c r="C4" s="4"/>
      <c r="D4" s="57" t="s">
        <v>11</v>
      </c>
      <c r="E4" s="57"/>
      <c r="F4" s="57"/>
    </row>
    <row r="5" spans="1:6" hidden="1" x14ac:dyDescent="0.3">
      <c r="B5" s="2"/>
      <c r="C5" s="8"/>
      <c r="D5" s="5" t="s">
        <v>0</v>
      </c>
      <c r="E5" s="6" t="s">
        <v>1</v>
      </c>
      <c r="F5" s="7" t="s">
        <v>2</v>
      </c>
    </row>
    <row r="6" spans="1:6" hidden="1" x14ac:dyDescent="0.3">
      <c r="B6" s="2" t="s">
        <v>3</v>
      </c>
      <c r="D6" s="1">
        <v>40684</v>
      </c>
      <c r="E6" s="9">
        <v>701880</v>
      </c>
      <c r="F6" s="10">
        <f>IF(E6=0,0,E6/D6)</f>
        <v>17.251990954675058</v>
      </c>
    </row>
    <row r="7" spans="1:6" hidden="1" x14ac:dyDescent="0.3">
      <c r="B7" s="2"/>
      <c r="D7" s="1"/>
      <c r="E7" s="9"/>
      <c r="F7" s="10"/>
    </row>
    <row r="8" spans="1:6" hidden="1" x14ac:dyDescent="0.3">
      <c r="B8" s="2" t="s">
        <v>4</v>
      </c>
      <c r="C8" s="14"/>
      <c r="D8" s="11"/>
      <c r="E8" s="12"/>
      <c r="F8" s="13">
        <f>IF(E8=0,0,E8/D8)</f>
        <v>0</v>
      </c>
    </row>
    <row r="9" spans="1:6" hidden="1" x14ac:dyDescent="0.3">
      <c r="B9" s="2"/>
      <c r="C9" s="14"/>
      <c r="D9" s="15"/>
      <c r="E9" s="16"/>
      <c r="F9" s="17"/>
    </row>
    <row r="10" spans="1:6" hidden="1" x14ac:dyDescent="0.3">
      <c r="B10" s="2" t="s">
        <v>5</v>
      </c>
      <c r="C10" s="21"/>
      <c r="D10" s="18">
        <f>+D6+D8</f>
        <v>40684</v>
      </c>
      <c r="E10" s="19">
        <f>+E6+E8</f>
        <v>701880</v>
      </c>
      <c r="F10" s="20">
        <f>IF(E10=0,0,E10/D10)</f>
        <v>17.251990954675058</v>
      </c>
    </row>
    <row r="11" spans="1:6" hidden="1" x14ac:dyDescent="0.3">
      <c r="B11" s="2"/>
      <c r="D11" s="18"/>
      <c r="E11" s="19"/>
      <c r="F11" s="20"/>
    </row>
    <row r="12" spans="1:6" hidden="1" x14ac:dyDescent="0.3">
      <c r="B12" s="2" t="s">
        <v>6</v>
      </c>
      <c r="D12" s="18">
        <v>0</v>
      </c>
      <c r="E12" s="19">
        <v>0</v>
      </c>
      <c r="F12" s="10">
        <f>IF(E12=0,0,E12/D12)</f>
        <v>0</v>
      </c>
    </row>
    <row r="13" spans="1:6" hidden="1" x14ac:dyDescent="0.3">
      <c r="B13" s="2"/>
      <c r="D13" s="18"/>
      <c r="E13" s="19"/>
      <c r="F13" s="10"/>
    </row>
    <row r="14" spans="1:6" hidden="1" x14ac:dyDescent="0.3">
      <c r="B14" s="2" t="s">
        <v>7</v>
      </c>
      <c r="D14" s="22">
        <v>0</v>
      </c>
      <c r="E14" s="23">
        <v>0</v>
      </c>
      <c r="F14" s="24">
        <f>IF(E14=0,0,E14/D14)</f>
        <v>0</v>
      </c>
    </row>
    <row r="15" spans="1:6" hidden="1" x14ac:dyDescent="0.3">
      <c r="B15" s="2"/>
      <c r="D15" s="18"/>
      <c r="E15" s="19"/>
      <c r="F15" s="20"/>
    </row>
    <row r="16" spans="1:6" hidden="1" x14ac:dyDescent="0.3">
      <c r="B16" s="2"/>
      <c r="D16" s="18"/>
      <c r="E16" s="19"/>
      <c r="F16" s="20"/>
    </row>
    <row r="17" spans="2:6" ht="15" hidden="1" thickBot="1" x14ac:dyDescent="0.35">
      <c r="B17" s="2" t="s">
        <v>8</v>
      </c>
      <c r="D17" s="25">
        <f>SUM(D10:D14)</f>
        <v>40684</v>
      </c>
      <c r="E17" s="25">
        <f>SUM(E10:E14)</f>
        <v>701880</v>
      </c>
      <c r="F17" s="26">
        <f>IF(E17=0,0,E17/D17)</f>
        <v>17.251990954675058</v>
      </c>
    </row>
    <row r="18" spans="2:6" hidden="1" x14ac:dyDescent="0.3">
      <c r="B18" s="2"/>
      <c r="D18" s="18"/>
      <c r="E18" s="19"/>
      <c r="F18" s="20"/>
    </row>
    <row r="19" spans="2:6" hidden="1" x14ac:dyDescent="0.3">
      <c r="B19" s="2"/>
      <c r="D19" s="1"/>
      <c r="E19" s="9"/>
      <c r="F19" s="10"/>
    </row>
    <row r="20" spans="2:6" ht="15.75" hidden="1" customHeight="1" x14ac:dyDescent="0.3">
      <c r="B20" s="3">
        <v>40026</v>
      </c>
      <c r="C20" s="4"/>
      <c r="D20" s="57" t="s">
        <v>11</v>
      </c>
      <c r="E20" s="57"/>
      <c r="F20" s="57"/>
    </row>
    <row r="21" spans="2:6" hidden="1" x14ac:dyDescent="0.3">
      <c r="B21" s="2"/>
      <c r="C21" s="8"/>
      <c r="D21" s="5" t="s">
        <v>0</v>
      </c>
      <c r="E21" s="6" t="s">
        <v>1</v>
      </c>
      <c r="F21" s="7" t="s">
        <v>2</v>
      </c>
    </row>
    <row r="22" spans="2:6" hidden="1" x14ac:dyDescent="0.3">
      <c r="B22" s="2" t="s">
        <v>3</v>
      </c>
      <c r="D22" s="1">
        <f>+D17</f>
        <v>40684</v>
      </c>
      <c r="E22" s="9">
        <f>+E17</f>
        <v>701880</v>
      </c>
      <c r="F22" s="10">
        <f>IF(E22=0,0,E22/D22)</f>
        <v>17.251990954675058</v>
      </c>
    </row>
    <row r="23" spans="2:6" hidden="1" x14ac:dyDescent="0.3">
      <c r="B23" s="2"/>
      <c r="D23" s="1"/>
      <c r="E23" s="9"/>
      <c r="F23" s="10"/>
    </row>
    <row r="24" spans="2:6" hidden="1" x14ac:dyDescent="0.3">
      <c r="B24" s="2" t="s">
        <v>4</v>
      </c>
      <c r="D24" s="22">
        <v>0</v>
      </c>
      <c r="E24" s="23">
        <v>0</v>
      </c>
      <c r="F24" s="24">
        <f t="shared" ref="F24:F32" si="0">IF(E24=0,0,E24/D24)</f>
        <v>0</v>
      </c>
    </row>
    <row r="25" spans="2:6" hidden="1" x14ac:dyDescent="0.3">
      <c r="B25" s="2"/>
      <c r="D25" s="1"/>
      <c r="E25" s="9"/>
      <c r="F25" s="10"/>
    </row>
    <row r="26" spans="2:6" hidden="1" x14ac:dyDescent="0.3">
      <c r="B26" s="2" t="s">
        <v>5</v>
      </c>
      <c r="C26" s="21"/>
      <c r="D26" s="18">
        <f>SUM(D22:D24)</f>
        <v>40684</v>
      </c>
      <c r="E26" s="19">
        <f>SUM(E22:E24)</f>
        <v>701880</v>
      </c>
      <c r="F26" s="20">
        <f t="shared" si="0"/>
        <v>17.251990954675058</v>
      </c>
    </row>
    <row r="27" spans="2:6" hidden="1" x14ac:dyDescent="0.3">
      <c r="B27" s="2"/>
      <c r="D27" s="1"/>
      <c r="E27" s="9"/>
      <c r="F27" s="10"/>
    </row>
    <row r="28" spans="2:6" hidden="1" x14ac:dyDescent="0.3">
      <c r="B28" s="2" t="s">
        <v>6</v>
      </c>
      <c r="D28" s="1">
        <v>0</v>
      </c>
      <c r="E28" s="9">
        <v>0</v>
      </c>
      <c r="F28" s="10">
        <v>0</v>
      </c>
    </row>
    <row r="29" spans="2:6" hidden="1" x14ac:dyDescent="0.3">
      <c r="B29" s="2"/>
      <c r="D29" s="1"/>
      <c r="E29" s="9"/>
      <c r="F29" s="10"/>
    </row>
    <row r="30" spans="2:6" hidden="1" x14ac:dyDescent="0.3">
      <c r="B30" s="2" t="s">
        <v>10</v>
      </c>
      <c r="D30" s="22">
        <v>0</v>
      </c>
      <c r="E30" s="23">
        <v>0</v>
      </c>
      <c r="F30" s="24">
        <f t="shared" si="0"/>
        <v>0</v>
      </c>
    </row>
    <row r="31" spans="2:6" hidden="1" x14ac:dyDescent="0.3">
      <c r="B31" s="2"/>
      <c r="D31" s="1"/>
      <c r="E31" s="9"/>
      <c r="F31" s="10"/>
    </row>
    <row r="32" spans="2:6" ht="15" hidden="1" thickBot="1" x14ac:dyDescent="0.35">
      <c r="B32" s="2" t="s">
        <v>8</v>
      </c>
      <c r="D32" s="25">
        <f>SUM(D26:D30)</f>
        <v>40684</v>
      </c>
      <c r="E32" s="28">
        <f>SUM(E26:E30)</f>
        <v>701880</v>
      </c>
      <c r="F32" s="26">
        <f t="shared" si="0"/>
        <v>17.251990954675058</v>
      </c>
    </row>
    <row r="33" spans="2:6" hidden="1" x14ac:dyDescent="0.3">
      <c r="B33" s="2"/>
      <c r="D33" s="1"/>
      <c r="E33" s="9"/>
      <c r="F33" s="10"/>
    </row>
    <row r="34" spans="2:6" hidden="1" x14ac:dyDescent="0.3">
      <c r="B34" s="2"/>
      <c r="D34" s="1"/>
      <c r="E34" s="9"/>
      <c r="F34" s="10"/>
    </row>
    <row r="35" spans="2:6" ht="15.75" hidden="1" customHeight="1" x14ac:dyDescent="0.3">
      <c r="B35" s="3">
        <v>40057</v>
      </c>
      <c r="C35" s="4"/>
      <c r="D35" s="57" t="s">
        <v>11</v>
      </c>
      <c r="E35" s="57"/>
      <c r="F35" s="57"/>
    </row>
    <row r="36" spans="2:6" hidden="1" x14ac:dyDescent="0.3">
      <c r="B36" s="2"/>
      <c r="C36" s="8"/>
      <c r="D36" s="5" t="s">
        <v>0</v>
      </c>
      <c r="E36" s="6" t="s">
        <v>1</v>
      </c>
      <c r="F36" s="7" t="s">
        <v>2</v>
      </c>
    </row>
    <row r="37" spans="2:6" hidden="1" x14ac:dyDescent="0.3">
      <c r="B37" s="2" t="s">
        <v>3</v>
      </c>
      <c r="D37" s="1">
        <f>+D32</f>
        <v>40684</v>
      </c>
      <c r="E37" s="9">
        <f>+E32</f>
        <v>701880</v>
      </c>
      <c r="F37" s="10">
        <f>IF(E37=0,0,E37/D37)</f>
        <v>17.251990954675058</v>
      </c>
    </row>
    <row r="38" spans="2:6" hidden="1" x14ac:dyDescent="0.3">
      <c r="B38" s="2"/>
      <c r="D38" s="1"/>
      <c r="E38" s="9"/>
      <c r="F38" s="10"/>
    </row>
    <row r="39" spans="2:6" hidden="1" x14ac:dyDescent="0.3">
      <c r="B39" s="2" t="s">
        <v>4</v>
      </c>
      <c r="D39" s="22">
        <v>0</v>
      </c>
      <c r="E39" s="23">
        <v>0</v>
      </c>
      <c r="F39" s="24">
        <f t="shared" ref="F39:F47" si="1">IF(E39=0,0,E39/D39)</f>
        <v>0</v>
      </c>
    </row>
    <row r="40" spans="2:6" hidden="1" x14ac:dyDescent="0.3">
      <c r="B40" s="2"/>
      <c r="D40" s="1"/>
      <c r="E40" s="9"/>
      <c r="F40" s="10"/>
    </row>
    <row r="41" spans="2:6" hidden="1" x14ac:dyDescent="0.3">
      <c r="B41" s="2" t="s">
        <v>5</v>
      </c>
      <c r="C41" s="21"/>
      <c r="D41" s="18">
        <f>SUM(D37:D39)</f>
        <v>40684</v>
      </c>
      <c r="E41" s="18">
        <f>SUM(E37:E39)</f>
        <v>701880</v>
      </c>
      <c r="F41" s="20">
        <f t="shared" si="1"/>
        <v>17.251990954675058</v>
      </c>
    </row>
    <row r="42" spans="2:6" hidden="1" x14ac:dyDescent="0.3">
      <c r="B42" s="2"/>
      <c r="C42" s="21"/>
      <c r="D42" s="18"/>
      <c r="E42" s="19"/>
      <c r="F42" s="20"/>
    </row>
    <row r="43" spans="2:6" hidden="1" x14ac:dyDescent="0.3">
      <c r="B43" s="2" t="s">
        <v>6</v>
      </c>
      <c r="C43" s="21"/>
      <c r="D43" s="18">
        <v>0</v>
      </c>
      <c r="E43" s="19">
        <v>0</v>
      </c>
      <c r="F43" s="20">
        <v>0</v>
      </c>
    </row>
    <row r="44" spans="2:6" hidden="1" x14ac:dyDescent="0.3">
      <c r="B44" s="2"/>
      <c r="D44" s="1"/>
      <c r="E44" s="9"/>
      <c r="F44" s="10"/>
    </row>
    <row r="45" spans="2:6" hidden="1" x14ac:dyDescent="0.3">
      <c r="B45" s="2" t="s">
        <v>10</v>
      </c>
      <c r="D45" s="22">
        <v>0</v>
      </c>
      <c r="E45" s="23">
        <v>0</v>
      </c>
      <c r="F45" s="24">
        <f t="shared" si="1"/>
        <v>0</v>
      </c>
    </row>
    <row r="46" spans="2:6" hidden="1" x14ac:dyDescent="0.3">
      <c r="B46" s="2"/>
      <c r="D46" s="1"/>
      <c r="E46" s="9"/>
      <c r="F46" s="10"/>
    </row>
    <row r="47" spans="2:6" ht="15" hidden="1" thickBot="1" x14ac:dyDescent="0.35">
      <c r="B47" s="2" t="s">
        <v>8</v>
      </c>
      <c r="D47" s="25">
        <f>SUM(D41:D45)</f>
        <v>40684</v>
      </c>
      <c r="E47" s="25">
        <f>SUM(E41:E45)</f>
        <v>701880</v>
      </c>
      <c r="F47" s="26">
        <f t="shared" si="1"/>
        <v>17.251990954675058</v>
      </c>
    </row>
    <row r="48" spans="2:6" hidden="1" x14ac:dyDescent="0.3">
      <c r="B48" s="2"/>
      <c r="D48" s="1"/>
      <c r="E48" s="9"/>
      <c r="F48" s="10"/>
    </row>
    <row r="49" spans="2:6" hidden="1" x14ac:dyDescent="0.3">
      <c r="B49" s="2"/>
      <c r="D49" s="1"/>
      <c r="E49" s="9"/>
      <c r="F49" s="10"/>
    </row>
    <row r="50" spans="2:6" ht="15.75" hidden="1" customHeight="1" x14ac:dyDescent="0.3">
      <c r="B50" s="3">
        <v>40087</v>
      </c>
      <c r="C50" s="4"/>
      <c r="D50" s="57" t="s">
        <v>11</v>
      </c>
      <c r="E50" s="57"/>
      <c r="F50" s="57"/>
    </row>
    <row r="51" spans="2:6" hidden="1" x14ac:dyDescent="0.3">
      <c r="B51" s="2"/>
      <c r="C51" s="8"/>
      <c r="D51" s="5" t="s">
        <v>0</v>
      </c>
      <c r="E51" s="6" t="s">
        <v>1</v>
      </c>
      <c r="F51" s="7" t="s">
        <v>2</v>
      </c>
    </row>
    <row r="52" spans="2:6" hidden="1" x14ac:dyDescent="0.3">
      <c r="B52" s="2" t="s">
        <v>3</v>
      </c>
      <c r="D52" s="1">
        <f>+D47</f>
        <v>40684</v>
      </c>
      <c r="E52" s="9">
        <f>+E47</f>
        <v>701880</v>
      </c>
      <c r="F52" s="10">
        <f>IF(E52=0,0,E52/D52)</f>
        <v>17.251990954675058</v>
      </c>
    </row>
    <row r="53" spans="2:6" hidden="1" x14ac:dyDescent="0.3">
      <c r="B53" s="2"/>
      <c r="D53" s="1"/>
      <c r="E53" s="9"/>
      <c r="F53" s="10"/>
    </row>
    <row r="54" spans="2:6" hidden="1" x14ac:dyDescent="0.3">
      <c r="B54" s="2" t="s">
        <v>4</v>
      </c>
      <c r="D54" s="22">
        <v>0</v>
      </c>
      <c r="E54" s="23">
        <v>0</v>
      </c>
      <c r="F54" s="24">
        <f>IF(E54=0,0,E54/D54)</f>
        <v>0</v>
      </c>
    </row>
    <row r="55" spans="2:6" hidden="1" x14ac:dyDescent="0.3">
      <c r="B55" s="2"/>
      <c r="D55" s="1"/>
      <c r="E55" s="9"/>
      <c r="F55" s="10"/>
    </row>
    <row r="56" spans="2:6" hidden="1" x14ac:dyDescent="0.3">
      <c r="B56" s="2" t="s">
        <v>5</v>
      </c>
      <c r="C56" s="21"/>
      <c r="D56" s="18">
        <f>SUM(D52:D54)</f>
        <v>40684</v>
      </c>
      <c r="E56" s="19">
        <f>SUM(E52:E54)</f>
        <v>701880</v>
      </c>
      <c r="F56" s="20">
        <f t="shared" ref="F56:F62" si="2">IF(E56=0,0,E56/D56)</f>
        <v>17.251990954675058</v>
      </c>
    </row>
    <row r="57" spans="2:6" hidden="1" x14ac:dyDescent="0.3">
      <c r="B57" s="2"/>
      <c r="D57" s="1"/>
      <c r="E57" s="9"/>
      <c r="F57" s="10"/>
    </row>
    <row r="58" spans="2:6" hidden="1" x14ac:dyDescent="0.3">
      <c r="B58" s="2" t="s">
        <v>6</v>
      </c>
      <c r="D58" s="1">
        <v>0</v>
      </c>
      <c r="E58" s="9">
        <v>0</v>
      </c>
      <c r="F58" s="10">
        <v>0</v>
      </c>
    </row>
    <row r="59" spans="2:6" hidden="1" x14ac:dyDescent="0.3">
      <c r="B59" s="2"/>
      <c r="D59" s="1">
        <v>0</v>
      </c>
      <c r="E59" s="9"/>
      <c r="F59" s="10"/>
    </row>
    <row r="60" spans="2:6" hidden="1" x14ac:dyDescent="0.3">
      <c r="B60" s="2" t="s">
        <v>10</v>
      </c>
      <c r="D60" s="22">
        <v>0</v>
      </c>
      <c r="E60" s="23">
        <v>0</v>
      </c>
      <c r="F60" s="24">
        <f t="shared" si="2"/>
        <v>0</v>
      </c>
    </row>
    <row r="61" spans="2:6" hidden="1" x14ac:dyDescent="0.3">
      <c r="B61" s="2"/>
      <c r="D61" s="1"/>
      <c r="E61" s="9"/>
      <c r="F61" s="10"/>
    </row>
    <row r="62" spans="2:6" ht="15" hidden="1" thickBot="1" x14ac:dyDescent="0.35">
      <c r="B62" s="2" t="s">
        <v>8</v>
      </c>
      <c r="D62" s="25">
        <f>SUM(D56:D60)</f>
        <v>40684</v>
      </c>
      <c r="E62" s="25">
        <f>SUM(E56:E60)</f>
        <v>701880</v>
      </c>
      <c r="F62" s="26">
        <f t="shared" si="2"/>
        <v>17.251990954675058</v>
      </c>
    </row>
    <row r="63" spans="2:6" hidden="1" x14ac:dyDescent="0.3"/>
    <row r="64" spans="2:6" hidden="1" x14ac:dyDescent="0.3"/>
    <row r="65" spans="2:6" ht="15.75" hidden="1" customHeight="1" x14ac:dyDescent="0.3">
      <c r="B65" s="3">
        <v>40118</v>
      </c>
      <c r="C65" s="4"/>
      <c r="D65" s="57" t="s">
        <v>11</v>
      </c>
      <c r="E65" s="57"/>
      <c r="F65" s="57"/>
    </row>
    <row r="66" spans="2:6" hidden="1" x14ac:dyDescent="0.3">
      <c r="B66" s="2"/>
      <c r="C66" s="8"/>
      <c r="D66" s="5" t="s">
        <v>0</v>
      </c>
      <c r="E66" s="6" t="s">
        <v>1</v>
      </c>
      <c r="F66" s="7" t="s">
        <v>2</v>
      </c>
    </row>
    <row r="67" spans="2:6" hidden="1" x14ac:dyDescent="0.3">
      <c r="B67" s="2" t="s">
        <v>3</v>
      </c>
      <c r="D67" s="1">
        <f>+D62</f>
        <v>40684</v>
      </c>
      <c r="E67" s="9">
        <f>+E62</f>
        <v>701880</v>
      </c>
      <c r="F67" s="10">
        <f>IF(E67=0,0,E67/D67)</f>
        <v>17.251990954675058</v>
      </c>
    </row>
    <row r="68" spans="2:6" hidden="1" x14ac:dyDescent="0.3">
      <c r="B68" s="2"/>
      <c r="D68" s="1"/>
      <c r="E68" s="9"/>
      <c r="F68" s="10"/>
    </row>
    <row r="69" spans="2:6" hidden="1" x14ac:dyDescent="0.3">
      <c r="B69" s="2" t="s">
        <v>4</v>
      </c>
      <c r="D69" s="22">
        <v>0</v>
      </c>
      <c r="E69" s="23">
        <v>0</v>
      </c>
      <c r="F69" s="24">
        <f>IF(E69=0,0,E69/D69)</f>
        <v>0</v>
      </c>
    </row>
    <row r="70" spans="2:6" hidden="1" x14ac:dyDescent="0.3">
      <c r="B70" s="2"/>
      <c r="D70" s="1"/>
      <c r="E70" s="9"/>
      <c r="F70" s="10"/>
    </row>
    <row r="71" spans="2:6" hidden="1" x14ac:dyDescent="0.3">
      <c r="B71" s="2" t="s">
        <v>5</v>
      </c>
      <c r="C71" s="21"/>
      <c r="D71" s="18">
        <f>SUM(D67:D69)</f>
        <v>40684</v>
      </c>
      <c r="E71" s="19">
        <f>SUM(E67:E69)</f>
        <v>701880</v>
      </c>
      <c r="F71" s="20">
        <f>IF(E71=0,0,E71/D71)</f>
        <v>17.251990954675058</v>
      </c>
    </row>
    <row r="72" spans="2:6" hidden="1" x14ac:dyDescent="0.3">
      <c r="B72" s="2"/>
      <c r="D72" s="1"/>
      <c r="E72" s="9"/>
      <c r="F72" s="10"/>
    </row>
    <row r="73" spans="2:6" hidden="1" x14ac:dyDescent="0.3">
      <c r="B73" s="2" t="s">
        <v>6</v>
      </c>
      <c r="D73" s="1">
        <v>0</v>
      </c>
      <c r="E73" s="9">
        <v>0</v>
      </c>
      <c r="F73" s="10">
        <v>0</v>
      </c>
    </row>
    <row r="74" spans="2:6" hidden="1" x14ac:dyDescent="0.3">
      <c r="B74" s="2"/>
      <c r="D74" s="1">
        <v>0</v>
      </c>
      <c r="E74" s="9"/>
      <c r="F74" s="10"/>
    </row>
    <row r="75" spans="2:6" hidden="1" x14ac:dyDescent="0.3">
      <c r="B75" s="2" t="s">
        <v>10</v>
      </c>
      <c r="D75" s="22">
        <v>0</v>
      </c>
      <c r="E75" s="23">
        <v>0</v>
      </c>
      <c r="F75" s="24">
        <f>IF(E75=0,0,E75/D75)</f>
        <v>0</v>
      </c>
    </row>
    <row r="76" spans="2:6" hidden="1" x14ac:dyDescent="0.3">
      <c r="B76" s="2"/>
      <c r="D76" s="1"/>
      <c r="E76" s="9"/>
      <c r="F76" s="10"/>
    </row>
    <row r="77" spans="2:6" ht="15" hidden="1" thickBot="1" x14ac:dyDescent="0.35">
      <c r="B77" s="2" t="s">
        <v>8</v>
      </c>
      <c r="D77" s="25">
        <f>SUM(D71:D75)</f>
        <v>40684</v>
      </c>
      <c r="E77" s="25">
        <f>SUM(E71:E75)</f>
        <v>701880</v>
      </c>
      <c r="F77" s="26">
        <f>IF(E77=0,0,E77/D77)</f>
        <v>17.251990954675058</v>
      </c>
    </row>
    <row r="78" spans="2:6" hidden="1" x14ac:dyDescent="0.3"/>
    <row r="79" spans="2:6" hidden="1" x14ac:dyDescent="0.3"/>
    <row r="80" spans="2:6" ht="15.75" hidden="1" customHeight="1" x14ac:dyDescent="0.3">
      <c r="B80" s="3">
        <v>40148</v>
      </c>
      <c r="C80" s="4"/>
      <c r="D80" s="57" t="s">
        <v>11</v>
      </c>
      <c r="E80" s="57"/>
      <c r="F80" s="57"/>
    </row>
    <row r="81" spans="2:6" hidden="1" x14ac:dyDescent="0.3">
      <c r="B81" s="2"/>
      <c r="C81" s="8"/>
      <c r="D81" s="5" t="s">
        <v>0</v>
      </c>
      <c r="E81" s="6" t="s">
        <v>1</v>
      </c>
      <c r="F81" s="7" t="s">
        <v>2</v>
      </c>
    </row>
    <row r="82" spans="2:6" hidden="1" x14ac:dyDescent="0.3">
      <c r="B82" s="2" t="s">
        <v>3</v>
      </c>
      <c r="D82" s="1">
        <f>+D77</f>
        <v>40684</v>
      </c>
      <c r="E82" s="9">
        <f>+E77</f>
        <v>701880</v>
      </c>
      <c r="F82" s="10">
        <f>IF(E82=0,0,E82/D82)</f>
        <v>17.251990954675058</v>
      </c>
    </row>
    <row r="83" spans="2:6" hidden="1" x14ac:dyDescent="0.3">
      <c r="B83" s="2"/>
      <c r="D83" s="1"/>
      <c r="E83" s="9"/>
      <c r="F83" s="10"/>
    </row>
    <row r="84" spans="2:6" hidden="1" x14ac:dyDescent="0.3">
      <c r="B84" s="2" t="s">
        <v>4</v>
      </c>
      <c r="C84" s="14"/>
      <c r="D84" s="11"/>
      <c r="E84" s="12"/>
      <c r="F84" s="13">
        <f>IF(E84=0,0,E84/D84)</f>
        <v>0</v>
      </c>
    </row>
    <row r="85" spans="2:6" hidden="1" x14ac:dyDescent="0.3">
      <c r="B85" s="2"/>
      <c r="C85" s="14"/>
      <c r="D85" s="15"/>
      <c r="E85" s="16"/>
      <c r="F85" s="17"/>
    </row>
    <row r="86" spans="2:6" hidden="1" x14ac:dyDescent="0.3">
      <c r="B86" s="2" t="s">
        <v>5</v>
      </c>
      <c r="C86" s="21"/>
      <c r="D86" s="18">
        <f>+D82+D84</f>
        <v>40684</v>
      </c>
      <c r="E86" s="19">
        <f>+E82+E84</f>
        <v>701880</v>
      </c>
      <c r="F86" s="20">
        <f>IF(E86=0,0,E86/D86)</f>
        <v>17.251990954675058</v>
      </c>
    </row>
    <row r="87" spans="2:6" hidden="1" x14ac:dyDescent="0.3">
      <c r="B87" s="2"/>
      <c r="D87" s="18"/>
      <c r="E87" s="19"/>
      <c r="F87" s="20"/>
    </row>
    <row r="88" spans="2:6" hidden="1" x14ac:dyDescent="0.3">
      <c r="B88" s="2" t="s">
        <v>6</v>
      </c>
      <c r="D88" s="18">
        <v>0</v>
      </c>
      <c r="E88" s="19">
        <v>0</v>
      </c>
      <c r="F88" s="10">
        <f>IF(E88=0,0,E88/D88)</f>
        <v>0</v>
      </c>
    </row>
    <row r="89" spans="2:6" hidden="1" x14ac:dyDescent="0.3">
      <c r="B89" s="2"/>
      <c r="D89" s="18"/>
      <c r="E89" s="19"/>
      <c r="F89" s="10"/>
    </row>
    <row r="90" spans="2:6" hidden="1" x14ac:dyDescent="0.3">
      <c r="B90" s="2" t="s">
        <v>7</v>
      </c>
      <c r="D90" s="22">
        <v>0</v>
      </c>
      <c r="E90" s="23">
        <v>0</v>
      </c>
      <c r="F90" s="24">
        <f>IF(E90=0,0,E90/D90)</f>
        <v>0</v>
      </c>
    </row>
    <row r="91" spans="2:6" hidden="1" x14ac:dyDescent="0.3">
      <c r="B91" s="2"/>
      <c r="D91" s="18"/>
      <c r="E91" s="19"/>
      <c r="F91" s="20"/>
    </row>
    <row r="92" spans="2:6" ht="15" hidden="1" thickBot="1" x14ac:dyDescent="0.35">
      <c r="B92" s="2" t="s">
        <v>8</v>
      </c>
      <c r="D92" s="25">
        <f>SUM(D86:D90)</f>
        <v>40684</v>
      </c>
      <c r="E92" s="25">
        <f>SUM(E86:E90)</f>
        <v>701880</v>
      </c>
      <c r="F92" s="26">
        <f>IF(E92=0,0,E92/D92)</f>
        <v>17.251990954675058</v>
      </c>
    </row>
    <row r="93" spans="2:6" hidden="1" x14ac:dyDescent="0.3">
      <c r="B93" s="2"/>
      <c r="D93" s="18"/>
      <c r="E93" s="19"/>
      <c r="F93" s="20"/>
    </row>
    <row r="94" spans="2:6" hidden="1" x14ac:dyDescent="0.3">
      <c r="B94" s="2"/>
      <c r="D94" s="1"/>
      <c r="E94" s="9"/>
      <c r="F94" s="10"/>
    </row>
    <row r="95" spans="2:6" ht="15.75" hidden="1" customHeight="1" x14ac:dyDescent="0.3">
      <c r="B95" s="3">
        <v>40179</v>
      </c>
      <c r="C95" s="4"/>
      <c r="D95" s="57" t="s">
        <v>11</v>
      </c>
      <c r="E95" s="57"/>
      <c r="F95" s="57"/>
    </row>
    <row r="96" spans="2:6" hidden="1" x14ac:dyDescent="0.3">
      <c r="B96" s="2"/>
      <c r="C96" s="8"/>
      <c r="D96" s="5" t="s">
        <v>0</v>
      </c>
      <c r="E96" s="6" t="s">
        <v>1</v>
      </c>
      <c r="F96" s="7" t="s">
        <v>2</v>
      </c>
    </row>
    <row r="97" spans="2:6" hidden="1" x14ac:dyDescent="0.3">
      <c r="B97" s="2" t="s">
        <v>3</v>
      </c>
      <c r="D97" s="1">
        <f>+D92</f>
        <v>40684</v>
      </c>
      <c r="E97" s="9">
        <f>+E92</f>
        <v>701880</v>
      </c>
      <c r="F97" s="10">
        <f>IF(E97=0,0,E97/D97)</f>
        <v>17.251990954675058</v>
      </c>
    </row>
    <row r="98" spans="2:6" hidden="1" x14ac:dyDescent="0.3">
      <c r="B98" s="2"/>
      <c r="D98" s="1"/>
      <c r="E98" s="9"/>
      <c r="F98" s="10"/>
    </row>
    <row r="99" spans="2:6" hidden="1" x14ac:dyDescent="0.3">
      <c r="B99" s="27" t="s">
        <v>9</v>
      </c>
      <c r="D99" s="1">
        <v>0</v>
      </c>
      <c r="E99" s="9">
        <v>0</v>
      </c>
      <c r="F99" s="10"/>
    </row>
    <row r="100" spans="2:6" hidden="1" x14ac:dyDescent="0.3">
      <c r="B100" s="2"/>
      <c r="D100" s="1"/>
      <c r="E100" s="9"/>
      <c r="F100" s="10"/>
    </row>
    <row r="101" spans="2:6" hidden="1" x14ac:dyDescent="0.3">
      <c r="B101" s="2" t="s">
        <v>4</v>
      </c>
      <c r="D101" s="22">
        <v>0</v>
      </c>
      <c r="E101" s="23">
        <v>0</v>
      </c>
      <c r="F101" s="24">
        <f t="shared" ref="F101:F109" si="3">IF(E101=0,0,E101/D101)</f>
        <v>0</v>
      </c>
    </row>
    <row r="102" spans="2:6" hidden="1" x14ac:dyDescent="0.3">
      <c r="B102" s="2"/>
      <c r="D102" s="1"/>
      <c r="E102" s="9"/>
      <c r="F102" s="10"/>
    </row>
    <row r="103" spans="2:6" hidden="1" x14ac:dyDescent="0.3">
      <c r="B103" s="2" t="s">
        <v>5</v>
      </c>
      <c r="C103" s="21"/>
      <c r="D103" s="18">
        <f>SUM(D97:D101)</f>
        <v>40684</v>
      </c>
      <c r="E103" s="19">
        <f>SUM(E97:E101)</f>
        <v>701880</v>
      </c>
      <c r="F103" s="20">
        <f t="shared" si="3"/>
        <v>17.251990954675058</v>
      </c>
    </row>
    <row r="104" spans="2:6" hidden="1" x14ac:dyDescent="0.3">
      <c r="B104" s="2"/>
      <c r="D104" s="1"/>
      <c r="E104" s="9"/>
      <c r="F104" s="10"/>
    </row>
    <row r="105" spans="2:6" hidden="1" x14ac:dyDescent="0.3">
      <c r="B105" s="2" t="s">
        <v>6</v>
      </c>
      <c r="D105" s="1">
        <v>0</v>
      </c>
      <c r="E105" s="9">
        <v>0</v>
      </c>
      <c r="F105" s="10">
        <v>0</v>
      </c>
    </row>
    <row r="106" spans="2:6" hidden="1" x14ac:dyDescent="0.3">
      <c r="B106" s="2"/>
      <c r="D106" s="1"/>
      <c r="E106" s="9"/>
      <c r="F106" s="10"/>
    </row>
    <row r="107" spans="2:6" hidden="1" x14ac:dyDescent="0.3">
      <c r="B107" s="2" t="s">
        <v>10</v>
      </c>
      <c r="D107" s="22">
        <v>-7140</v>
      </c>
      <c r="E107" s="23">
        <f>+D107*F103</f>
        <v>-123179.21541637991</v>
      </c>
      <c r="F107" s="24">
        <f t="shared" si="3"/>
        <v>17.251990954675058</v>
      </c>
    </row>
    <row r="108" spans="2:6" hidden="1" x14ac:dyDescent="0.3">
      <c r="B108" s="2"/>
      <c r="D108" s="1"/>
      <c r="E108" s="9"/>
      <c r="F108" s="10"/>
    </row>
    <row r="109" spans="2:6" ht="15" hidden="1" thickBot="1" x14ac:dyDescent="0.35">
      <c r="B109" s="2" t="s">
        <v>8</v>
      </c>
      <c r="D109" s="25">
        <f>SUM(D103:D107)</f>
        <v>33544</v>
      </c>
      <c r="E109" s="28">
        <f>SUM(E103:E107)</f>
        <v>578700.78458362003</v>
      </c>
      <c r="F109" s="26">
        <f t="shared" si="3"/>
        <v>17.251990954675055</v>
      </c>
    </row>
    <row r="110" spans="2:6" hidden="1" x14ac:dyDescent="0.3"/>
    <row r="111" spans="2:6" hidden="1" x14ac:dyDescent="0.3"/>
    <row r="112" spans="2:6" ht="15.75" hidden="1" customHeight="1" x14ac:dyDescent="0.3">
      <c r="B112" s="3">
        <v>40210</v>
      </c>
      <c r="C112" s="4"/>
      <c r="D112" s="57" t="s">
        <v>11</v>
      </c>
      <c r="E112" s="57"/>
      <c r="F112" s="57"/>
    </row>
    <row r="113" spans="2:6" hidden="1" x14ac:dyDescent="0.3">
      <c r="B113" s="2"/>
      <c r="C113" s="8"/>
      <c r="D113" s="5" t="s">
        <v>0</v>
      </c>
      <c r="E113" s="6" t="s">
        <v>1</v>
      </c>
      <c r="F113" s="7" t="s">
        <v>2</v>
      </c>
    </row>
    <row r="114" spans="2:6" hidden="1" x14ac:dyDescent="0.3">
      <c r="B114" s="2" t="s">
        <v>3</v>
      </c>
      <c r="D114" s="1">
        <f>+D109</f>
        <v>33544</v>
      </c>
      <c r="E114" s="9">
        <f>+E109</f>
        <v>578700.78458362003</v>
      </c>
      <c r="F114" s="10">
        <f>IF(E114=0,0,E114/D114)</f>
        <v>17.251990954675055</v>
      </c>
    </row>
    <row r="115" spans="2:6" hidden="1" x14ac:dyDescent="0.3">
      <c r="B115" s="2"/>
      <c r="D115" s="1"/>
      <c r="E115" s="9"/>
      <c r="F115" s="10"/>
    </row>
    <row r="116" spans="2:6" hidden="1" x14ac:dyDescent="0.3">
      <c r="B116" s="27" t="s">
        <v>9</v>
      </c>
      <c r="D116" s="1">
        <v>0</v>
      </c>
      <c r="E116" s="9">
        <v>0</v>
      </c>
      <c r="F116" s="10"/>
    </row>
    <row r="117" spans="2:6" hidden="1" x14ac:dyDescent="0.3">
      <c r="B117" s="2"/>
      <c r="D117" s="1"/>
      <c r="E117" s="9"/>
      <c r="F117" s="10"/>
    </row>
    <row r="118" spans="2:6" hidden="1" x14ac:dyDescent="0.3">
      <c r="B118" s="2" t="s">
        <v>4</v>
      </c>
      <c r="D118" s="22">
        <v>0</v>
      </c>
      <c r="E118" s="23">
        <v>0</v>
      </c>
      <c r="F118" s="24">
        <f>IF(E118=0,0,E118/D118)</f>
        <v>0</v>
      </c>
    </row>
    <row r="119" spans="2:6" hidden="1" x14ac:dyDescent="0.3">
      <c r="B119" s="2"/>
      <c r="D119" s="1"/>
      <c r="E119" s="9"/>
      <c r="F119" s="10"/>
    </row>
    <row r="120" spans="2:6" hidden="1" x14ac:dyDescent="0.3">
      <c r="B120" s="2" t="s">
        <v>5</v>
      </c>
      <c r="C120" s="21"/>
      <c r="D120" s="18">
        <f>SUM(D114:D118)</f>
        <v>33544</v>
      </c>
      <c r="E120" s="19">
        <f>SUM(E114:E118)</f>
        <v>578700.78458362003</v>
      </c>
      <c r="F120" s="20">
        <f>IF(E120=0,0,E120/D120)</f>
        <v>17.251990954675055</v>
      </c>
    </row>
    <row r="121" spans="2:6" hidden="1" x14ac:dyDescent="0.3">
      <c r="B121" s="2"/>
      <c r="D121" s="1"/>
      <c r="E121" s="9"/>
      <c r="F121" s="10"/>
    </row>
    <row r="122" spans="2:6" hidden="1" x14ac:dyDescent="0.3">
      <c r="B122" s="2" t="s">
        <v>6</v>
      </c>
      <c r="D122" s="1">
        <v>0</v>
      </c>
      <c r="E122" s="9">
        <v>0</v>
      </c>
      <c r="F122" s="10">
        <v>0</v>
      </c>
    </row>
    <row r="123" spans="2:6" hidden="1" x14ac:dyDescent="0.3">
      <c r="B123" s="2"/>
      <c r="D123" s="1"/>
      <c r="E123" s="9"/>
      <c r="F123" s="10"/>
    </row>
    <row r="124" spans="2:6" hidden="1" x14ac:dyDescent="0.3">
      <c r="B124" s="2" t="s">
        <v>10</v>
      </c>
      <c r="D124" s="22">
        <v>-7140</v>
      </c>
      <c r="E124" s="23">
        <f>+D124*F120</f>
        <v>-123179.21541637988</v>
      </c>
      <c r="F124" s="24">
        <f>IF(E124=0,0,E124/D124)</f>
        <v>17.251990954675055</v>
      </c>
    </row>
    <row r="125" spans="2:6" hidden="1" x14ac:dyDescent="0.3">
      <c r="B125" s="2"/>
      <c r="D125" s="1"/>
      <c r="E125" s="9"/>
      <c r="F125" s="10"/>
    </row>
    <row r="126" spans="2:6" ht="15" hidden="1" thickBot="1" x14ac:dyDescent="0.35">
      <c r="B126" s="2" t="s">
        <v>8</v>
      </c>
      <c r="D126" s="25">
        <f>SUM(D120:D124)</f>
        <v>26404</v>
      </c>
      <c r="E126" s="28">
        <f>SUM(E120:E124)</f>
        <v>455521.56916724017</v>
      </c>
      <c r="F126" s="26">
        <f>IF(E126=0,0,E126/D126)</f>
        <v>17.251990954675055</v>
      </c>
    </row>
    <row r="127" spans="2:6" hidden="1" x14ac:dyDescent="0.3"/>
    <row r="128" spans="2:6" hidden="1" x14ac:dyDescent="0.3"/>
    <row r="129" spans="2:6" ht="15.75" hidden="1" customHeight="1" x14ac:dyDescent="0.3">
      <c r="B129" s="3">
        <v>40238</v>
      </c>
      <c r="C129" s="4"/>
      <c r="D129" s="57" t="s">
        <v>11</v>
      </c>
      <c r="E129" s="57"/>
      <c r="F129" s="57"/>
    </row>
    <row r="130" spans="2:6" hidden="1" x14ac:dyDescent="0.3">
      <c r="B130" s="2"/>
      <c r="C130" s="8"/>
      <c r="D130" s="5" t="s">
        <v>0</v>
      </c>
      <c r="E130" s="6" t="s">
        <v>1</v>
      </c>
      <c r="F130" s="7" t="s">
        <v>2</v>
      </c>
    </row>
    <row r="131" spans="2:6" hidden="1" x14ac:dyDescent="0.3">
      <c r="B131" s="2" t="s">
        <v>3</v>
      </c>
      <c r="D131" s="1">
        <f>+D126</f>
        <v>26404</v>
      </c>
      <c r="E131" s="9">
        <f>+E126</f>
        <v>455521.56916724017</v>
      </c>
      <c r="F131" s="10">
        <f>IF(E131=0,0,E131/D131)</f>
        <v>17.251990954675055</v>
      </c>
    </row>
    <row r="132" spans="2:6" hidden="1" x14ac:dyDescent="0.3">
      <c r="B132" s="2"/>
      <c r="D132" s="1"/>
      <c r="E132" s="9"/>
      <c r="F132" s="10"/>
    </row>
    <row r="133" spans="2:6" hidden="1" x14ac:dyDescent="0.3">
      <c r="B133" s="2" t="s">
        <v>4</v>
      </c>
      <c r="D133" s="22">
        <v>0</v>
      </c>
      <c r="E133" s="23">
        <v>0</v>
      </c>
      <c r="F133" s="24">
        <f>IF(E133=0,0,E133/D133)</f>
        <v>0</v>
      </c>
    </row>
    <row r="134" spans="2:6" hidden="1" x14ac:dyDescent="0.3">
      <c r="B134" s="2"/>
      <c r="D134" s="1"/>
      <c r="E134" s="9"/>
      <c r="F134" s="10"/>
    </row>
    <row r="135" spans="2:6" hidden="1" x14ac:dyDescent="0.3">
      <c r="B135" s="2" t="s">
        <v>5</v>
      </c>
      <c r="C135" s="21"/>
      <c r="D135" s="18">
        <f>SUM(D131:D133)</f>
        <v>26404</v>
      </c>
      <c r="E135" s="19">
        <f>SUM(E131:E133)</f>
        <v>455521.56916724017</v>
      </c>
      <c r="F135" s="20">
        <f>IF(E135=0,0,E135/D135)</f>
        <v>17.251990954675055</v>
      </c>
    </row>
    <row r="136" spans="2:6" hidden="1" x14ac:dyDescent="0.3">
      <c r="B136" s="2"/>
      <c r="D136" s="1"/>
      <c r="E136" s="9"/>
      <c r="F136" s="10"/>
    </row>
    <row r="137" spans="2:6" hidden="1" x14ac:dyDescent="0.3">
      <c r="B137" s="2" t="s">
        <v>6</v>
      </c>
      <c r="D137" s="1">
        <v>0</v>
      </c>
      <c r="E137" s="9">
        <v>0</v>
      </c>
      <c r="F137" s="10">
        <v>0</v>
      </c>
    </row>
    <row r="138" spans="2:6" hidden="1" x14ac:dyDescent="0.3">
      <c r="B138" s="2"/>
      <c r="D138" s="1">
        <v>0</v>
      </c>
      <c r="E138" s="9"/>
      <c r="F138" s="10"/>
    </row>
    <row r="139" spans="2:6" hidden="1" x14ac:dyDescent="0.3">
      <c r="B139" s="2" t="s">
        <v>10</v>
      </c>
      <c r="D139" s="22">
        <v>-7140</v>
      </c>
      <c r="E139" s="23">
        <f>+D139*F135</f>
        <v>-123179.21541637988</v>
      </c>
      <c r="F139" s="24">
        <f>IF(E139=0,0,E139/D139)</f>
        <v>17.251990954675055</v>
      </c>
    </row>
    <row r="140" spans="2:6" hidden="1" x14ac:dyDescent="0.3">
      <c r="B140" s="2"/>
      <c r="D140" s="1"/>
      <c r="E140" s="9"/>
      <c r="F140" s="10"/>
    </row>
    <row r="141" spans="2:6" ht="15" hidden="1" thickBot="1" x14ac:dyDescent="0.35">
      <c r="B141" s="2" t="s">
        <v>8</v>
      </c>
      <c r="D141" s="25">
        <f>SUM(D135:D139)</f>
        <v>19264</v>
      </c>
      <c r="E141" s="25">
        <f>SUM(E135:E139)</f>
        <v>332342.35375086032</v>
      </c>
      <c r="F141" s="26">
        <f>IF(E141=0,0,E141/D141)</f>
        <v>17.251990954675058</v>
      </c>
    </row>
    <row r="142" spans="2:6" hidden="1" x14ac:dyDescent="0.3"/>
    <row r="143" spans="2:6" hidden="1" x14ac:dyDescent="0.3"/>
    <row r="144" spans="2:6" ht="15.75" hidden="1" customHeight="1" x14ac:dyDescent="0.3">
      <c r="B144" s="3">
        <v>40269</v>
      </c>
      <c r="C144" s="4"/>
      <c r="D144" s="57" t="s">
        <v>11</v>
      </c>
      <c r="E144" s="57"/>
      <c r="F144" s="57"/>
    </row>
    <row r="145" spans="2:6" hidden="1" x14ac:dyDescent="0.3">
      <c r="B145" s="2"/>
      <c r="C145" s="8"/>
      <c r="D145" s="5" t="s">
        <v>0</v>
      </c>
      <c r="E145" s="6" t="s">
        <v>1</v>
      </c>
      <c r="F145" s="7" t="s">
        <v>2</v>
      </c>
    </row>
    <row r="146" spans="2:6" hidden="1" x14ac:dyDescent="0.3">
      <c r="B146" s="2" t="s">
        <v>3</v>
      </c>
      <c r="D146" s="1">
        <f>+D141</f>
        <v>19264</v>
      </c>
      <c r="E146" s="9">
        <f>+E141</f>
        <v>332342.35375086032</v>
      </c>
      <c r="F146" s="10">
        <f>IF(E146=0,0,E146/D146)</f>
        <v>17.251990954675058</v>
      </c>
    </row>
    <row r="147" spans="2:6" hidden="1" x14ac:dyDescent="0.3">
      <c r="B147" s="2"/>
      <c r="D147" s="1"/>
      <c r="E147" s="9"/>
      <c r="F147" s="10"/>
    </row>
    <row r="148" spans="2:6" hidden="1" x14ac:dyDescent="0.3">
      <c r="B148" s="2" t="s">
        <v>4</v>
      </c>
      <c r="D148" s="22">
        <v>0</v>
      </c>
      <c r="E148" s="23">
        <v>0</v>
      </c>
      <c r="F148" s="24">
        <f>IF(E148=0,0,E148/D148)</f>
        <v>0</v>
      </c>
    </row>
    <row r="149" spans="2:6" hidden="1" x14ac:dyDescent="0.3">
      <c r="B149" s="2"/>
      <c r="D149" s="1"/>
      <c r="E149" s="9"/>
      <c r="F149" s="10"/>
    </row>
    <row r="150" spans="2:6" hidden="1" x14ac:dyDescent="0.3">
      <c r="B150" s="2" t="s">
        <v>5</v>
      </c>
      <c r="C150" s="21"/>
      <c r="D150" s="18">
        <f>SUM(D146:D148)</f>
        <v>19264</v>
      </c>
      <c r="E150" s="19">
        <f>SUM(E146:E148)</f>
        <v>332342.35375086032</v>
      </c>
      <c r="F150" s="20">
        <f>IF(E150=0,0,E150/D150)</f>
        <v>17.251990954675058</v>
      </c>
    </row>
    <row r="151" spans="2:6" hidden="1" x14ac:dyDescent="0.3">
      <c r="B151" s="2"/>
      <c r="D151" s="1"/>
      <c r="E151" s="9"/>
      <c r="F151" s="10"/>
    </row>
    <row r="152" spans="2:6" hidden="1" x14ac:dyDescent="0.3">
      <c r="B152" s="2" t="s">
        <v>6</v>
      </c>
      <c r="D152" s="1">
        <v>0</v>
      </c>
      <c r="E152" s="9">
        <v>0</v>
      </c>
      <c r="F152" s="10">
        <v>0</v>
      </c>
    </row>
    <row r="153" spans="2:6" hidden="1" x14ac:dyDescent="0.3">
      <c r="B153" s="2"/>
      <c r="D153" s="1">
        <v>0</v>
      </c>
      <c r="E153" s="9"/>
      <c r="F153" s="10"/>
    </row>
    <row r="154" spans="2:6" hidden="1" x14ac:dyDescent="0.3">
      <c r="B154" s="2" t="s">
        <v>10</v>
      </c>
      <c r="D154" s="22">
        <v>-7070</v>
      </c>
      <c r="E154" s="23">
        <f>+D154*F150</f>
        <v>-121971.57604955266</v>
      </c>
      <c r="F154" s="24">
        <f>IF(E154=0,0,E154/D154)</f>
        <v>17.251990954675058</v>
      </c>
    </row>
    <row r="155" spans="2:6" hidden="1" x14ac:dyDescent="0.3">
      <c r="B155" s="2"/>
      <c r="D155" s="1"/>
      <c r="E155" s="9"/>
      <c r="F155" s="10"/>
    </row>
    <row r="156" spans="2:6" ht="15" hidden="1" thickBot="1" x14ac:dyDescent="0.35">
      <c r="B156" s="2" t="s">
        <v>8</v>
      </c>
      <c r="D156" s="25">
        <f>SUM(D150:D154)</f>
        <v>12194</v>
      </c>
      <c r="E156" s="25">
        <f>SUM(E150:E154)</f>
        <v>210370.77770130767</v>
      </c>
      <c r="F156" s="26">
        <f>IF(E156=0,0,E156/D156)</f>
        <v>17.251990954675058</v>
      </c>
    </row>
    <row r="157" spans="2:6" hidden="1" x14ac:dyDescent="0.3"/>
    <row r="158" spans="2:6" hidden="1" x14ac:dyDescent="0.3"/>
    <row r="159" spans="2:6" ht="15.75" hidden="1" customHeight="1" x14ac:dyDescent="0.3">
      <c r="B159" s="3">
        <v>40299</v>
      </c>
      <c r="C159" s="4"/>
      <c r="D159" s="57" t="s">
        <v>11</v>
      </c>
      <c r="E159" s="57"/>
      <c r="F159" s="57"/>
    </row>
    <row r="160" spans="2:6" hidden="1" x14ac:dyDescent="0.3">
      <c r="B160" s="2"/>
      <c r="C160" s="8"/>
      <c r="D160" s="5" t="s">
        <v>0</v>
      </c>
      <c r="E160" s="6" t="s">
        <v>1</v>
      </c>
      <c r="F160" s="7" t="s">
        <v>2</v>
      </c>
    </row>
    <row r="161" spans="2:6" hidden="1" x14ac:dyDescent="0.3">
      <c r="B161" s="2" t="s">
        <v>3</v>
      </c>
      <c r="D161" s="1">
        <f>+D156</f>
        <v>12194</v>
      </c>
      <c r="E161" s="9">
        <f>+E156</f>
        <v>210370.77770130767</v>
      </c>
      <c r="F161" s="10">
        <f>IF(E161=0,0,E161/D161)</f>
        <v>17.251990954675058</v>
      </c>
    </row>
    <row r="162" spans="2:6" hidden="1" x14ac:dyDescent="0.3">
      <c r="B162" s="2"/>
      <c r="D162" s="1"/>
      <c r="E162" s="9"/>
      <c r="F162" s="10"/>
    </row>
    <row r="163" spans="2:6" hidden="1" x14ac:dyDescent="0.3">
      <c r="B163" s="2" t="s">
        <v>4</v>
      </c>
      <c r="D163" s="22">
        <v>0</v>
      </c>
      <c r="E163" s="23">
        <v>0</v>
      </c>
      <c r="F163" s="24">
        <f>IF(E163=0,0,E163/D163)</f>
        <v>0</v>
      </c>
    </row>
    <row r="164" spans="2:6" hidden="1" x14ac:dyDescent="0.3">
      <c r="B164" s="2"/>
      <c r="D164" s="1"/>
      <c r="E164" s="9"/>
      <c r="F164" s="10"/>
    </row>
    <row r="165" spans="2:6" hidden="1" x14ac:dyDescent="0.3">
      <c r="B165" s="2" t="s">
        <v>5</v>
      </c>
      <c r="C165" s="21"/>
      <c r="D165" s="18">
        <f>SUM(D161:D163)</f>
        <v>12194</v>
      </c>
      <c r="E165" s="19">
        <f>SUM(E161:E163)</f>
        <v>210370.77770130767</v>
      </c>
      <c r="F165" s="20">
        <f>IF(E165=0,0,E165/D165)</f>
        <v>17.251990954675058</v>
      </c>
    </row>
    <row r="166" spans="2:6" hidden="1" x14ac:dyDescent="0.3">
      <c r="B166" s="2"/>
      <c r="D166" s="1"/>
      <c r="E166" s="9"/>
      <c r="F166" s="10"/>
    </row>
    <row r="167" spans="2:6" hidden="1" x14ac:dyDescent="0.3">
      <c r="B167" s="2" t="s">
        <v>6</v>
      </c>
      <c r="D167" s="1">
        <v>0</v>
      </c>
      <c r="E167" s="9">
        <v>0</v>
      </c>
      <c r="F167" s="10">
        <v>0</v>
      </c>
    </row>
    <row r="168" spans="2:6" hidden="1" x14ac:dyDescent="0.3">
      <c r="B168" s="2"/>
      <c r="D168" s="1">
        <v>0</v>
      </c>
      <c r="E168" s="9"/>
      <c r="F168" s="10"/>
    </row>
    <row r="169" spans="2:6" hidden="1" x14ac:dyDescent="0.3">
      <c r="B169" s="2" t="s">
        <v>10</v>
      </c>
      <c r="D169" s="22">
        <v>-3802</v>
      </c>
      <c r="E169" s="23">
        <f>+D169*F165</f>
        <v>-65592.069609674567</v>
      </c>
      <c r="F169" s="24">
        <f>IF(E169=0,0,E169/D169)</f>
        <v>17.251990954675058</v>
      </c>
    </row>
    <row r="170" spans="2:6" hidden="1" x14ac:dyDescent="0.3">
      <c r="B170" s="2"/>
      <c r="D170" s="1"/>
      <c r="E170" s="9"/>
      <c r="F170" s="10"/>
    </row>
    <row r="171" spans="2:6" ht="15" hidden="1" thickBot="1" x14ac:dyDescent="0.35">
      <c r="B171" s="2" t="s">
        <v>8</v>
      </c>
      <c r="D171" s="25">
        <f>SUM(D165:D169)</f>
        <v>8392</v>
      </c>
      <c r="E171" s="25">
        <f>SUM(E165:E169)</f>
        <v>144778.7080916331</v>
      </c>
      <c r="F171" s="26">
        <f>IF(E171=0,0,E171/D171)</f>
        <v>17.251990954675058</v>
      </c>
    </row>
    <row r="172" spans="2:6" hidden="1" x14ac:dyDescent="0.3"/>
    <row r="173" spans="2:6" hidden="1" x14ac:dyDescent="0.3"/>
    <row r="174" spans="2:6" ht="15.75" hidden="1" customHeight="1" x14ac:dyDescent="0.3">
      <c r="B174" s="3">
        <v>40330</v>
      </c>
      <c r="C174" s="4"/>
      <c r="D174" s="57" t="s">
        <v>11</v>
      </c>
      <c r="E174" s="57"/>
      <c r="F174" s="57"/>
    </row>
    <row r="175" spans="2:6" hidden="1" x14ac:dyDescent="0.3">
      <c r="B175" s="2"/>
      <c r="C175" s="8"/>
      <c r="D175" s="5" t="s">
        <v>0</v>
      </c>
      <c r="E175" s="6" t="s">
        <v>1</v>
      </c>
      <c r="F175" s="7" t="s">
        <v>2</v>
      </c>
    </row>
    <row r="176" spans="2:6" hidden="1" x14ac:dyDescent="0.3">
      <c r="B176" s="2" t="s">
        <v>3</v>
      </c>
      <c r="D176" s="1">
        <f>+D171</f>
        <v>8392</v>
      </c>
      <c r="E176" s="9">
        <f>+E171</f>
        <v>144778.7080916331</v>
      </c>
      <c r="F176" s="10">
        <f>IF(E176=0,0,E176/D176)</f>
        <v>17.251990954675058</v>
      </c>
    </row>
    <row r="177" spans="2:6" hidden="1" x14ac:dyDescent="0.3">
      <c r="B177" s="2"/>
      <c r="D177" s="1"/>
      <c r="E177" s="9"/>
      <c r="F177" s="10"/>
    </row>
    <row r="178" spans="2:6" hidden="1" x14ac:dyDescent="0.3">
      <c r="B178" s="2" t="s">
        <v>4</v>
      </c>
      <c r="D178" s="22">
        <v>0</v>
      </c>
      <c r="E178" s="23">
        <v>0</v>
      </c>
      <c r="F178" s="24">
        <f>IF(E178=0,0,E178/D178)</f>
        <v>0</v>
      </c>
    </row>
    <row r="179" spans="2:6" hidden="1" x14ac:dyDescent="0.3">
      <c r="B179" s="2"/>
      <c r="D179" s="1"/>
      <c r="E179" s="9"/>
      <c r="F179" s="10"/>
    </row>
    <row r="180" spans="2:6" hidden="1" x14ac:dyDescent="0.3">
      <c r="B180" s="2" t="s">
        <v>5</v>
      </c>
      <c r="C180" s="21"/>
      <c r="D180" s="18">
        <f>SUM(D176:D178)</f>
        <v>8392</v>
      </c>
      <c r="E180" s="19">
        <f>SUM(E176:E178)</f>
        <v>144778.7080916331</v>
      </c>
      <c r="F180" s="20">
        <f>IF(E180=0,0,E180/D180)</f>
        <v>17.251990954675058</v>
      </c>
    </row>
    <row r="181" spans="2:6" hidden="1" x14ac:dyDescent="0.3">
      <c r="B181" s="2"/>
      <c r="D181" s="1"/>
      <c r="E181" s="9"/>
      <c r="F181" s="10"/>
    </row>
    <row r="182" spans="2:6" hidden="1" x14ac:dyDescent="0.3">
      <c r="B182" s="2" t="s">
        <v>6</v>
      </c>
      <c r="D182" s="1">
        <v>0</v>
      </c>
      <c r="E182" s="9">
        <v>0</v>
      </c>
      <c r="F182" s="10">
        <v>0</v>
      </c>
    </row>
    <row r="183" spans="2:6" hidden="1" x14ac:dyDescent="0.3">
      <c r="B183" s="2"/>
      <c r="D183" s="1">
        <v>0</v>
      </c>
      <c r="E183" s="9"/>
      <c r="F183" s="10"/>
    </row>
    <row r="184" spans="2:6" hidden="1" x14ac:dyDescent="0.3">
      <c r="B184" s="2" t="s">
        <v>10</v>
      </c>
      <c r="D184" s="22">
        <v>-6790</v>
      </c>
      <c r="E184" s="23">
        <f>+D184*F180</f>
        <v>-117141.01858224365</v>
      </c>
      <c r="F184" s="24">
        <f>IF(E184=0,0,E184/D184)</f>
        <v>17.251990954675058</v>
      </c>
    </row>
    <row r="185" spans="2:6" hidden="1" x14ac:dyDescent="0.3">
      <c r="B185" s="2"/>
      <c r="D185" s="1"/>
      <c r="E185" s="9"/>
      <c r="F185" s="10"/>
    </row>
    <row r="186" spans="2:6" ht="15" hidden="1" thickBot="1" x14ac:dyDescent="0.35">
      <c r="B186" s="2" t="s">
        <v>8</v>
      </c>
      <c r="D186" s="25">
        <f>SUM(D180:D184)</f>
        <v>1602</v>
      </c>
      <c r="E186" s="25">
        <f>SUM(E180:E184)</f>
        <v>27637.689509389456</v>
      </c>
      <c r="F186" s="26">
        <f>IF(E186=0,0,E186/D186)</f>
        <v>17.251990954675065</v>
      </c>
    </row>
    <row r="187" spans="2:6" hidden="1" x14ac:dyDescent="0.3"/>
    <row r="188" spans="2:6" hidden="1" x14ac:dyDescent="0.3"/>
    <row r="189" spans="2:6" ht="15.75" hidden="1" customHeight="1" x14ac:dyDescent="0.3">
      <c r="B189" s="3">
        <v>40360</v>
      </c>
      <c r="C189" s="4"/>
      <c r="D189" s="57" t="s">
        <v>11</v>
      </c>
      <c r="E189" s="57"/>
      <c r="F189" s="57"/>
    </row>
    <row r="190" spans="2:6" hidden="1" x14ac:dyDescent="0.3">
      <c r="B190" s="2"/>
      <c r="C190" s="8"/>
      <c r="D190" s="5" t="s">
        <v>0</v>
      </c>
      <c r="E190" s="6" t="s">
        <v>1</v>
      </c>
      <c r="F190" s="7" t="s">
        <v>2</v>
      </c>
    </row>
    <row r="191" spans="2:6" hidden="1" x14ac:dyDescent="0.3">
      <c r="B191" s="2" t="s">
        <v>3</v>
      </c>
      <c r="D191" s="1">
        <f>+D186</f>
        <v>1602</v>
      </c>
      <c r="E191" s="9">
        <f>+E186</f>
        <v>27637.689509389456</v>
      </c>
      <c r="F191" s="10">
        <f>IF(E191=0,0,E191/D191)</f>
        <v>17.251990954675065</v>
      </c>
    </row>
    <row r="192" spans="2:6" hidden="1" x14ac:dyDescent="0.3">
      <c r="B192" s="2"/>
      <c r="D192" s="1"/>
      <c r="E192" s="9"/>
      <c r="F192" s="10"/>
    </row>
    <row r="193" spans="2:6" hidden="1" x14ac:dyDescent="0.3">
      <c r="B193" s="2" t="s">
        <v>4</v>
      </c>
      <c r="D193" s="22">
        <v>0</v>
      </c>
      <c r="E193" s="23">
        <v>0</v>
      </c>
      <c r="F193" s="24">
        <f>IF(E193=0,0,E193/D193)</f>
        <v>0</v>
      </c>
    </row>
    <row r="194" spans="2:6" hidden="1" x14ac:dyDescent="0.3">
      <c r="B194" s="2"/>
      <c r="D194" s="1"/>
      <c r="E194" s="9"/>
      <c r="F194" s="10"/>
    </row>
    <row r="195" spans="2:6" hidden="1" x14ac:dyDescent="0.3">
      <c r="B195" s="2" t="s">
        <v>5</v>
      </c>
      <c r="C195" s="21"/>
      <c r="D195" s="18">
        <f>SUM(D191:D193)</f>
        <v>1602</v>
      </c>
      <c r="E195" s="19">
        <f>SUM(E191:E193)</f>
        <v>27637.689509389456</v>
      </c>
      <c r="F195" s="20">
        <f>IF(E195=0,0,E195/D195)</f>
        <v>17.251990954675065</v>
      </c>
    </row>
    <row r="196" spans="2:6" hidden="1" x14ac:dyDescent="0.3">
      <c r="B196" s="2"/>
      <c r="D196" s="1"/>
      <c r="E196" s="9"/>
      <c r="F196" s="10"/>
    </row>
    <row r="197" spans="2:6" hidden="1" x14ac:dyDescent="0.3">
      <c r="B197" s="2" t="s">
        <v>6</v>
      </c>
      <c r="D197" s="1">
        <v>0</v>
      </c>
      <c r="E197" s="9">
        <v>0</v>
      </c>
      <c r="F197" s="10">
        <v>0</v>
      </c>
    </row>
    <row r="198" spans="2:6" hidden="1" x14ac:dyDescent="0.3">
      <c r="B198" s="2"/>
      <c r="D198" s="1">
        <v>0</v>
      </c>
      <c r="E198" s="9"/>
      <c r="F198" s="10"/>
    </row>
    <row r="199" spans="2:6" hidden="1" x14ac:dyDescent="0.3">
      <c r="B199" s="2" t="s">
        <v>10</v>
      </c>
      <c r="D199" s="22">
        <v>0</v>
      </c>
      <c r="E199" s="23">
        <v>0</v>
      </c>
      <c r="F199" s="24">
        <f>IF(E199=0,0,E199/D199)</f>
        <v>0</v>
      </c>
    </row>
    <row r="200" spans="2:6" hidden="1" x14ac:dyDescent="0.3">
      <c r="B200" s="2"/>
      <c r="D200" s="1"/>
      <c r="E200" s="9"/>
      <c r="F200" s="10"/>
    </row>
    <row r="201" spans="2:6" ht="15" hidden="1" thickBot="1" x14ac:dyDescent="0.35">
      <c r="B201" s="2" t="s">
        <v>8</v>
      </c>
      <c r="D201" s="25">
        <f>SUM(D195:D199)</f>
        <v>1602</v>
      </c>
      <c r="E201" s="25">
        <f>SUM(E195:E199)</f>
        <v>27637.689509389456</v>
      </c>
      <c r="F201" s="26">
        <f>IF(E201=0,0,E201/D201)</f>
        <v>17.251990954675065</v>
      </c>
    </row>
    <row r="202" spans="2:6" hidden="1" x14ac:dyDescent="0.3"/>
    <row r="203" spans="2:6" hidden="1" x14ac:dyDescent="0.3"/>
    <row r="204" spans="2:6" ht="15.75" hidden="1" customHeight="1" x14ac:dyDescent="0.3">
      <c r="B204" s="3">
        <v>40391</v>
      </c>
      <c r="C204" s="4"/>
      <c r="D204" s="57" t="s">
        <v>11</v>
      </c>
      <c r="E204" s="57"/>
      <c r="F204" s="57"/>
    </row>
    <row r="205" spans="2:6" hidden="1" x14ac:dyDescent="0.3">
      <c r="B205" s="2"/>
      <c r="C205" s="8"/>
      <c r="D205" s="5" t="s">
        <v>0</v>
      </c>
      <c r="E205" s="6" t="s">
        <v>1</v>
      </c>
      <c r="F205" s="7" t="s">
        <v>2</v>
      </c>
    </row>
    <row r="206" spans="2:6" hidden="1" x14ac:dyDescent="0.3">
      <c r="B206" s="2" t="s">
        <v>3</v>
      </c>
      <c r="D206" s="1">
        <f>+D201</f>
        <v>1602</v>
      </c>
      <c r="E206" s="9">
        <f>+E201</f>
        <v>27637.689509389456</v>
      </c>
      <c r="F206" s="10">
        <f>IF(E206=0,0,E206/D206)</f>
        <v>17.251990954675065</v>
      </c>
    </row>
    <row r="207" spans="2:6" hidden="1" x14ac:dyDescent="0.3">
      <c r="B207" s="2"/>
      <c r="D207" s="1"/>
      <c r="E207" s="9"/>
      <c r="F207" s="10"/>
    </row>
    <row r="208" spans="2:6" hidden="1" x14ac:dyDescent="0.3">
      <c r="B208" s="2" t="s">
        <v>12</v>
      </c>
      <c r="D208" s="1">
        <v>0</v>
      </c>
      <c r="E208" s="9">
        <v>0</v>
      </c>
      <c r="F208" s="10">
        <v>0</v>
      </c>
    </row>
    <row r="209" spans="2:6" hidden="1" x14ac:dyDescent="0.3">
      <c r="B209" s="2"/>
      <c r="D209" s="1"/>
      <c r="E209" s="9"/>
      <c r="F209" s="10"/>
    </row>
    <row r="210" spans="2:6" hidden="1" x14ac:dyDescent="0.3">
      <c r="B210" s="2" t="s">
        <v>4</v>
      </c>
      <c r="D210" s="22">
        <v>0</v>
      </c>
      <c r="E210" s="23">
        <v>0</v>
      </c>
      <c r="F210" s="24">
        <f>IF(E210=0,0,E210/D210)</f>
        <v>0</v>
      </c>
    </row>
    <row r="211" spans="2:6" hidden="1" x14ac:dyDescent="0.3">
      <c r="B211" s="2"/>
      <c r="D211" s="1"/>
      <c r="E211" s="9"/>
      <c r="F211" s="10"/>
    </row>
    <row r="212" spans="2:6" hidden="1" x14ac:dyDescent="0.3">
      <c r="B212" s="2" t="s">
        <v>5</v>
      </c>
      <c r="C212" s="21"/>
      <c r="D212" s="18">
        <f>SUM(D206:D210)</f>
        <v>1602</v>
      </c>
      <c r="E212" s="19">
        <f>SUM(E206:E210)</f>
        <v>27637.689509389456</v>
      </c>
      <c r="F212" s="20">
        <f>IF(E212=0,0,E212/D212)</f>
        <v>17.251990954675065</v>
      </c>
    </row>
    <row r="213" spans="2:6" hidden="1" x14ac:dyDescent="0.3">
      <c r="B213" s="2"/>
      <c r="D213" s="1"/>
      <c r="E213" s="9"/>
      <c r="F213" s="10"/>
    </row>
    <row r="214" spans="2:6" hidden="1" x14ac:dyDescent="0.3">
      <c r="B214" s="2" t="s">
        <v>6</v>
      </c>
      <c r="D214" s="1">
        <v>0</v>
      </c>
      <c r="E214" s="9">
        <v>0</v>
      </c>
      <c r="F214" s="10">
        <v>0</v>
      </c>
    </row>
    <row r="215" spans="2:6" hidden="1" x14ac:dyDescent="0.3">
      <c r="B215" s="2"/>
      <c r="D215" s="1">
        <v>0</v>
      </c>
      <c r="E215" s="9"/>
      <c r="F215" s="10"/>
    </row>
    <row r="216" spans="2:6" hidden="1" x14ac:dyDescent="0.3">
      <c r="B216" s="2" t="s">
        <v>10</v>
      </c>
      <c r="D216" s="22">
        <v>31942</v>
      </c>
      <c r="E216" s="23">
        <v>551063</v>
      </c>
      <c r="F216" s="24">
        <f>IF(E216=0,0,E216/D216)</f>
        <v>17.251987978210508</v>
      </c>
    </row>
    <row r="217" spans="2:6" hidden="1" x14ac:dyDescent="0.3">
      <c r="B217" s="2"/>
      <c r="D217" s="1"/>
      <c r="E217" s="9"/>
      <c r="F217" s="10"/>
    </row>
    <row r="218" spans="2:6" ht="15" hidden="1" thickBot="1" x14ac:dyDescent="0.35">
      <c r="B218" s="2" t="s">
        <v>8</v>
      </c>
      <c r="D218" s="25">
        <f>SUM(D212:D216)</f>
        <v>33544</v>
      </c>
      <c r="E218" s="25">
        <f>SUM(E212:E216)</f>
        <v>578700.68950938946</v>
      </c>
      <c r="F218" s="26">
        <f>IF(E218=0,0,E218/D218)</f>
        <v>17.251988120361002</v>
      </c>
    </row>
    <row r="219" spans="2:6" hidden="1" x14ac:dyDescent="0.3"/>
    <row r="220" spans="2:6" hidden="1" x14ac:dyDescent="0.3"/>
    <row r="221" spans="2:6" ht="15.75" hidden="1" customHeight="1" x14ac:dyDescent="0.3">
      <c r="B221" s="3">
        <v>40422</v>
      </c>
      <c r="C221" s="4"/>
      <c r="D221" s="57" t="s">
        <v>11</v>
      </c>
      <c r="E221" s="57"/>
      <c r="F221" s="57"/>
    </row>
    <row r="222" spans="2:6" hidden="1" x14ac:dyDescent="0.3">
      <c r="B222" s="2"/>
      <c r="C222" s="8"/>
      <c r="D222" s="5" t="s">
        <v>0</v>
      </c>
      <c r="E222" s="6" t="s">
        <v>1</v>
      </c>
      <c r="F222" s="7" t="s">
        <v>2</v>
      </c>
    </row>
    <row r="223" spans="2:6" hidden="1" x14ac:dyDescent="0.3">
      <c r="B223" s="2" t="s">
        <v>3</v>
      </c>
      <c r="D223" s="1">
        <f>+D218</f>
        <v>33544</v>
      </c>
      <c r="E223" s="9">
        <f>+E218</f>
        <v>578700.68950938946</v>
      </c>
      <c r="F223" s="10">
        <f>IF(E223=0,0,E223/D223)</f>
        <v>17.251988120361002</v>
      </c>
    </row>
    <row r="224" spans="2:6" hidden="1" x14ac:dyDescent="0.3">
      <c r="B224" s="2"/>
      <c r="D224" s="1"/>
      <c r="E224" s="9"/>
      <c r="F224" s="10"/>
    </row>
    <row r="225" spans="2:6" hidden="1" x14ac:dyDescent="0.3">
      <c r="B225" s="2" t="s">
        <v>4</v>
      </c>
      <c r="D225" s="22">
        <v>0</v>
      </c>
      <c r="E225" s="23">
        <v>0</v>
      </c>
      <c r="F225" s="24">
        <f>IF(E225=0,0,E225/D225)</f>
        <v>0</v>
      </c>
    </row>
    <row r="226" spans="2:6" hidden="1" x14ac:dyDescent="0.3">
      <c r="B226" s="2"/>
      <c r="D226" s="1"/>
      <c r="E226" s="9"/>
      <c r="F226" s="10"/>
    </row>
    <row r="227" spans="2:6" hidden="1" x14ac:dyDescent="0.3">
      <c r="B227" s="2" t="s">
        <v>5</v>
      </c>
      <c r="C227" s="21"/>
      <c r="D227" s="18">
        <f>SUM(D223:D225)</f>
        <v>33544</v>
      </c>
      <c r="E227" s="19">
        <f>SUM(E223:E225)</f>
        <v>578700.68950938946</v>
      </c>
      <c r="F227" s="20">
        <f>IF(E227=0,0,E227/D227)</f>
        <v>17.251988120361002</v>
      </c>
    </row>
    <row r="228" spans="2:6" hidden="1" x14ac:dyDescent="0.3">
      <c r="B228" s="2"/>
      <c r="D228" s="1"/>
      <c r="E228" s="9"/>
      <c r="F228" s="10"/>
    </row>
    <row r="229" spans="2:6" hidden="1" x14ac:dyDescent="0.3">
      <c r="B229" s="2" t="s">
        <v>6</v>
      </c>
      <c r="D229" s="1">
        <v>0</v>
      </c>
      <c r="E229" s="9">
        <v>0</v>
      </c>
      <c r="F229" s="10">
        <v>0</v>
      </c>
    </row>
    <row r="230" spans="2:6" hidden="1" x14ac:dyDescent="0.3">
      <c r="B230" s="2"/>
      <c r="D230" s="1">
        <v>0</v>
      </c>
      <c r="E230" s="9"/>
      <c r="F230" s="10"/>
    </row>
    <row r="231" spans="2:6" hidden="1" x14ac:dyDescent="0.3">
      <c r="B231" s="2" t="s">
        <v>10</v>
      </c>
      <c r="D231" s="22">
        <v>0</v>
      </c>
      <c r="E231" s="23">
        <v>0</v>
      </c>
      <c r="F231" s="24">
        <f>IF(E231=0,0,E231/D231)</f>
        <v>0</v>
      </c>
    </row>
    <row r="232" spans="2:6" hidden="1" x14ac:dyDescent="0.3">
      <c r="B232" s="2"/>
      <c r="D232" s="1"/>
      <c r="E232" s="9"/>
      <c r="F232" s="10"/>
    </row>
    <row r="233" spans="2:6" ht="15" hidden="1" thickBot="1" x14ac:dyDescent="0.35">
      <c r="B233" s="2" t="s">
        <v>8</v>
      </c>
      <c r="D233" s="25">
        <f>SUM(D227:D231)</f>
        <v>33544</v>
      </c>
      <c r="E233" s="25">
        <f>SUM(E227:E231)</f>
        <v>578700.68950938946</v>
      </c>
      <c r="F233" s="26">
        <f>IF(E233=0,0,E233/D233)</f>
        <v>17.251988120361002</v>
      </c>
    </row>
    <row r="234" spans="2:6" hidden="1" x14ac:dyDescent="0.3"/>
    <row r="235" spans="2:6" hidden="1" x14ac:dyDescent="0.3"/>
    <row r="236" spans="2:6" ht="15.75" hidden="1" customHeight="1" x14ac:dyDescent="0.3">
      <c r="B236" s="3">
        <v>40452</v>
      </c>
      <c r="C236" s="4"/>
      <c r="D236" s="57" t="s">
        <v>11</v>
      </c>
      <c r="E236" s="57"/>
      <c r="F236" s="57"/>
    </row>
    <row r="237" spans="2:6" hidden="1" x14ac:dyDescent="0.3">
      <c r="B237" s="2"/>
      <c r="C237" s="8"/>
      <c r="D237" s="5" t="s">
        <v>0</v>
      </c>
      <c r="E237" s="6" t="s">
        <v>1</v>
      </c>
      <c r="F237" s="7" t="s">
        <v>2</v>
      </c>
    </row>
    <row r="238" spans="2:6" hidden="1" x14ac:dyDescent="0.3">
      <c r="B238" s="2" t="s">
        <v>3</v>
      </c>
      <c r="D238" s="1">
        <f>+D233</f>
        <v>33544</v>
      </c>
      <c r="E238" s="9">
        <f>+E233</f>
        <v>578700.68950938946</v>
      </c>
      <c r="F238" s="10">
        <f>IF(E238=0,0,E238/D238)</f>
        <v>17.251988120361002</v>
      </c>
    </row>
    <row r="239" spans="2:6" hidden="1" x14ac:dyDescent="0.3">
      <c r="B239" s="2"/>
      <c r="D239" s="1"/>
      <c r="E239" s="9"/>
      <c r="F239" s="10"/>
    </row>
    <row r="240" spans="2:6" hidden="1" x14ac:dyDescent="0.3">
      <c r="B240" s="2" t="s">
        <v>4</v>
      </c>
      <c r="D240" s="22">
        <v>0</v>
      </c>
      <c r="E240" s="23">
        <v>0</v>
      </c>
      <c r="F240" s="24">
        <f>IF(E240=0,0,E240/D240)</f>
        <v>0</v>
      </c>
    </row>
    <row r="241" spans="2:6" hidden="1" x14ac:dyDescent="0.3">
      <c r="B241" s="2"/>
      <c r="D241" s="1"/>
      <c r="E241" s="9"/>
      <c r="F241" s="10"/>
    </row>
    <row r="242" spans="2:6" hidden="1" x14ac:dyDescent="0.3">
      <c r="B242" s="2" t="s">
        <v>5</v>
      </c>
      <c r="C242" s="21"/>
      <c r="D242" s="18">
        <f>SUM(D238:D240)</f>
        <v>33544</v>
      </c>
      <c r="E242" s="19">
        <f>SUM(E238:E240)</f>
        <v>578700.68950938946</v>
      </c>
      <c r="F242" s="20">
        <f>IF(E242=0,0,E242/D242)</f>
        <v>17.251988120361002</v>
      </c>
    </row>
    <row r="243" spans="2:6" hidden="1" x14ac:dyDescent="0.3">
      <c r="B243" s="2"/>
      <c r="D243" s="1"/>
      <c r="E243" s="9"/>
      <c r="F243" s="10"/>
    </row>
    <row r="244" spans="2:6" hidden="1" x14ac:dyDescent="0.3">
      <c r="B244" s="2" t="s">
        <v>6</v>
      </c>
      <c r="D244" s="1">
        <v>0</v>
      </c>
      <c r="E244" s="9">
        <v>0</v>
      </c>
      <c r="F244" s="10">
        <v>0</v>
      </c>
    </row>
    <row r="245" spans="2:6" hidden="1" x14ac:dyDescent="0.3">
      <c r="B245" s="2"/>
      <c r="D245" s="1">
        <v>0</v>
      </c>
      <c r="E245" s="9"/>
      <c r="F245" s="10"/>
    </row>
    <row r="246" spans="2:6" hidden="1" x14ac:dyDescent="0.3">
      <c r="B246" s="2" t="s">
        <v>10</v>
      </c>
      <c r="D246" s="22">
        <v>0</v>
      </c>
      <c r="E246" s="23">
        <v>0</v>
      </c>
      <c r="F246" s="24">
        <f>IF(E246=0,0,E246/D246)</f>
        <v>0</v>
      </c>
    </row>
    <row r="247" spans="2:6" hidden="1" x14ac:dyDescent="0.3">
      <c r="B247" s="2"/>
      <c r="D247" s="1"/>
      <c r="E247" s="9"/>
      <c r="F247" s="10"/>
    </row>
    <row r="248" spans="2:6" ht="15" hidden="1" thickBot="1" x14ac:dyDescent="0.35">
      <c r="B248" s="2" t="s">
        <v>8</v>
      </c>
      <c r="D248" s="25">
        <f>SUM(D242:D246)</f>
        <v>33544</v>
      </c>
      <c r="E248" s="25">
        <f>SUM(E242:E246)</f>
        <v>578700.68950938946</v>
      </c>
      <c r="F248" s="26">
        <f>IF(E248=0,0,E248/D248)</f>
        <v>17.251988120361002</v>
      </c>
    </row>
    <row r="249" spans="2:6" hidden="1" x14ac:dyDescent="0.3"/>
    <row r="250" spans="2:6" ht="15.75" hidden="1" customHeight="1" x14ac:dyDescent="0.3">
      <c r="B250" s="3">
        <v>40483</v>
      </c>
      <c r="C250" s="4"/>
      <c r="D250" s="57" t="s">
        <v>11</v>
      </c>
      <c r="E250" s="57"/>
      <c r="F250" s="57"/>
    </row>
    <row r="251" spans="2:6" hidden="1" x14ac:dyDescent="0.3">
      <c r="B251" s="2"/>
      <c r="C251" s="8"/>
      <c r="D251" s="5" t="s">
        <v>0</v>
      </c>
      <c r="E251" s="6" t="s">
        <v>1</v>
      </c>
      <c r="F251" s="7" t="s">
        <v>2</v>
      </c>
    </row>
    <row r="252" spans="2:6" hidden="1" x14ac:dyDescent="0.3">
      <c r="B252" s="2" t="s">
        <v>3</v>
      </c>
      <c r="D252" s="1">
        <f>+D248</f>
        <v>33544</v>
      </c>
      <c r="E252" s="9">
        <f>+E248</f>
        <v>578700.68950938946</v>
      </c>
      <c r="F252" s="10">
        <f>IF(E252=0,0,E252/D252)</f>
        <v>17.251988120361002</v>
      </c>
    </row>
    <row r="253" spans="2:6" hidden="1" x14ac:dyDescent="0.3">
      <c r="B253" s="2"/>
      <c r="D253" s="1"/>
      <c r="E253" s="9"/>
      <c r="F253" s="10"/>
    </row>
    <row r="254" spans="2:6" hidden="1" x14ac:dyDescent="0.3">
      <c r="B254" s="2" t="s">
        <v>4</v>
      </c>
      <c r="D254" s="22">
        <v>0</v>
      </c>
      <c r="E254" s="23">
        <v>0</v>
      </c>
      <c r="F254" s="24">
        <f>IF(E254=0,0,E254/D254)</f>
        <v>0</v>
      </c>
    </row>
    <row r="255" spans="2:6" hidden="1" x14ac:dyDescent="0.3">
      <c r="B255" s="2"/>
      <c r="D255" s="1"/>
      <c r="E255" s="9"/>
      <c r="F255" s="10"/>
    </row>
    <row r="256" spans="2:6" hidden="1" x14ac:dyDescent="0.3">
      <c r="B256" s="2" t="s">
        <v>5</v>
      </c>
      <c r="C256" s="21"/>
      <c r="D256" s="18">
        <f>SUM(D252:D254)</f>
        <v>33544</v>
      </c>
      <c r="E256" s="19">
        <f>SUM(E252:E254)</f>
        <v>578700.68950938946</v>
      </c>
      <c r="F256" s="20">
        <f>IF(E256=0,0,E256/D256)</f>
        <v>17.251988120361002</v>
      </c>
    </row>
    <row r="257" spans="2:6" hidden="1" x14ac:dyDescent="0.3">
      <c r="B257" s="2"/>
      <c r="D257" s="1"/>
      <c r="E257" s="9"/>
      <c r="F257" s="10"/>
    </row>
    <row r="258" spans="2:6" hidden="1" x14ac:dyDescent="0.3">
      <c r="B258" s="2" t="s">
        <v>6</v>
      </c>
      <c r="D258" s="1">
        <v>0</v>
      </c>
      <c r="E258" s="9">
        <v>0</v>
      </c>
      <c r="F258" s="10">
        <v>0</v>
      </c>
    </row>
    <row r="259" spans="2:6" hidden="1" x14ac:dyDescent="0.3">
      <c r="B259" s="2"/>
      <c r="D259" s="1">
        <v>0</v>
      </c>
      <c r="E259" s="9"/>
      <c r="F259" s="10"/>
    </row>
    <row r="260" spans="2:6" hidden="1" x14ac:dyDescent="0.3">
      <c r="B260" s="2" t="s">
        <v>10</v>
      </c>
      <c r="D260" s="22">
        <v>0</v>
      </c>
      <c r="E260" s="23">
        <v>0</v>
      </c>
      <c r="F260" s="24">
        <f>IF(E260=0,0,E260/D260)</f>
        <v>0</v>
      </c>
    </row>
    <row r="261" spans="2:6" hidden="1" x14ac:dyDescent="0.3">
      <c r="B261" s="2"/>
      <c r="D261" s="1"/>
      <c r="E261" s="9"/>
      <c r="F261" s="10"/>
    </row>
    <row r="262" spans="2:6" ht="15" hidden="1" thickBot="1" x14ac:dyDescent="0.35">
      <c r="B262" s="2" t="s">
        <v>8</v>
      </c>
      <c r="D262" s="25">
        <f>SUM(D256:D260)</f>
        <v>33544</v>
      </c>
      <c r="E262" s="25">
        <f>SUM(E256:E260)</f>
        <v>578700.68950938946</v>
      </c>
      <c r="F262" s="26">
        <f>IF(E262=0,0,E262/D262)</f>
        <v>17.251988120361002</v>
      </c>
    </row>
    <row r="263" spans="2:6" hidden="1" x14ac:dyDescent="0.3"/>
    <row r="264" spans="2:6" hidden="1" x14ac:dyDescent="0.3"/>
    <row r="265" spans="2:6" ht="15.75" hidden="1" customHeight="1" x14ac:dyDescent="0.3">
      <c r="B265" s="3">
        <v>40513</v>
      </c>
      <c r="C265" s="4"/>
      <c r="D265" s="57" t="s">
        <v>11</v>
      </c>
      <c r="E265" s="57"/>
      <c r="F265" s="57"/>
    </row>
    <row r="266" spans="2:6" hidden="1" x14ac:dyDescent="0.3">
      <c r="B266" s="2"/>
      <c r="C266" s="8"/>
      <c r="D266" s="5" t="s">
        <v>0</v>
      </c>
      <c r="E266" s="6" t="s">
        <v>1</v>
      </c>
      <c r="F266" s="7" t="s">
        <v>2</v>
      </c>
    </row>
    <row r="267" spans="2:6" hidden="1" x14ac:dyDescent="0.3">
      <c r="B267" s="2" t="s">
        <v>3</v>
      </c>
      <c r="D267" s="1">
        <f>+D262</f>
        <v>33544</v>
      </c>
      <c r="E267" s="9">
        <f>+E262</f>
        <v>578700.68950938946</v>
      </c>
      <c r="F267" s="10">
        <f>IF(E267=0,0,E267/D267)</f>
        <v>17.251988120361002</v>
      </c>
    </row>
    <row r="268" spans="2:6" hidden="1" x14ac:dyDescent="0.3">
      <c r="B268" s="2"/>
      <c r="D268" s="1"/>
      <c r="E268" s="9"/>
      <c r="F268" s="10"/>
    </row>
    <row r="269" spans="2:6" hidden="1" x14ac:dyDescent="0.3">
      <c r="B269" s="2" t="s">
        <v>4</v>
      </c>
      <c r="C269" s="14"/>
      <c r="D269" s="11">
        <v>9627</v>
      </c>
      <c r="E269" s="12">
        <v>0</v>
      </c>
      <c r="F269" s="13">
        <f>IF(E269=0,0,E269/D269)</f>
        <v>0</v>
      </c>
    </row>
    <row r="270" spans="2:6" hidden="1" x14ac:dyDescent="0.3">
      <c r="B270" s="2"/>
      <c r="C270" s="14"/>
      <c r="D270" s="15"/>
      <c r="E270" s="16"/>
      <c r="F270" s="17"/>
    </row>
    <row r="271" spans="2:6" hidden="1" x14ac:dyDescent="0.3">
      <c r="B271" s="2" t="s">
        <v>5</v>
      </c>
      <c r="C271" s="21"/>
      <c r="D271" s="18">
        <f>+D267+D269</f>
        <v>43171</v>
      </c>
      <c r="E271" s="19">
        <f>+E267+E269</f>
        <v>578700.68950938946</v>
      </c>
      <c r="F271" s="20">
        <f>IF(E271=0,0,E271/D271)</f>
        <v>13.404847918959243</v>
      </c>
    </row>
    <row r="272" spans="2:6" hidden="1" x14ac:dyDescent="0.3">
      <c r="B272" s="2"/>
      <c r="D272" s="18"/>
      <c r="E272" s="19"/>
      <c r="F272" s="20"/>
    </row>
    <row r="273" spans="2:6" hidden="1" x14ac:dyDescent="0.3">
      <c r="B273" s="2" t="s">
        <v>6</v>
      </c>
      <c r="D273" s="18">
        <v>-7297</v>
      </c>
      <c r="E273" s="19">
        <f>+D273*F271</f>
        <v>-97815.175264645601</v>
      </c>
      <c r="F273" s="10">
        <f>IF(E273=0,0,E273/D273)</f>
        <v>13.404847918959243</v>
      </c>
    </row>
    <row r="274" spans="2:6" hidden="1" x14ac:dyDescent="0.3">
      <c r="B274" s="2"/>
      <c r="D274" s="18"/>
      <c r="E274" s="19"/>
      <c r="F274" s="10"/>
    </row>
    <row r="275" spans="2:6" hidden="1" x14ac:dyDescent="0.3">
      <c r="B275" s="2" t="s">
        <v>7</v>
      </c>
      <c r="C275" s="21"/>
      <c r="D275" s="18">
        <v>-1088</v>
      </c>
      <c r="E275" s="19">
        <f>+D275*F273</f>
        <v>-14584.474535827656</v>
      </c>
      <c r="F275" s="20">
        <f>IF(E275=0,0,E275/D275)</f>
        <v>13.404847918959243</v>
      </c>
    </row>
    <row r="276" spans="2:6" hidden="1" x14ac:dyDescent="0.3">
      <c r="B276" s="2"/>
      <c r="D276" s="18"/>
      <c r="E276" s="19"/>
      <c r="F276" s="20"/>
    </row>
    <row r="277" spans="2:6" hidden="1" x14ac:dyDescent="0.3">
      <c r="B277" s="2" t="s">
        <v>13</v>
      </c>
      <c r="D277" s="22">
        <v>43808</v>
      </c>
      <c r="E277" s="23">
        <v>1114634</v>
      </c>
      <c r="F277" s="24"/>
    </row>
    <row r="278" spans="2:6" hidden="1" x14ac:dyDescent="0.3">
      <c r="B278" s="2"/>
      <c r="D278" s="18"/>
      <c r="E278" s="19"/>
      <c r="F278" s="20"/>
    </row>
    <row r="279" spans="2:6" ht="15" hidden="1" thickBot="1" x14ac:dyDescent="0.35">
      <c r="B279" s="2" t="s">
        <v>8</v>
      </c>
      <c r="D279" s="25">
        <f>SUM(D271:D277)</f>
        <v>78594</v>
      </c>
      <c r="E279" s="25">
        <f>SUM(E271:E277)</f>
        <v>1580935.0397089161</v>
      </c>
      <c r="F279" s="26">
        <f>IF(E279=0,0,E279/D279)</f>
        <v>20.115212862418456</v>
      </c>
    </row>
    <row r="280" spans="2:6" hidden="1" x14ac:dyDescent="0.3">
      <c r="B280" s="2"/>
      <c r="D280" s="18"/>
      <c r="E280" s="19"/>
      <c r="F280" s="20"/>
    </row>
    <row r="281" spans="2:6" hidden="1" x14ac:dyDescent="0.3">
      <c r="B281" s="2"/>
      <c r="D281" s="1"/>
      <c r="E281" s="9"/>
      <c r="F281" s="10"/>
    </row>
    <row r="282" spans="2:6" ht="15.75" hidden="1" customHeight="1" x14ac:dyDescent="0.3">
      <c r="B282" s="3">
        <v>40544</v>
      </c>
      <c r="C282" s="4"/>
      <c r="D282" s="57" t="s">
        <v>14</v>
      </c>
      <c r="E282" s="57"/>
      <c r="F282" s="57"/>
    </row>
    <row r="283" spans="2:6" hidden="1" x14ac:dyDescent="0.3">
      <c r="B283" s="2"/>
      <c r="C283" s="8"/>
      <c r="D283" s="5" t="s">
        <v>0</v>
      </c>
      <c r="E283" s="6" t="s">
        <v>1</v>
      </c>
      <c r="F283" s="7" t="s">
        <v>2</v>
      </c>
    </row>
    <row r="284" spans="2:6" hidden="1" x14ac:dyDescent="0.3">
      <c r="B284" s="2" t="s">
        <v>3</v>
      </c>
      <c r="D284" s="1">
        <f>+D279</f>
        <v>78594</v>
      </c>
      <c r="E284" s="9">
        <f>+E279</f>
        <v>1580935.0397089161</v>
      </c>
      <c r="F284" s="10">
        <f>IF(E284=0,0,E284/D284)</f>
        <v>20.115212862418456</v>
      </c>
    </row>
    <row r="285" spans="2:6" hidden="1" x14ac:dyDescent="0.3">
      <c r="B285" s="2"/>
      <c r="D285" s="1"/>
      <c r="E285" s="9"/>
      <c r="F285" s="10"/>
    </row>
    <row r="286" spans="2:6" hidden="1" x14ac:dyDescent="0.3">
      <c r="B286" s="27" t="s">
        <v>9</v>
      </c>
      <c r="D286" s="1">
        <v>8228</v>
      </c>
      <c r="E286" s="9">
        <v>110295</v>
      </c>
      <c r="F286" s="10"/>
    </row>
    <row r="287" spans="2:6" hidden="1" x14ac:dyDescent="0.3">
      <c r="B287" s="2"/>
      <c r="D287" s="1"/>
      <c r="E287" s="9"/>
      <c r="F287" s="10"/>
    </row>
    <row r="288" spans="2:6" hidden="1" x14ac:dyDescent="0.3">
      <c r="B288" s="2" t="s">
        <v>4</v>
      </c>
      <c r="D288" s="22">
        <v>0</v>
      </c>
      <c r="E288" s="23">
        <v>0</v>
      </c>
      <c r="F288" s="24">
        <f>IF(E288=0,0,E288/D288)</f>
        <v>0</v>
      </c>
    </row>
    <row r="289" spans="2:6" hidden="1" x14ac:dyDescent="0.3">
      <c r="B289" s="2"/>
      <c r="D289" s="1"/>
      <c r="E289" s="9"/>
      <c r="F289" s="10"/>
    </row>
    <row r="290" spans="2:6" hidden="1" x14ac:dyDescent="0.3">
      <c r="B290" s="2" t="s">
        <v>5</v>
      </c>
      <c r="C290" s="21"/>
      <c r="D290" s="18">
        <f>SUM(D284:D288)</f>
        <v>86822</v>
      </c>
      <c r="E290" s="19">
        <f>SUM(E284:E288)</f>
        <v>1691230.0397089161</v>
      </c>
      <c r="F290" s="20">
        <f>IF(E290=0,0,E290/D290)</f>
        <v>19.479279902661954</v>
      </c>
    </row>
    <row r="291" spans="2:6" hidden="1" x14ac:dyDescent="0.3">
      <c r="B291" s="2"/>
      <c r="D291" s="1"/>
      <c r="E291" s="9"/>
      <c r="F291" s="10"/>
    </row>
    <row r="292" spans="2:6" hidden="1" x14ac:dyDescent="0.3">
      <c r="B292" s="2" t="s">
        <v>6</v>
      </c>
      <c r="D292" s="1">
        <v>0</v>
      </c>
      <c r="E292" s="9">
        <v>0</v>
      </c>
      <c r="F292" s="10">
        <v>0</v>
      </c>
    </row>
    <row r="293" spans="2:6" hidden="1" x14ac:dyDescent="0.3">
      <c r="B293" s="2"/>
      <c r="D293" s="1"/>
      <c r="E293" s="9"/>
      <c r="F293" s="10"/>
    </row>
    <row r="294" spans="2:6" hidden="1" x14ac:dyDescent="0.3">
      <c r="B294" s="2" t="s">
        <v>10</v>
      </c>
      <c r="D294" s="22">
        <v>-9052</v>
      </c>
      <c r="E294" s="23">
        <f>+D294*F290</f>
        <v>-176326.44167889602</v>
      </c>
      <c r="F294" s="24">
        <f>IF(E294=0,0,E294/D294)</f>
        <v>19.479279902661954</v>
      </c>
    </row>
    <row r="295" spans="2:6" hidden="1" x14ac:dyDescent="0.3">
      <c r="B295" s="2"/>
      <c r="D295" s="1"/>
      <c r="E295" s="9"/>
      <c r="F295" s="10"/>
    </row>
    <row r="296" spans="2:6" ht="15" hidden="1" thickBot="1" x14ac:dyDescent="0.35">
      <c r="B296" s="2" t="s">
        <v>8</v>
      </c>
      <c r="D296" s="25">
        <f>SUM(D290:D294)</f>
        <v>77770</v>
      </c>
      <c r="E296" s="28">
        <f>SUM(E290:E294)</f>
        <v>1514903.59803002</v>
      </c>
      <c r="F296" s="26">
        <f>IF(E296=0,0,E296/D296)</f>
        <v>19.479279902661951</v>
      </c>
    </row>
    <row r="297" spans="2:6" hidden="1" x14ac:dyDescent="0.3"/>
    <row r="298" spans="2:6" hidden="1" x14ac:dyDescent="0.3"/>
    <row r="299" spans="2:6" ht="15.75" hidden="1" customHeight="1" x14ac:dyDescent="0.3">
      <c r="B299" s="3">
        <v>40575</v>
      </c>
      <c r="C299" s="4"/>
      <c r="D299" s="57" t="s">
        <v>14</v>
      </c>
      <c r="E299" s="57"/>
      <c r="F299" s="57"/>
    </row>
    <row r="300" spans="2:6" hidden="1" x14ac:dyDescent="0.3">
      <c r="B300" s="2"/>
      <c r="C300" s="8"/>
      <c r="D300" s="5" t="s">
        <v>0</v>
      </c>
      <c r="E300" s="6" t="s">
        <v>1</v>
      </c>
      <c r="F300" s="7" t="s">
        <v>2</v>
      </c>
    </row>
    <row r="301" spans="2:6" hidden="1" x14ac:dyDescent="0.3">
      <c r="B301" s="2" t="s">
        <v>3</v>
      </c>
      <c r="D301" s="1">
        <f>+D296</f>
        <v>77770</v>
      </c>
      <c r="E301" s="9">
        <f>+E296</f>
        <v>1514903.59803002</v>
      </c>
      <c r="F301" s="10">
        <f>IF(E301=0,0,E301/D301)</f>
        <v>19.479279902661951</v>
      </c>
    </row>
    <row r="302" spans="2:6" hidden="1" x14ac:dyDescent="0.3">
      <c r="B302" s="2"/>
      <c r="D302" s="1"/>
      <c r="E302" s="9"/>
      <c r="F302" s="10"/>
    </row>
    <row r="303" spans="2:6" hidden="1" x14ac:dyDescent="0.3">
      <c r="B303" s="2" t="s">
        <v>4</v>
      </c>
      <c r="D303" s="22">
        <v>-14</v>
      </c>
      <c r="E303" s="23">
        <v>-188</v>
      </c>
      <c r="F303" s="24">
        <f>IF(E303=0,0,E303/D303)</f>
        <v>13.428571428571429</v>
      </c>
    </row>
    <row r="304" spans="2:6" hidden="1" x14ac:dyDescent="0.3">
      <c r="B304" s="2"/>
      <c r="D304" s="1"/>
      <c r="E304" s="9"/>
      <c r="F304" s="10"/>
    </row>
    <row r="305" spans="2:6" hidden="1" x14ac:dyDescent="0.3">
      <c r="B305" s="2" t="s">
        <v>5</v>
      </c>
      <c r="C305" s="21"/>
      <c r="D305" s="18">
        <f>SUM(D301:D303)</f>
        <v>77756</v>
      </c>
      <c r="E305" s="19">
        <f>SUM(E301:E303)</f>
        <v>1514715.59803002</v>
      </c>
      <c r="F305" s="20">
        <f>IF(E305=0,0,E305/D305)</f>
        <v>19.480369335228406</v>
      </c>
    </row>
    <row r="306" spans="2:6" hidden="1" x14ac:dyDescent="0.3">
      <c r="B306" s="2"/>
      <c r="D306" s="1"/>
      <c r="E306" s="9"/>
      <c r="F306" s="10"/>
    </row>
    <row r="307" spans="2:6" hidden="1" x14ac:dyDescent="0.3">
      <c r="B307" s="2" t="s">
        <v>6</v>
      </c>
      <c r="D307" s="1">
        <v>0</v>
      </c>
      <c r="E307" s="9">
        <v>0</v>
      </c>
      <c r="F307" s="10">
        <v>0</v>
      </c>
    </row>
    <row r="308" spans="2:6" hidden="1" x14ac:dyDescent="0.3">
      <c r="B308" s="2"/>
      <c r="D308" s="1">
        <v>0</v>
      </c>
      <c r="E308" s="9"/>
      <c r="F308" s="10"/>
    </row>
    <row r="309" spans="2:6" hidden="1" x14ac:dyDescent="0.3">
      <c r="B309" s="2" t="s">
        <v>10</v>
      </c>
      <c r="D309" s="22">
        <v>0</v>
      </c>
      <c r="E309" s="23">
        <v>0</v>
      </c>
      <c r="F309" s="24">
        <f>IF(E309=0,0,E309/D309)</f>
        <v>0</v>
      </c>
    </row>
    <row r="310" spans="2:6" hidden="1" x14ac:dyDescent="0.3">
      <c r="B310" s="2"/>
      <c r="D310" s="1"/>
      <c r="E310" s="9"/>
      <c r="F310" s="10"/>
    </row>
    <row r="311" spans="2:6" ht="15" hidden="1" thickBot="1" x14ac:dyDescent="0.35">
      <c r="B311" s="2" t="s">
        <v>8</v>
      </c>
      <c r="D311" s="25">
        <f>SUM(D305:D309)</f>
        <v>77756</v>
      </c>
      <c r="E311" s="25">
        <f>SUM(E305:E309)</f>
        <v>1514715.59803002</v>
      </c>
      <c r="F311" s="26">
        <f>IF(E311=0,0,E311/D311)</f>
        <v>19.480369335228406</v>
      </c>
    </row>
    <row r="312" spans="2:6" hidden="1" x14ac:dyDescent="0.3"/>
    <row r="313" spans="2:6" hidden="1" x14ac:dyDescent="0.3"/>
    <row r="314" spans="2:6" ht="15.75" hidden="1" customHeight="1" x14ac:dyDescent="0.3">
      <c r="B314" s="3">
        <v>40603</v>
      </c>
      <c r="C314" s="4"/>
      <c r="D314" s="57" t="s">
        <v>14</v>
      </c>
      <c r="E314" s="57"/>
      <c r="F314" s="57"/>
    </row>
    <row r="315" spans="2:6" hidden="1" x14ac:dyDescent="0.3">
      <c r="B315" s="2"/>
      <c r="C315" s="8"/>
      <c r="D315" s="5" t="s">
        <v>0</v>
      </c>
      <c r="E315" s="6" t="s">
        <v>1</v>
      </c>
      <c r="F315" s="7" t="s">
        <v>2</v>
      </c>
    </row>
    <row r="316" spans="2:6" hidden="1" x14ac:dyDescent="0.3">
      <c r="B316" s="2" t="s">
        <v>3</v>
      </c>
      <c r="D316" s="1">
        <f>+D311</f>
        <v>77756</v>
      </c>
      <c r="E316" s="9">
        <f>+E311</f>
        <v>1514715.59803002</v>
      </c>
      <c r="F316" s="10">
        <f>IF(E316=0,0,E316/D316)</f>
        <v>19.480369335228406</v>
      </c>
    </row>
    <row r="317" spans="2:6" hidden="1" x14ac:dyDescent="0.3">
      <c r="B317" s="2"/>
      <c r="D317" s="1"/>
      <c r="E317" s="9"/>
      <c r="F317" s="10"/>
    </row>
    <row r="318" spans="2:6" hidden="1" x14ac:dyDescent="0.3">
      <c r="B318" s="2" t="s">
        <v>4</v>
      </c>
      <c r="D318" s="22">
        <v>0</v>
      </c>
      <c r="E318" s="23">
        <v>0</v>
      </c>
      <c r="F318" s="24">
        <f>IF(E318=0,0,E318/D318)</f>
        <v>0</v>
      </c>
    </row>
    <row r="319" spans="2:6" hidden="1" x14ac:dyDescent="0.3">
      <c r="B319" s="2"/>
      <c r="D319" s="1"/>
      <c r="E319" s="9"/>
      <c r="F319" s="10"/>
    </row>
    <row r="320" spans="2:6" hidden="1" x14ac:dyDescent="0.3">
      <c r="B320" s="2" t="s">
        <v>5</v>
      </c>
      <c r="C320" s="21"/>
      <c r="D320" s="18">
        <f>SUM(D316:D318)</f>
        <v>77756</v>
      </c>
      <c r="E320" s="19">
        <f>SUM(E316:E318)</f>
        <v>1514715.59803002</v>
      </c>
      <c r="F320" s="20">
        <f>IF(E320=0,0,E320/D320)</f>
        <v>19.480369335228406</v>
      </c>
    </row>
    <row r="321" spans="2:6" hidden="1" x14ac:dyDescent="0.3">
      <c r="B321" s="2"/>
      <c r="D321" s="1"/>
      <c r="E321" s="9"/>
      <c r="F321" s="10"/>
    </row>
    <row r="322" spans="2:6" hidden="1" x14ac:dyDescent="0.3">
      <c r="B322" s="2" t="s">
        <v>6</v>
      </c>
      <c r="D322" s="1">
        <v>0</v>
      </c>
      <c r="E322" s="9">
        <v>0</v>
      </c>
      <c r="F322" s="10">
        <v>0</v>
      </c>
    </row>
    <row r="323" spans="2:6" hidden="1" x14ac:dyDescent="0.3">
      <c r="B323" s="2"/>
      <c r="D323" s="1">
        <v>0</v>
      </c>
      <c r="E323" s="9"/>
      <c r="F323" s="10"/>
    </row>
    <row r="324" spans="2:6" hidden="1" x14ac:dyDescent="0.3">
      <c r="B324" s="2" t="s">
        <v>10</v>
      </c>
      <c r="D324" s="22">
        <v>0</v>
      </c>
      <c r="E324" s="23">
        <v>0</v>
      </c>
      <c r="F324" s="24">
        <f>IF(E324=0,0,E324/D324)</f>
        <v>0</v>
      </c>
    </row>
    <row r="325" spans="2:6" hidden="1" x14ac:dyDescent="0.3">
      <c r="B325" s="2"/>
      <c r="D325" s="1"/>
      <c r="E325" s="9"/>
      <c r="F325" s="10"/>
    </row>
    <row r="326" spans="2:6" ht="15" hidden="1" thickBot="1" x14ac:dyDescent="0.35">
      <c r="B326" s="2" t="s">
        <v>8</v>
      </c>
      <c r="D326" s="25">
        <f>SUM(D320:D324)</f>
        <v>77756</v>
      </c>
      <c r="E326" s="25">
        <f>SUM(E320:E324)</f>
        <v>1514715.59803002</v>
      </c>
      <c r="F326" s="26">
        <f>IF(E326=0,0,E326/D326)</f>
        <v>19.480369335228406</v>
      </c>
    </row>
    <row r="327" spans="2:6" hidden="1" x14ac:dyDescent="0.3"/>
    <row r="328" spans="2:6" hidden="1" x14ac:dyDescent="0.3"/>
    <row r="329" spans="2:6" ht="15.75" hidden="1" customHeight="1" x14ac:dyDescent="0.3">
      <c r="B329" s="3">
        <v>40634</v>
      </c>
      <c r="C329" s="4"/>
      <c r="D329" s="57" t="s">
        <v>14</v>
      </c>
      <c r="E329" s="57"/>
      <c r="F329" s="57"/>
    </row>
    <row r="330" spans="2:6" hidden="1" x14ac:dyDescent="0.3">
      <c r="B330" s="2"/>
      <c r="C330" s="8"/>
      <c r="D330" s="5" t="s">
        <v>0</v>
      </c>
      <c r="E330" s="6" t="s">
        <v>1</v>
      </c>
      <c r="F330" s="7" t="s">
        <v>2</v>
      </c>
    </row>
    <row r="331" spans="2:6" hidden="1" x14ac:dyDescent="0.3">
      <c r="B331" s="2" t="s">
        <v>3</v>
      </c>
      <c r="D331" s="1">
        <f>+D326</f>
        <v>77756</v>
      </c>
      <c r="E331" s="9">
        <f>+E326</f>
        <v>1514715.59803002</v>
      </c>
      <c r="F331" s="10">
        <f>IF(E331=0,0,E331/D331)</f>
        <v>19.480369335228406</v>
      </c>
    </row>
    <row r="332" spans="2:6" hidden="1" x14ac:dyDescent="0.3">
      <c r="B332" s="2"/>
      <c r="D332" s="1"/>
      <c r="E332" s="9"/>
      <c r="F332" s="10"/>
    </row>
    <row r="333" spans="2:6" hidden="1" x14ac:dyDescent="0.3">
      <c r="B333" s="2" t="s">
        <v>4</v>
      </c>
      <c r="D333" s="22">
        <v>0</v>
      </c>
      <c r="E333" s="23">
        <v>0</v>
      </c>
      <c r="F333" s="24">
        <f>IF(E333=0,0,E333/D333)</f>
        <v>0</v>
      </c>
    </row>
    <row r="334" spans="2:6" hidden="1" x14ac:dyDescent="0.3">
      <c r="B334" s="2"/>
      <c r="D334" s="1"/>
      <c r="E334" s="9"/>
      <c r="F334" s="10"/>
    </row>
    <row r="335" spans="2:6" hidden="1" x14ac:dyDescent="0.3">
      <c r="B335" s="2" t="s">
        <v>5</v>
      </c>
      <c r="C335" s="21"/>
      <c r="D335" s="18">
        <f>SUM(D331:D333)</f>
        <v>77756</v>
      </c>
      <c r="E335" s="19">
        <f>SUM(E331:E333)</f>
        <v>1514715.59803002</v>
      </c>
      <c r="F335" s="20">
        <f>IF(E335=0,0,E335/D335)</f>
        <v>19.480369335228406</v>
      </c>
    </row>
    <row r="336" spans="2:6" hidden="1" x14ac:dyDescent="0.3">
      <c r="B336" s="2"/>
      <c r="D336" s="1"/>
      <c r="E336" s="9"/>
      <c r="F336" s="10"/>
    </row>
    <row r="337" spans="1:7" hidden="1" x14ac:dyDescent="0.3">
      <c r="B337" s="2" t="s">
        <v>6</v>
      </c>
      <c r="D337" s="1">
        <v>0</v>
      </c>
      <c r="E337" s="9">
        <v>0</v>
      </c>
      <c r="F337" s="10">
        <v>0</v>
      </c>
    </row>
    <row r="338" spans="1:7" hidden="1" x14ac:dyDescent="0.3">
      <c r="B338" s="2"/>
      <c r="D338" s="1">
        <v>0</v>
      </c>
      <c r="E338" s="9"/>
      <c r="F338" s="10"/>
    </row>
    <row r="339" spans="1:7" hidden="1" x14ac:dyDescent="0.3">
      <c r="B339" s="2" t="s">
        <v>10</v>
      </c>
      <c r="D339" s="22">
        <v>0</v>
      </c>
      <c r="E339" s="23">
        <v>0</v>
      </c>
      <c r="F339" s="24">
        <f>IF(E339=0,0,E339/D339)</f>
        <v>0</v>
      </c>
    </row>
    <row r="340" spans="1:7" hidden="1" x14ac:dyDescent="0.3">
      <c r="B340" s="2"/>
      <c r="D340" s="1"/>
      <c r="E340" s="9"/>
      <c r="F340" s="10"/>
    </row>
    <row r="341" spans="1:7" ht="15" hidden="1" thickBot="1" x14ac:dyDescent="0.35">
      <c r="B341" s="2" t="s">
        <v>8</v>
      </c>
      <c r="D341" s="25">
        <f>SUM(D335:D339)</f>
        <v>77756</v>
      </c>
      <c r="E341" s="25">
        <f>SUM(E335:E339)</f>
        <v>1514715.59803002</v>
      </c>
      <c r="F341" s="26">
        <f>IF(E341=0,0,E341/D341)</f>
        <v>19.480369335228406</v>
      </c>
    </row>
    <row r="342" spans="1:7" ht="18" hidden="1" x14ac:dyDescent="0.35">
      <c r="A342" s="30"/>
    </row>
    <row r="343" spans="1:7" hidden="1" x14ac:dyDescent="0.3">
      <c r="G343" s="29" t="s">
        <v>15</v>
      </c>
    </row>
    <row r="344" spans="1:7" ht="15.6" x14ac:dyDescent="0.3">
      <c r="B344" s="3">
        <v>41395</v>
      </c>
      <c r="C344" s="4"/>
      <c r="D344" s="57" t="s">
        <v>18</v>
      </c>
      <c r="E344" s="57"/>
      <c r="F344" s="57"/>
    </row>
    <row r="345" spans="1:7" x14ac:dyDescent="0.3">
      <c r="B345" s="2"/>
      <c r="C345" s="8"/>
      <c r="D345" s="5" t="s">
        <v>0</v>
      </c>
      <c r="E345" s="6" t="s">
        <v>1</v>
      </c>
      <c r="F345" s="7" t="s">
        <v>2</v>
      </c>
    </row>
    <row r="346" spans="1:7" x14ac:dyDescent="0.3">
      <c r="B346" s="2" t="s">
        <v>3</v>
      </c>
      <c r="D346" s="1">
        <v>94997</v>
      </c>
      <c r="E346" s="9">
        <v>8529352</v>
      </c>
      <c r="F346" s="10">
        <f>IF(E346=0,0,E346/D346)</f>
        <v>89.785487962777765</v>
      </c>
    </row>
    <row r="347" spans="1:7" x14ac:dyDescent="0.3">
      <c r="B347" s="2"/>
      <c r="D347" s="1"/>
      <c r="E347" s="9"/>
      <c r="F347" s="10"/>
    </row>
    <row r="348" spans="1:7" x14ac:dyDescent="0.3">
      <c r="B348" s="2" t="s">
        <v>4</v>
      </c>
      <c r="D348" s="22">
        <v>0</v>
      </c>
      <c r="E348" s="23">
        <v>0</v>
      </c>
      <c r="F348" s="24">
        <f>IF(E348=0,0,E348/D348)</f>
        <v>0</v>
      </c>
    </row>
    <row r="349" spans="1:7" x14ac:dyDescent="0.3">
      <c r="B349" s="2"/>
      <c r="D349" s="1"/>
      <c r="E349" s="9"/>
      <c r="F349" s="10"/>
    </row>
    <row r="350" spans="1:7" x14ac:dyDescent="0.3">
      <c r="B350" s="2" t="s">
        <v>5</v>
      </c>
      <c r="C350" s="21"/>
      <c r="D350" s="18">
        <f>SUM(D346:D348)</f>
        <v>94997</v>
      </c>
      <c r="E350" s="19">
        <f>SUM(E346:E348)</f>
        <v>8529352</v>
      </c>
      <c r="F350" s="20">
        <f>IF(E350=0,0,E350/D350)</f>
        <v>89.785487962777765</v>
      </c>
    </row>
    <row r="351" spans="1:7" x14ac:dyDescent="0.3">
      <c r="B351" s="2"/>
      <c r="D351" s="1"/>
      <c r="E351" s="9"/>
      <c r="F351" s="10"/>
    </row>
    <row r="352" spans="1:7" x14ac:dyDescent="0.3">
      <c r="B352" s="2" t="s">
        <v>6</v>
      </c>
      <c r="D352" s="1">
        <v>0</v>
      </c>
      <c r="E352" s="9">
        <v>0</v>
      </c>
      <c r="F352" s="10">
        <v>0</v>
      </c>
    </row>
    <row r="353" spans="2:6" x14ac:dyDescent="0.3">
      <c r="B353" s="2"/>
      <c r="D353" s="1">
        <v>0</v>
      </c>
      <c r="E353" s="9"/>
      <c r="F353" s="10"/>
    </row>
    <row r="354" spans="2:6" x14ac:dyDescent="0.3">
      <c r="B354" s="2" t="s">
        <v>10</v>
      </c>
      <c r="D354" s="22">
        <v>-2462</v>
      </c>
      <c r="E354" s="23">
        <f>+D354*F350</f>
        <v>-221051.87136435887</v>
      </c>
      <c r="F354" s="24">
        <f>IF(E354=0,0,E354/D354)</f>
        <v>89.785487962777765</v>
      </c>
    </row>
    <row r="355" spans="2:6" x14ac:dyDescent="0.3">
      <c r="B355" s="2"/>
      <c r="D355" s="1"/>
      <c r="E355" s="9"/>
      <c r="F355" s="10"/>
    </row>
    <row r="356" spans="2:6" ht="15" thickBot="1" x14ac:dyDescent="0.35">
      <c r="B356" s="2" t="s">
        <v>8</v>
      </c>
      <c r="D356" s="25">
        <f>SUM(D350:D354)</f>
        <v>92535</v>
      </c>
      <c r="E356" s="25">
        <f>SUM(E350:E354)</f>
        <v>8308300.1286356412</v>
      </c>
      <c r="F356" s="26">
        <f>IF(E356=0,0,E356/D356)</f>
        <v>89.785487962777779</v>
      </c>
    </row>
    <row r="357" spans="2:6" ht="15" thickTop="1" x14ac:dyDescent="0.3"/>
    <row r="359" spans="2:6" ht="15.75" customHeight="1" x14ac:dyDescent="0.3">
      <c r="B359" s="3">
        <v>41426</v>
      </c>
      <c r="C359" s="4"/>
      <c r="D359" s="57" t="s">
        <v>18</v>
      </c>
      <c r="E359" s="57"/>
      <c r="F359" s="57"/>
    </row>
    <row r="360" spans="2:6" x14ac:dyDescent="0.3">
      <c r="B360" s="2"/>
      <c r="C360" s="8"/>
      <c r="D360" s="5" t="s">
        <v>0</v>
      </c>
      <c r="E360" s="6" t="s">
        <v>1</v>
      </c>
      <c r="F360" s="7" t="s">
        <v>2</v>
      </c>
    </row>
    <row r="361" spans="2:6" x14ac:dyDescent="0.3">
      <c r="B361" s="2" t="s">
        <v>3</v>
      </c>
      <c r="D361" s="1">
        <f>+D356</f>
        <v>92535</v>
      </c>
      <c r="E361" s="9">
        <f>+E356</f>
        <v>8308300.1286356412</v>
      </c>
      <c r="F361" s="10">
        <f>IF(E361=0,0,E361/D361)</f>
        <v>89.785487962777779</v>
      </c>
    </row>
    <row r="362" spans="2:6" x14ac:dyDescent="0.3">
      <c r="B362" s="2"/>
      <c r="D362" s="1"/>
      <c r="E362" s="9"/>
      <c r="F362" s="10"/>
    </row>
    <row r="363" spans="2:6" x14ac:dyDescent="0.3">
      <c r="B363" s="2" t="s">
        <v>4</v>
      </c>
      <c r="D363" s="22">
        <v>0</v>
      </c>
      <c r="E363" s="23">
        <v>0</v>
      </c>
      <c r="F363" s="24">
        <f>IF(E363=0,0,E363/D363)</f>
        <v>0</v>
      </c>
    </row>
    <row r="364" spans="2:6" x14ac:dyDescent="0.3">
      <c r="B364" s="2"/>
      <c r="D364" s="1"/>
      <c r="E364" s="9"/>
      <c r="F364" s="10"/>
    </row>
    <row r="365" spans="2:6" x14ac:dyDescent="0.3">
      <c r="B365" s="2" t="s">
        <v>5</v>
      </c>
      <c r="C365" s="21"/>
      <c r="D365" s="18">
        <f>SUM(D361:D363)</f>
        <v>92535</v>
      </c>
      <c r="E365" s="19">
        <f>SUM(E361:E363)</f>
        <v>8308300.1286356412</v>
      </c>
      <c r="F365" s="20">
        <f>IF(E365=0,0,E365/D365)</f>
        <v>89.785487962777779</v>
      </c>
    </row>
    <row r="366" spans="2:6" x14ac:dyDescent="0.3">
      <c r="B366" s="2"/>
      <c r="D366" s="1"/>
      <c r="E366" s="9"/>
      <c r="F366" s="10"/>
    </row>
    <row r="367" spans="2:6" x14ac:dyDescent="0.3">
      <c r="B367" s="2" t="s">
        <v>6</v>
      </c>
      <c r="D367" s="1">
        <v>0</v>
      </c>
      <c r="E367" s="9">
        <v>0</v>
      </c>
      <c r="F367" s="10">
        <v>0</v>
      </c>
    </row>
    <row r="368" spans="2:6" x14ac:dyDescent="0.3">
      <c r="B368" s="2"/>
      <c r="D368" s="1">
        <v>0</v>
      </c>
      <c r="E368" s="9"/>
      <c r="F368" s="10"/>
    </row>
    <row r="369" spans="2:6" x14ac:dyDescent="0.3">
      <c r="B369" s="2" t="s">
        <v>10</v>
      </c>
      <c r="D369" s="22">
        <v>-1866</v>
      </c>
      <c r="E369" s="23">
        <f>+D369*F365</f>
        <v>-167539.72053854333</v>
      </c>
      <c r="F369" s="24">
        <f>IF(E369=0,0,E369/D369)</f>
        <v>89.785487962777779</v>
      </c>
    </row>
    <row r="370" spans="2:6" x14ac:dyDescent="0.3">
      <c r="B370" s="2"/>
      <c r="D370" s="1"/>
      <c r="E370" s="9"/>
      <c r="F370" s="10"/>
    </row>
    <row r="371" spans="2:6" ht="15" thickBot="1" x14ac:dyDescent="0.35">
      <c r="B371" s="2" t="s">
        <v>8</v>
      </c>
      <c r="D371" s="25">
        <f>SUM(D365:D369)</f>
        <v>90669</v>
      </c>
      <c r="E371" s="25">
        <f>SUM(E365:E369)</f>
        <v>8140760.4080970977</v>
      </c>
      <c r="F371" s="26">
        <f>IF(E371=0,0,E371/D371)</f>
        <v>89.785487962777765</v>
      </c>
    </row>
    <row r="372" spans="2:6" ht="15" thickTop="1" x14ac:dyDescent="0.3"/>
    <row r="374" spans="2:6" ht="15.75" customHeight="1" x14ac:dyDescent="0.3">
      <c r="B374" s="3">
        <v>41456</v>
      </c>
      <c r="C374" s="4"/>
      <c r="D374" s="57" t="s">
        <v>18</v>
      </c>
      <c r="E374" s="57"/>
      <c r="F374" s="57"/>
    </row>
    <row r="375" spans="2:6" x14ac:dyDescent="0.3">
      <c r="B375" s="2"/>
      <c r="C375" s="8"/>
      <c r="D375" s="5" t="s">
        <v>0</v>
      </c>
      <c r="E375" s="6" t="s">
        <v>1</v>
      </c>
      <c r="F375" s="7" t="s">
        <v>2</v>
      </c>
    </row>
    <row r="376" spans="2:6" x14ac:dyDescent="0.3">
      <c r="B376" s="2" t="s">
        <v>3</v>
      </c>
      <c r="D376" s="1">
        <f>+D371</f>
        <v>90669</v>
      </c>
      <c r="E376" s="9">
        <f>+E371</f>
        <v>8140760.4080970977</v>
      </c>
      <c r="F376" s="10">
        <f>IF(E376=0,0,E376/D376)</f>
        <v>89.785487962777765</v>
      </c>
    </row>
    <row r="377" spans="2:6" x14ac:dyDescent="0.3">
      <c r="B377" s="2"/>
      <c r="D377" s="1"/>
      <c r="E377" s="9"/>
      <c r="F377" s="10"/>
    </row>
    <row r="378" spans="2:6" x14ac:dyDescent="0.3">
      <c r="B378" s="2" t="s">
        <v>4</v>
      </c>
      <c r="D378" s="22">
        <v>0</v>
      </c>
      <c r="E378" s="23">
        <v>0</v>
      </c>
      <c r="F378" s="24">
        <f>IF(E378=0,0,E378/D378)</f>
        <v>0</v>
      </c>
    </row>
    <row r="379" spans="2:6" x14ac:dyDescent="0.3">
      <c r="B379" s="2"/>
      <c r="D379" s="1"/>
      <c r="E379" s="9"/>
      <c r="F379" s="10"/>
    </row>
    <row r="380" spans="2:6" x14ac:dyDescent="0.3">
      <c r="B380" s="2" t="s">
        <v>5</v>
      </c>
      <c r="C380" s="21"/>
      <c r="D380" s="18">
        <f>SUM(D376:D378)</f>
        <v>90669</v>
      </c>
      <c r="E380" s="19">
        <f>SUM(E376:E378)</f>
        <v>8140760.4080970977</v>
      </c>
      <c r="F380" s="20">
        <f>IF(E380=0,0,E380/D380)</f>
        <v>89.785487962777765</v>
      </c>
    </row>
    <row r="381" spans="2:6" x14ac:dyDescent="0.3">
      <c r="B381" s="2"/>
      <c r="D381" s="1"/>
      <c r="E381" s="9"/>
      <c r="F381" s="10"/>
    </row>
    <row r="382" spans="2:6" x14ac:dyDescent="0.3">
      <c r="B382" s="2" t="s">
        <v>6</v>
      </c>
      <c r="D382" s="1">
        <v>0</v>
      </c>
      <c r="E382" s="9">
        <v>0</v>
      </c>
      <c r="F382" s="10">
        <v>0</v>
      </c>
    </row>
    <row r="383" spans="2:6" x14ac:dyDescent="0.3">
      <c r="B383" s="2"/>
      <c r="D383" s="1">
        <v>0</v>
      </c>
      <c r="E383" s="9"/>
      <c r="F383" s="10"/>
    </row>
    <row r="384" spans="2:6" x14ac:dyDescent="0.3">
      <c r="B384" s="2" t="s">
        <v>10</v>
      </c>
      <c r="D384" s="22">
        <v>-3542</v>
      </c>
      <c r="E384" s="23">
        <f>+D384*F380</f>
        <v>-318020.19836415886</v>
      </c>
      <c r="F384" s="24">
        <f>IF(E384=0,0,E384/D384)</f>
        <v>89.785487962777765</v>
      </c>
    </row>
    <row r="385" spans="2:6" x14ac:dyDescent="0.3">
      <c r="B385" s="2"/>
      <c r="D385" s="1"/>
      <c r="E385" s="9"/>
      <c r="F385" s="10"/>
    </row>
    <row r="386" spans="2:6" ht="15" thickBot="1" x14ac:dyDescent="0.35">
      <c r="B386" s="2" t="s">
        <v>8</v>
      </c>
      <c r="D386" s="25">
        <f>SUM(D380:D384)</f>
        <v>87127</v>
      </c>
      <c r="E386" s="25">
        <f>SUM(E380:E384)</f>
        <v>7822740.2097329386</v>
      </c>
      <c r="F386" s="26">
        <f>IF(E386=0,0,E386/D386)</f>
        <v>89.785487962777765</v>
      </c>
    </row>
    <row r="387" spans="2:6" ht="15" thickTop="1" x14ac:dyDescent="0.3"/>
    <row r="389" spans="2:6" ht="15.75" customHeight="1" x14ac:dyDescent="0.3">
      <c r="B389" s="3">
        <v>41487</v>
      </c>
      <c r="C389" s="4"/>
      <c r="D389" s="57" t="s">
        <v>18</v>
      </c>
      <c r="E389" s="57"/>
      <c r="F389" s="57"/>
    </row>
    <row r="390" spans="2:6" x14ac:dyDescent="0.3">
      <c r="B390" s="2"/>
      <c r="C390" s="8"/>
      <c r="D390" s="5" t="s">
        <v>0</v>
      </c>
      <c r="E390" s="6" t="s">
        <v>1</v>
      </c>
      <c r="F390" s="7" t="s">
        <v>2</v>
      </c>
    </row>
    <row r="391" spans="2:6" x14ac:dyDescent="0.3">
      <c r="B391" s="2" t="s">
        <v>3</v>
      </c>
      <c r="D391" s="1">
        <f>+D386</f>
        <v>87127</v>
      </c>
      <c r="E391" s="9">
        <f>+E386</f>
        <v>7822740.2097329386</v>
      </c>
      <c r="F391" s="10">
        <f>IF(E391=0,0,E391/D391)</f>
        <v>89.785487962777765</v>
      </c>
    </row>
    <row r="392" spans="2:6" x14ac:dyDescent="0.3">
      <c r="B392" s="2"/>
      <c r="D392" s="1"/>
      <c r="E392" s="9"/>
      <c r="F392" s="10"/>
    </row>
    <row r="393" spans="2:6" x14ac:dyDescent="0.3">
      <c r="B393" s="2" t="s">
        <v>4</v>
      </c>
      <c r="D393" s="22">
        <v>0</v>
      </c>
      <c r="E393" s="23">
        <v>0</v>
      </c>
      <c r="F393" s="24">
        <f>IF(E393=0,0,E393/D393)</f>
        <v>0</v>
      </c>
    </row>
    <row r="394" spans="2:6" x14ac:dyDescent="0.3">
      <c r="B394" s="2"/>
      <c r="D394" s="1"/>
      <c r="E394" s="9"/>
      <c r="F394" s="10"/>
    </row>
    <row r="395" spans="2:6" x14ac:dyDescent="0.3">
      <c r="B395" s="2" t="s">
        <v>5</v>
      </c>
      <c r="C395" s="21"/>
      <c r="D395" s="18">
        <f>SUM(D391:D393)</f>
        <v>87127</v>
      </c>
      <c r="E395" s="19">
        <f>SUM(E391:E393)</f>
        <v>7822740.2097329386</v>
      </c>
      <c r="F395" s="20">
        <f>IF(E395=0,0,E395/D395)</f>
        <v>89.785487962777765</v>
      </c>
    </row>
    <row r="396" spans="2:6" x14ac:dyDescent="0.3">
      <c r="B396" s="2"/>
      <c r="D396" s="1"/>
      <c r="E396" s="9"/>
      <c r="F396" s="10"/>
    </row>
    <row r="397" spans="2:6" x14ac:dyDescent="0.3">
      <c r="B397" s="2" t="s">
        <v>6</v>
      </c>
      <c r="D397" s="1">
        <v>0</v>
      </c>
      <c r="E397" s="9">
        <v>0</v>
      </c>
      <c r="F397" s="10">
        <v>0</v>
      </c>
    </row>
    <row r="398" spans="2:6" x14ac:dyDescent="0.3">
      <c r="B398" s="2"/>
      <c r="D398" s="1">
        <v>0</v>
      </c>
      <c r="E398" s="9"/>
      <c r="F398" s="10"/>
    </row>
    <row r="399" spans="2:6" x14ac:dyDescent="0.3">
      <c r="B399" s="2" t="s">
        <v>10</v>
      </c>
      <c r="D399" s="22">
        <v>-3434</v>
      </c>
      <c r="E399" s="23">
        <f>+D399*F395</f>
        <v>-308323.36566417885</v>
      </c>
      <c r="F399" s="24">
        <f>IF(E399=0,0,E399/D399)</f>
        <v>89.785487962777765</v>
      </c>
    </row>
    <row r="400" spans="2:6" x14ac:dyDescent="0.3">
      <c r="B400" s="2"/>
      <c r="D400" s="1"/>
      <c r="E400" s="9"/>
      <c r="F400" s="10"/>
    </row>
    <row r="401" spans="2:6" ht="15" thickBot="1" x14ac:dyDescent="0.35">
      <c r="B401" s="2" t="s">
        <v>8</v>
      </c>
      <c r="D401" s="25">
        <f>SUM(D395:D399)</f>
        <v>83693</v>
      </c>
      <c r="E401" s="25">
        <f>SUM(E395:E399)</f>
        <v>7514416.8440687601</v>
      </c>
      <c r="F401" s="26">
        <f>IF(E401=0,0,E401/D401)</f>
        <v>89.785487962777765</v>
      </c>
    </row>
    <row r="402" spans="2:6" ht="15" thickTop="1" x14ac:dyDescent="0.3"/>
    <row r="404" spans="2:6" ht="15.75" customHeight="1" x14ac:dyDescent="0.3">
      <c r="B404" s="3">
        <v>41518</v>
      </c>
      <c r="C404" s="4"/>
      <c r="D404" s="57" t="s">
        <v>18</v>
      </c>
      <c r="E404" s="57"/>
      <c r="F404" s="57"/>
    </row>
    <row r="405" spans="2:6" x14ac:dyDescent="0.3">
      <c r="B405" s="2"/>
      <c r="C405" s="8"/>
      <c r="D405" s="5" t="s">
        <v>0</v>
      </c>
      <c r="E405" s="6" t="s">
        <v>1</v>
      </c>
      <c r="F405" s="7" t="s">
        <v>2</v>
      </c>
    </row>
    <row r="406" spans="2:6" x14ac:dyDescent="0.3">
      <c r="B406" s="2" t="s">
        <v>3</v>
      </c>
      <c r="D406" s="1">
        <f>+D401</f>
        <v>83693</v>
      </c>
      <c r="E406" s="9">
        <f>+E401</f>
        <v>7514416.8440687601</v>
      </c>
      <c r="F406" s="10">
        <f>IF(E406=0,0,E406/D406)</f>
        <v>89.785487962777765</v>
      </c>
    </row>
    <row r="407" spans="2:6" x14ac:dyDescent="0.3">
      <c r="B407" s="2"/>
      <c r="D407" s="1"/>
      <c r="E407" s="9"/>
      <c r="F407" s="10"/>
    </row>
    <row r="408" spans="2:6" x14ac:dyDescent="0.3">
      <c r="B408" s="2" t="s">
        <v>4</v>
      </c>
      <c r="D408" s="22">
        <v>0</v>
      </c>
      <c r="E408" s="23">
        <v>0</v>
      </c>
      <c r="F408" s="24">
        <f>IF(E408=0,0,E408/D408)</f>
        <v>0</v>
      </c>
    </row>
    <row r="409" spans="2:6" x14ac:dyDescent="0.3">
      <c r="B409" s="2"/>
      <c r="D409" s="1"/>
      <c r="E409" s="9"/>
      <c r="F409" s="10"/>
    </row>
    <row r="410" spans="2:6" x14ac:dyDescent="0.3">
      <c r="B410" s="2" t="s">
        <v>5</v>
      </c>
      <c r="C410" s="21"/>
      <c r="D410" s="18">
        <f>SUM(D406:D408)</f>
        <v>83693</v>
      </c>
      <c r="E410" s="19">
        <f>SUM(E406:E408)</f>
        <v>7514416.8440687601</v>
      </c>
      <c r="F410" s="20">
        <f>IF(E410=0,0,E410/D410)</f>
        <v>89.785487962777765</v>
      </c>
    </row>
    <row r="411" spans="2:6" x14ac:dyDescent="0.3">
      <c r="B411" s="2"/>
      <c r="D411" s="1"/>
      <c r="E411" s="9"/>
      <c r="F411" s="10"/>
    </row>
    <row r="412" spans="2:6" x14ac:dyDescent="0.3">
      <c r="B412" s="2" t="s">
        <v>6</v>
      </c>
      <c r="D412" s="1">
        <v>0</v>
      </c>
      <c r="E412" s="9">
        <v>0</v>
      </c>
      <c r="F412" s="10">
        <v>0</v>
      </c>
    </row>
    <row r="413" spans="2:6" x14ac:dyDescent="0.3">
      <c r="B413" s="2"/>
      <c r="D413" s="1">
        <v>0</v>
      </c>
      <c r="E413" s="9"/>
      <c r="F413" s="10"/>
    </row>
    <row r="414" spans="2:6" x14ac:dyDescent="0.3">
      <c r="B414" s="2" t="s">
        <v>10</v>
      </c>
      <c r="D414" s="22">
        <v>-3008</v>
      </c>
      <c r="E414" s="23">
        <f>+D414*F410</f>
        <v>-270074.74779203552</v>
      </c>
      <c r="F414" s="24">
        <f>IF(E414=0,0,E414/D414)</f>
        <v>89.785487962777765</v>
      </c>
    </row>
    <row r="415" spans="2:6" x14ac:dyDescent="0.3">
      <c r="B415" s="2"/>
      <c r="D415" s="1"/>
      <c r="E415" s="9"/>
      <c r="F415" s="10"/>
    </row>
    <row r="416" spans="2:6" ht="15" thickBot="1" x14ac:dyDescent="0.35">
      <c r="B416" s="2" t="s">
        <v>8</v>
      </c>
      <c r="D416" s="25">
        <f>SUM(D410:D414)</f>
        <v>80685</v>
      </c>
      <c r="E416" s="25">
        <f>SUM(E410:E414)</f>
        <v>7244342.0962767247</v>
      </c>
      <c r="F416" s="26">
        <f>IF(E416=0,0,E416/D416)</f>
        <v>89.785487962777779</v>
      </c>
    </row>
    <row r="417" spans="2:6" ht="15" thickTop="1" x14ac:dyDescent="0.3"/>
    <row r="419" spans="2:6" ht="15.75" customHeight="1" x14ac:dyDescent="0.3">
      <c r="B419" s="3">
        <v>41548</v>
      </c>
      <c r="C419" s="4"/>
      <c r="D419" s="57" t="s">
        <v>18</v>
      </c>
      <c r="E419" s="57"/>
      <c r="F419" s="57"/>
    </row>
    <row r="420" spans="2:6" x14ac:dyDescent="0.3">
      <c r="B420" s="2"/>
      <c r="C420" s="8"/>
      <c r="D420" s="5" t="s">
        <v>0</v>
      </c>
      <c r="E420" s="6" t="s">
        <v>1</v>
      </c>
      <c r="F420" s="7" t="s">
        <v>2</v>
      </c>
    </row>
    <row r="421" spans="2:6" x14ac:dyDescent="0.3">
      <c r="B421" s="2" t="s">
        <v>3</v>
      </c>
      <c r="D421" s="1">
        <f>+D416</f>
        <v>80685</v>
      </c>
      <c r="E421" s="9">
        <f>+E416</f>
        <v>7244342.0962767247</v>
      </c>
      <c r="F421" s="10">
        <f>IF(E421=0,0,E421/D421)</f>
        <v>89.785487962777779</v>
      </c>
    </row>
    <row r="422" spans="2:6" x14ac:dyDescent="0.3">
      <c r="B422" s="2"/>
      <c r="D422" s="1"/>
      <c r="E422" s="9"/>
      <c r="F422" s="10"/>
    </row>
    <row r="423" spans="2:6" x14ac:dyDescent="0.3">
      <c r="B423" s="2" t="s">
        <v>4</v>
      </c>
      <c r="D423" s="22">
        <v>0</v>
      </c>
      <c r="E423" s="23">
        <v>0</v>
      </c>
      <c r="F423" s="24">
        <f>IF(E423=0,0,E423/D423)</f>
        <v>0</v>
      </c>
    </row>
    <row r="424" spans="2:6" x14ac:dyDescent="0.3">
      <c r="B424" s="2"/>
      <c r="D424" s="1"/>
      <c r="E424" s="9"/>
      <c r="F424" s="10"/>
    </row>
    <row r="425" spans="2:6" x14ac:dyDescent="0.3">
      <c r="B425" s="2" t="s">
        <v>5</v>
      </c>
      <c r="C425" s="21"/>
      <c r="D425" s="18">
        <f>SUM(D421:D423)</f>
        <v>80685</v>
      </c>
      <c r="E425" s="19">
        <f>SUM(E421:E423)</f>
        <v>7244342.0962767247</v>
      </c>
      <c r="F425" s="20">
        <f>IF(E425=0,0,E425/D425)</f>
        <v>89.785487962777779</v>
      </c>
    </row>
    <row r="426" spans="2:6" x14ac:dyDescent="0.3">
      <c r="B426" s="2"/>
      <c r="D426" s="1"/>
      <c r="E426" s="9"/>
      <c r="F426" s="10"/>
    </row>
    <row r="427" spans="2:6" x14ac:dyDescent="0.3">
      <c r="B427" s="2" t="s">
        <v>6</v>
      </c>
      <c r="D427" s="1">
        <v>0</v>
      </c>
      <c r="E427" s="9">
        <v>0</v>
      </c>
      <c r="F427" s="10">
        <v>0</v>
      </c>
    </row>
    <row r="428" spans="2:6" x14ac:dyDescent="0.3">
      <c r="B428" s="2"/>
      <c r="D428" s="1">
        <v>0</v>
      </c>
      <c r="E428" s="9"/>
      <c r="F428" s="10"/>
    </row>
    <row r="429" spans="2:6" x14ac:dyDescent="0.3">
      <c r="B429" s="2" t="s">
        <v>10</v>
      </c>
      <c r="D429" s="22">
        <v>-1660</v>
      </c>
      <c r="E429" s="23">
        <f>+D429*F425</f>
        <v>-149043.91001821111</v>
      </c>
      <c r="F429" s="24">
        <f>IF(E429=0,0,E429/D429)</f>
        <v>89.785487962777779</v>
      </c>
    </row>
    <row r="430" spans="2:6" x14ac:dyDescent="0.3">
      <c r="B430" s="2"/>
      <c r="D430" s="1"/>
      <c r="E430" s="9"/>
      <c r="F430" s="10"/>
    </row>
    <row r="431" spans="2:6" ht="15" thickBot="1" x14ac:dyDescent="0.35">
      <c r="B431" s="2" t="s">
        <v>8</v>
      </c>
      <c r="D431" s="25">
        <f>SUM(D425:D429)</f>
        <v>79025</v>
      </c>
      <c r="E431" s="25">
        <f>SUM(E425:E429)</f>
        <v>7095298.1862585135</v>
      </c>
      <c r="F431" s="26">
        <f>IF(E431=0,0,E431/D431)</f>
        <v>89.785487962777779</v>
      </c>
    </row>
    <row r="432" spans="2:6" ht="15" thickTop="1" x14ac:dyDescent="0.3"/>
    <row r="435" spans="2:7" ht="15.75" customHeight="1" x14ac:dyDescent="0.3">
      <c r="B435" s="3">
        <v>41579</v>
      </c>
      <c r="C435" s="4"/>
      <c r="D435" s="57" t="s">
        <v>18</v>
      </c>
      <c r="E435" s="57"/>
      <c r="F435" s="57"/>
      <c r="G435" s="29"/>
    </row>
    <row r="436" spans="2:7" x14ac:dyDescent="0.3">
      <c r="B436" s="2"/>
      <c r="C436" s="8"/>
      <c r="D436" s="5" t="s">
        <v>0</v>
      </c>
      <c r="E436" s="6" t="s">
        <v>1</v>
      </c>
      <c r="F436" s="7" t="s">
        <v>2</v>
      </c>
    </row>
    <row r="437" spans="2:7" x14ac:dyDescent="0.3">
      <c r="B437" s="2" t="s">
        <v>3</v>
      </c>
      <c r="D437" s="1">
        <f>+D431</f>
        <v>79025</v>
      </c>
      <c r="E437" s="9">
        <f>+E431</f>
        <v>7095298.1862585135</v>
      </c>
      <c r="F437" s="10">
        <f>IF(E437=0,0,E437/D437)</f>
        <v>89.785487962777779</v>
      </c>
    </row>
    <row r="438" spans="2:7" x14ac:dyDescent="0.3">
      <c r="B438" s="2"/>
      <c r="D438" s="1"/>
      <c r="E438" s="9"/>
      <c r="F438" s="10"/>
    </row>
    <row r="439" spans="2:7" x14ac:dyDescent="0.3">
      <c r="B439" s="2" t="s">
        <v>4</v>
      </c>
      <c r="D439" s="22">
        <v>0</v>
      </c>
      <c r="E439" s="23">
        <v>0</v>
      </c>
      <c r="F439" s="24">
        <f>IF(E439=0,0,E439/D439)</f>
        <v>0</v>
      </c>
    </row>
    <row r="440" spans="2:7" x14ac:dyDescent="0.3">
      <c r="B440" s="2"/>
      <c r="D440" s="1"/>
      <c r="E440" s="9"/>
      <c r="F440" s="10"/>
    </row>
    <row r="441" spans="2:7" x14ac:dyDescent="0.3">
      <c r="B441" s="2" t="s">
        <v>5</v>
      </c>
      <c r="C441" s="21"/>
      <c r="D441" s="18">
        <f>SUM(D437:D439)</f>
        <v>79025</v>
      </c>
      <c r="E441" s="19">
        <f>SUM(E437:E439)</f>
        <v>7095298.1862585135</v>
      </c>
      <c r="F441" s="20">
        <f>IF(E441=0,0,E441/D441)</f>
        <v>89.785487962777779</v>
      </c>
    </row>
    <row r="442" spans="2:7" x14ac:dyDescent="0.3">
      <c r="B442" s="2"/>
      <c r="D442" s="1"/>
      <c r="E442" s="9"/>
      <c r="F442" s="10"/>
    </row>
    <row r="443" spans="2:7" x14ac:dyDescent="0.3">
      <c r="B443" s="2" t="s">
        <v>6</v>
      </c>
      <c r="D443" s="1">
        <v>0</v>
      </c>
      <c r="E443" s="9">
        <v>0</v>
      </c>
      <c r="F443" s="10">
        <v>0</v>
      </c>
    </row>
    <row r="444" spans="2:7" x14ac:dyDescent="0.3">
      <c r="B444" s="2"/>
      <c r="D444" s="1">
        <v>0</v>
      </c>
      <c r="E444" s="9"/>
      <c r="F444" s="10"/>
    </row>
    <row r="445" spans="2:7" x14ac:dyDescent="0.3">
      <c r="B445" s="2" t="s">
        <v>10</v>
      </c>
      <c r="D445" s="22">
        <v>-1946</v>
      </c>
      <c r="E445" s="23">
        <f>+D445*F441</f>
        <v>-174722.55957556557</v>
      </c>
      <c r="F445" s="24">
        <f>IF(E445=0,0,E445/D445)</f>
        <v>89.785487962777779</v>
      </c>
    </row>
    <row r="446" spans="2:7" x14ac:dyDescent="0.3">
      <c r="B446" s="2"/>
      <c r="D446" s="1"/>
      <c r="E446" s="9"/>
      <c r="F446" s="10"/>
    </row>
    <row r="447" spans="2:7" ht="15" thickBot="1" x14ac:dyDescent="0.35">
      <c r="B447" s="2" t="s">
        <v>8</v>
      </c>
      <c r="D447" s="25">
        <f>SUM(D441:D445)</f>
        <v>77079</v>
      </c>
      <c r="E447" s="25">
        <f>SUM(E441:E445)</f>
        <v>6920575.6266829483</v>
      </c>
      <c r="F447" s="26">
        <f>IF(E447=0,0,E447/D447)</f>
        <v>89.785487962777779</v>
      </c>
    </row>
    <row r="448" spans="2:7" ht="15" thickTop="1" x14ac:dyDescent="0.3"/>
    <row r="450" spans="2:7" ht="15.75" customHeight="1" x14ac:dyDescent="0.3">
      <c r="B450" s="3">
        <v>41609</v>
      </c>
      <c r="C450" s="4"/>
      <c r="D450" s="57" t="s">
        <v>18</v>
      </c>
      <c r="E450" s="57"/>
      <c r="F450" s="57"/>
      <c r="G450" s="29" t="s">
        <v>15</v>
      </c>
    </row>
    <row r="451" spans="2:7" x14ac:dyDescent="0.3">
      <c r="B451" s="2"/>
      <c r="C451" s="8"/>
      <c r="D451" s="5" t="s">
        <v>0</v>
      </c>
      <c r="E451" s="6" t="s">
        <v>1</v>
      </c>
      <c r="F451" s="7" t="s">
        <v>2</v>
      </c>
    </row>
    <row r="452" spans="2:7" x14ac:dyDescent="0.3">
      <c r="B452" s="2" t="s">
        <v>3</v>
      </c>
      <c r="D452" s="1">
        <f>+D447</f>
        <v>77079</v>
      </c>
      <c r="E452" s="9">
        <f>+E447</f>
        <v>6920575.6266829483</v>
      </c>
      <c r="F452" s="10">
        <f>IF(E452=0,0,E452/D452)</f>
        <v>89.785487962777779</v>
      </c>
    </row>
    <row r="453" spans="2:7" x14ac:dyDescent="0.3">
      <c r="B453" s="2"/>
      <c r="D453" s="1"/>
      <c r="E453" s="9"/>
      <c r="F453" s="10"/>
    </row>
    <row r="454" spans="2:7" x14ac:dyDescent="0.3">
      <c r="B454" s="2" t="s">
        <v>4</v>
      </c>
      <c r="D454" s="22">
        <v>29126</v>
      </c>
      <c r="E454" s="23">
        <v>9047277</v>
      </c>
      <c r="F454" s="24">
        <f>IF(E454=0,0,E454/D454)</f>
        <v>310.62545492000277</v>
      </c>
      <c r="G454" t="s">
        <v>19</v>
      </c>
    </row>
    <row r="455" spans="2:7" x14ac:dyDescent="0.3">
      <c r="B455" s="2"/>
      <c r="D455" s="1"/>
      <c r="E455" s="9"/>
      <c r="F455" s="10"/>
    </row>
    <row r="456" spans="2:7" x14ac:dyDescent="0.3">
      <c r="B456" s="2" t="s">
        <v>5</v>
      </c>
      <c r="C456" s="21"/>
      <c r="D456" s="18">
        <f>SUM(D452:D454)</f>
        <v>106205</v>
      </c>
      <c r="E456" s="19">
        <f>SUM(E452:E454)</f>
        <v>15967852.626682948</v>
      </c>
      <c r="F456" s="20">
        <f>IF(E456=0,0,E456/D456)</f>
        <v>150.34934915195092</v>
      </c>
    </row>
    <row r="457" spans="2:7" x14ac:dyDescent="0.3">
      <c r="B457" s="2"/>
      <c r="D457" s="1"/>
      <c r="E457" s="9"/>
      <c r="F457" s="10"/>
    </row>
    <row r="458" spans="2:7" x14ac:dyDescent="0.3">
      <c r="B458" s="2" t="s">
        <v>6</v>
      </c>
      <c r="D458" s="1">
        <v>-930</v>
      </c>
      <c r="E458" s="9">
        <f>+D458*F456</f>
        <v>-139824.89471131435</v>
      </c>
      <c r="F458" s="10">
        <v>0</v>
      </c>
      <c r="G458" t="s">
        <v>19</v>
      </c>
    </row>
    <row r="459" spans="2:7" x14ac:dyDescent="0.3">
      <c r="B459" s="2"/>
      <c r="D459" s="1">
        <v>0</v>
      </c>
      <c r="E459" s="9"/>
      <c r="F459" s="10"/>
    </row>
    <row r="460" spans="2:7" x14ac:dyDescent="0.3">
      <c r="B460" s="2" t="s">
        <v>10</v>
      </c>
      <c r="D460" s="22">
        <v>-6218</v>
      </c>
      <c r="E460" s="23">
        <f>+D460*F456</f>
        <v>-934872.25302683085</v>
      </c>
      <c r="F460" s="24">
        <f>IF(E460=0,0,E460/D460)</f>
        <v>150.34934915195092</v>
      </c>
    </row>
    <row r="461" spans="2:7" x14ac:dyDescent="0.3">
      <c r="B461" s="2"/>
      <c r="D461" s="1"/>
      <c r="E461" s="9"/>
      <c r="F461" s="10"/>
    </row>
    <row r="462" spans="2:7" ht="15" thickBot="1" x14ac:dyDescent="0.35">
      <c r="B462" s="2" t="s">
        <v>8</v>
      </c>
      <c r="D462" s="25">
        <f>SUM(D456:D460)</f>
        <v>99057</v>
      </c>
      <c r="E462" s="25">
        <f>SUM(E456:E460)</f>
        <v>14893155.478944805</v>
      </c>
      <c r="F462" s="26">
        <f>IF(E462=0,0,E462/D462)</f>
        <v>150.34934915195095</v>
      </c>
    </row>
    <row r="463" spans="2:7" ht="15" thickTop="1" x14ac:dyDescent="0.3">
      <c r="B463" s="2"/>
      <c r="D463" s="18"/>
      <c r="E463" s="18"/>
      <c r="F463" s="20"/>
    </row>
    <row r="464" spans="2:7" x14ac:dyDescent="0.3">
      <c r="D464" s="31"/>
      <c r="E464" s="32"/>
    </row>
    <row r="465" spans="2:7" ht="15.75" customHeight="1" x14ac:dyDescent="0.3">
      <c r="B465" s="3">
        <v>41640</v>
      </c>
      <c r="C465" s="4"/>
      <c r="D465" s="57" t="s">
        <v>20</v>
      </c>
      <c r="E465" s="57"/>
      <c r="F465" s="57"/>
      <c r="G465" s="29" t="s">
        <v>15</v>
      </c>
    </row>
    <row r="466" spans="2:7" x14ac:dyDescent="0.3">
      <c r="B466" s="2"/>
      <c r="C466" s="8"/>
      <c r="D466" s="5" t="s">
        <v>0</v>
      </c>
      <c r="E466" s="6" t="s">
        <v>1</v>
      </c>
      <c r="F466" s="7" t="s">
        <v>2</v>
      </c>
    </row>
    <row r="467" spans="2:7" x14ac:dyDescent="0.3">
      <c r="B467" s="2" t="s">
        <v>3</v>
      </c>
      <c r="D467" s="1">
        <v>145620</v>
      </c>
      <c r="E467" s="9">
        <v>17254388</v>
      </c>
      <c r="F467" s="10">
        <f>IF(E467=0,0,E467/D467)</f>
        <v>118.48913610767751</v>
      </c>
      <c r="G467" t="s">
        <v>22</v>
      </c>
    </row>
    <row r="468" spans="2:7" x14ac:dyDescent="0.3">
      <c r="B468" s="2"/>
      <c r="D468" s="1"/>
      <c r="E468" s="9"/>
      <c r="F468" s="10"/>
    </row>
    <row r="469" spans="2:7" x14ac:dyDescent="0.3">
      <c r="B469" s="2" t="s">
        <v>23</v>
      </c>
      <c r="D469" s="1">
        <v>-52</v>
      </c>
      <c r="E469" s="9">
        <v>-7818</v>
      </c>
      <c r="F469" s="10"/>
    </row>
    <row r="470" spans="2:7" x14ac:dyDescent="0.3">
      <c r="B470" s="2"/>
      <c r="D470" s="1"/>
      <c r="E470" s="9"/>
      <c r="F470" s="10"/>
    </row>
    <row r="471" spans="2:7" x14ac:dyDescent="0.3">
      <c r="B471" s="2" t="s">
        <v>4</v>
      </c>
      <c r="D471" s="22">
        <v>68113</v>
      </c>
      <c r="E471" s="23">
        <v>2938027</v>
      </c>
      <c r="F471" s="24">
        <f>IF(E471=0,0,E471/D471)</f>
        <v>43.134599856121447</v>
      </c>
      <c r="G471" t="s">
        <v>21</v>
      </c>
    </row>
    <row r="472" spans="2:7" x14ac:dyDescent="0.3">
      <c r="B472" s="2"/>
      <c r="D472" s="1"/>
      <c r="E472" s="9"/>
      <c r="F472" s="10"/>
    </row>
    <row r="473" spans="2:7" x14ac:dyDescent="0.3">
      <c r="B473" s="2" t="s">
        <v>5</v>
      </c>
      <c r="C473" s="21"/>
      <c r="D473" s="18">
        <f>SUM(D467:D471)</f>
        <v>213681</v>
      </c>
      <c r="E473" s="19">
        <f>SUM(E467:E471)</f>
        <v>20184597</v>
      </c>
      <c r="F473" s="20">
        <f>IF(E473=0,0,E473/D473)</f>
        <v>94.461355946480964</v>
      </c>
    </row>
    <row r="474" spans="2:7" x14ac:dyDescent="0.3">
      <c r="B474" s="2"/>
      <c r="D474" s="1"/>
      <c r="E474" s="9"/>
      <c r="F474" s="10"/>
    </row>
    <row r="475" spans="2:7" x14ac:dyDescent="0.3">
      <c r="B475" s="2" t="s">
        <v>6</v>
      </c>
      <c r="D475" s="1">
        <v>0</v>
      </c>
      <c r="E475" s="9">
        <f>+D475*F473</f>
        <v>0</v>
      </c>
      <c r="F475" s="10">
        <v>0</v>
      </c>
    </row>
    <row r="476" spans="2:7" x14ac:dyDescent="0.3">
      <c r="B476" s="2"/>
      <c r="D476" s="1">
        <v>0</v>
      </c>
      <c r="E476" s="9"/>
      <c r="F476" s="10"/>
    </row>
    <row r="477" spans="2:7" x14ac:dyDescent="0.3">
      <c r="B477" s="2" t="s">
        <v>10</v>
      </c>
      <c r="D477" s="22">
        <v>-8856</v>
      </c>
      <c r="E477" s="23">
        <f>+D477*F473</f>
        <v>-836549.76826203545</v>
      </c>
      <c r="F477" s="24">
        <f>IF(E477=0,0,E477/D477)</f>
        <v>94.461355946480964</v>
      </c>
    </row>
    <row r="478" spans="2:7" x14ac:dyDescent="0.3">
      <c r="B478" s="2"/>
      <c r="D478" s="1"/>
      <c r="E478" s="9"/>
      <c r="F478" s="10"/>
    </row>
    <row r="479" spans="2:7" ht="15" thickBot="1" x14ac:dyDescent="0.35">
      <c r="B479" s="2" t="s">
        <v>8</v>
      </c>
      <c r="D479" s="25">
        <f>SUM(D473:D477)</f>
        <v>204825</v>
      </c>
      <c r="E479" s="25">
        <f>SUM(E473:E477)</f>
        <v>19348047.231737964</v>
      </c>
      <c r="F479" s="26">
        <f>IF(E479=0,0,E479/D479)</f>
        <v>94.461355946480964</v>
      </c>
    </row>
    <row r="480" spans="2:7" ht="15" thickTop="1" x14ac:dyDescent="0.3"/>
    <row r="482" spans="2:6" ht="15.75" customHeight="1" x14ac:dyDescent="0.3">
      <c r="B482" s="3">
        <v>41671</v>
      </c>
      <c r="C482" s="4"/>
      <c r="D482" s="57" t="s">
        <v>20</v>
      </c>
      <c r="E482" s="57"/>
      <c r="F482" s="57"/>
    </row>
    <row r="483" spans="2:6" x14ac:dyDescent="0.3">
      <c r="B483" s="2"/>
      <c r="C483" s="8"/>
      <c r="D483" s="5" t="s">
        <v>0</v>
      </c>
      <c r="E483" s="6" t="s">
        <v>1</v>
      </c>
      <c r="F483" s="7" t="s">
        <v>2</v>
      </c>
    </row>
    <row r="484" spans="2:6" x14ac:dyDescent="0.3">
      <c r="B484" s="2" t="s">
        <v>3</v>
      </c>
      <c r="D484" s="1">
        <f>+D479</f>
        <v>204825</v>
      </c>
      <c r="E484" s="9">
        <f>+E479</f>
        <v>19348047.231737964</v>
      </c>
      <c r="F484" s="10">
        <f>IF(E484=0,0,E484/D484)</f>
        <v>94.461355946480964</v>
      </c>
    </row>
    <row r="485" spans="2:6" x14ac:dyDescent="0.3">
      <c r="B485" s="2"/>
      <c r="D485" s="1"/>
      <c r="E485" s="9"/>
      <c r="F485" s="10"/>
    </row>
    <row r="486" spans="2:6" x14ac:dyDescent="0.3">
      <c r="B486" s="2" t="s">
        <v>23</v>
      </c>
      <c r="D486" s="1">
        <v>-6</v>
      </c>
      <c r="E486" s="9">
        <v>-902</v>
      </c>
      <c r="F486" s="10"/>
    </row>
    <row r="487" spans="2:6" x14ac:dyDescent="0.3">
      <c r="B487" s="2"/>
      <c r="D487" s="1"/>
      <c r="E487" s="9"/>
      <c r="F487" s="10"/>
    </row>
    <row r="488" spans="2:6" x14ac:dyDescent="0.3">
      <c r="B488" s="2" t="s">
        <v>4</v>
      </c>
      <c r="D488" s="22">
        <v>0</v>
      </c>
      <c r="E488" s="23">
        <v>0</v>
      </c>
      <c r="F488" s="24">
        <f>IF(E488=0,0,E488/D488)</f>
        <v>0</v>
      </c>
    </row>
    <row r="489" spans="2:6" x14ac:dyDescent="0.3">
      <c r="B489" s="2"/>
      <c r="D489" s="1"/>
      <c r="E489" s="9"/>
      <c r="F489" s="10"/>
    </row>
    <row r="490" spans="2:6" x14ac:dyDescent="0.3">
      <c r="B490" s="2" t="s">
        <v>5</v>
      </c>
      <c r="C490" s="21"/>
      <c r="D490" s="18">
        <f>SUM(D484:D488)</f>
        <v>204819</v>
      </c>
      <c r="E490" s="19">
        <f>SUM(E484:E488)</f>
        <v>19347145.231737964</v>
      </c>
      <c r="F490" s="20">
        <f>IF(E490=0,0,E490/D490)</f>
        <v>94.459719223987832</v>
      </c>
    </row>
    <row r="491" spans="2:6" x14ac:dyDescent="0.3">
      <c r="B491" s="2"/>
      <c r="D491" s="1"/>
      <c r="E491" s="9"/>
      <c r="F491" s="10"/>
    </row>
    <row r="492" spans="2:6" x14ac:dyDescent="0.3">
      <c r="B492" s="2" t="s">
        <v>6</v>
      </c>
      <c r="D492" s="1">
        <v>0</v>
      </c>
      <c r="E492" s="9">
        <f>+D492*F490</f>
        <v>0</v>
      </c>
      <c r="F492" s="10">
        <v>0</v>
      </c>
    </row>
    <row r="493" spans="2:6" x14ac:dyDescent="0.3">
      <c r="B493" s="2"/>
      <c r="D493" s="1">
        <v>0</v>
      </c>
      <c r="E493" s="9"/>
      <c r="F493" s="10"/>
    </row>
    <row r="494" spans="2:6" x14ac:dyDescent="0.3">
      <c r="B494" s="2" t="s">
        <v>10</v>
      </c>
      <c r="D494" s="22">
        <v>-9194</v>
      </c>
      <c r="E494" s="23">
        <f>+D494*F490</f>
        <v>-868462.65854534414</v>
      </c>
      <c r="F494" s="24">
        <f>IF(E494=0,0,E494/D494)</f>
        <v>94.459719223987832</v>
      </c>
    </row>
    <row r="495" spans="2:6" x14ac:dyDescent="0.3">
      <c r="B495" s="2"/>
      <c r="D495" s="1"/>
      <c r="E495" s="9"/>
      <c r="F495" s="10"/>
    </row>
    <row r="496" spans="2:6" ht="15" thickBot="1" x14ac:dyDescent="0.35">
      <c r="B496" s="2" t="s">
        <v>8</v>
      </c>
      <c r="D496" s="25">
        <f>SUM(D490:D494)</f>
        <v>195625</v>
      </c>
      <c r="E496" s="25">
        <f>SUM(E490:E494)</f>
        <v>18478682.573192619</v>
      </c>
      <c r="F496" s="26">
        <f>IF(E496=0,0,E496/D496)</f>
        <v>94.459719223987832</v>
      </c>
    </row>
    <row r="497" spans="2:6" ht="15" thickTop="1" x14ac:dyDescent="0.3"/>
    <row r="499" spans="2:6" ht="15.75" customHeight="1" x14ac:dyDescent="0.3">
      <c r="B499" s="3">
        <v>41699</v>
      </c>
      <c r="C499" s="4"/>
      <c r="D499" s="57" t="s">
        <v>20</v>
      </c>
      <c r="E499" s="57"/>
      <c r="F499" s="57"/>
    </row>
    <row r="500" spans="2:6" x14ac:dyDescent="0.3">
      <c r="B500" s="2"/>
      <c r="C500" s="8"/>
      <c r="D500" s="5" t="s">
        <v>0</v>
      </c>
      <c r="E500" s="6" t="s">
        <v>1</v>
      </c>
      <c r="F500" s="7" t="s">
        <v>2</v>
      </c>
    </row>
    <row r="501" spans="2:6" x14ac:dyDescent="0.3">
      <c r="B501" s="2" t="s">
        <v>3</v>
      </c>
      <c r="D501" s="1">
        <f>+D496</f>
        <v>195625</v>
      </c>
      <c r="E501" s="9">
        <f>+E496</f>
        <v>18478682.573192619</v>
      </c>
      <c r="F501" s="10">
        <f>IF(E501=0,0,E501/D501)</f>
        <v>94.459719223987832</v>
      </c>
    </row>
    <row r="502" spans="2:6" x14ac:dyDescent="0.3">
      <c r="B502" s="2"/>
      <c r="D502" s="1"/>
      <c r="E502" s="9"/>
      <c r="F502" s="10"/>
    </row>
    <row r="503" spans="2:6" x14ac:dyDescent="0.3">
      <c r="B503" s="2" t="s">
        <v>4</v>
      </c>
      <c r="D503" s="22">
        <v>0</v>
      </c>
      <c r="E503" s="23">
        <v>0</v>
      </c>
      <c r="F503" s="24">
        <f>IF(E503=0,0,E503/D503)</f>
        <v>0</v>
      </c>
    </row>
    <row r="504" spans="2:6" x14ac:dyDescent="0.3">
      <c r="B504" s="2"/>
      <c r="D504" s="1"/>
      <c r="E504" s="9"/>
      <c r="F504" s="10"/>
    </row>
    <row r="505" spans="2:6" x14ac:dyDescent="0.3">
      <c r="B505" s="2" t="s">
        <v>5</v>
      </c>
      <c r="C505" s="21"/>
      <c r="D505" s="18">
        <f>SUM(D501:D503)</f>
        <v>195625</v>
      </c>
      <c r="E505" s="19">
        <f>SUM(E501:E503)</f>
        <v>18478682.573192619</v>
      </c>
      <c r="F505" s="20">
        <f>IF(E505=0,0,E505/D505)</f>
        <v>94.459719223987832</v>
      </c>
    </row>
    <row r="506" spans="2:6" x14ac:dyDescent="0.3">
      <c r="B506" s="2"/>
      <c r="D506" s="1"/>
      <c r="E506" s="9"/>
      <c r="F506" s="10"/>
    </row>
    <row r="507" spans="2:6" x14ac:dyDescent="0.3">
      <c r="B507" s="2" t="s">
        <v>6</v>
      </c>
      <c r="D507" s="1">
        <v>0</v>
      </c>
      <c r="E507" s="9">
        <f>+D507*F505</f>
        <v>0</v>
      </c>
      <c r="F507" s="10">
        <v>0</v>
      </c>
    </row>
    <row r="508" spans="2:6" x14ac:dyDescent="0.3">
      <c r="B508" s="2"/>
      <c r="D508" s="1">
        <v>0</v>
      </c>
      <c r="E508" s="9"/>
      <c r="F508" s="10"/>
    </row>
    <row r="509" spans="2:6" x14ac:dyDescent="0.3">
      <c r="B509" s="2" t="s">
        <v>10</v>
      </c>
      <c r="D509" s="22">
        <v>-7244</v>
      </c>
      <c r="E509" s="23">
        <f>+D509*F505</f>
        <v>-684266.20605856786</v>
      </c>
      <c r="F509" s="24">
        <f>IF(E509=0,0,E509/D509)</f>
        <v>94.459719223987832</v>
      </c>
    </row>
    <row r="510" spans="2:6" x14ac:dyDescent="0.3">
      <c r="B510" s="2"/>
      <c r="D510" s="1"/>
      <c r="E510" s="9"/>
      <c r="F510" s="10"/>
    </row>
    <row r="511" spans="2:6" ht="15" thickBot="1" x14ac:dyDescent="0.35">
      <c r="B511" s="2" t="s">
        <v>8</v>
      </c>
      <c r="D511" s="25">
        <f>SUM(D505:D509)</f>
        <v>188381</v>
      </c>
      <c r="E511" s="25">
        <f>SUM(E505:E509)</f>
        <v>17794416.36713405</v>
      </c>
      <c r="F511" s="26">
        <f>IF(E511=0,0,E511/D511)</f>
        <v>94.459719223987818</v>
      </c>
    </row>
    <row r="512" spans="2:6" ht="15" thickTop="1" x14ac:dyDescent="0.3"/>
    <row r="514" spans="2:6" ht="15.75" customHeight="1" x14ac:dyDescent="0.3">
      <c r="B514" s="3">
        <v>41730</v>
      </c>
      <c r="C514" s="4"/>
      <c r="D514" s="57" t="s">
        <v>20</v>
      </c>
      <c r="E514" s="57"/>
      <c r="F514" s="57"/>
    </row>
    <row r="515" spans="2:6" x14ac:dyDescent="0.3">
      <c r="B515" s="2"/>
      <c r="C515" s="8"/>
      <c r="D515" s="5" t="s">
        <v>0</v>
      </c>
      <c r="E515" s="6" t="s">
        <v>1</v>
      </c>
      <c r="F515" s="7" t="s">
        <v>2</v>
      </c>
    </row>
    <row r="516" spans="2:6" x14ac:dyDescent="0.3">
      <c r="B516" s="2" t="s">
        <v>3</v>
      </c>
      <c r="D516" s="1">
        <f>+D511</f>
        <v>188381</v>
      </c>
      <c r="E516" s="9">
        <f>+E511</f>
        <v>17794416.36713405</v>
      </c>
      <c r="F516" s="10">
        <f>IF(E516=0,0,E516/D516)</f>
        <v>94.459719223987818</v>
      </c>
    </row>
    <row r="517" spans="2:6" x14ac:dyDescent="0.3">
      <c r="B517" s="2"/>
      <c r="D517" s="1"/>
      <c r="E517" s="9"/>
      <c r="F517" s="10"/>
    </row>
    <row r="518" spans="2:6" x14ac:dyDescent="0.3">
      <c r="B518" s="2" t="s">
        <v>4</v>
      </c>
      <c r="D518" s="22">
        <v>0</v>
      </c>
      <c r="E518" s="23">
        <v>0</v>
      </c>
      <c r="F518" s="24">
        <f>IF(E518=0,0,E518/D518)</f>
        <v>0</v>
      </c>
    </row>
    <row r="519" spans="2:6" x14ac:dyDescent="0.3">
      <c r="B519" s="2"/>
      <c r="D519" s="1"/>
      <c r="E519" s="9"/>
      <c r="F519" s="10"/>
    </row>
    <row r="520" spans="2:6" x14ac:dyDescent="0.3">
      <c r="B520" s="2" t="s">
        <v>5</v>
      </c>
      <c r="C520" s="21"/>
      <c r="D520" s="18">
        <f>SUM(D516:D518)</f>
        <v>188381</v>
      </c>
      <c r="E520" s="19">
        <f>SUM(E516:E518)</f>
        <v>17794416.36713405</v>
      </c>
      <c r="F520" s="20">
        <f>IF(E520=0,0,E520/D520)</f>
        <v>94.459719223987818</v>
      </c>
    </row>
    <row r="521" spans="2:6" x14ac:dyDescent="0.3">
      <c r="B521" s="2"/>
      <c r="D521" s="1"/>
      <c r="E521" s="9"/>
      <c r="F521" s="10"/>
    </row>
    <row r="522" spans="2:6" x14ac:dyDescent="0.3">
      <c r="B522" s="2" t="s">
        <v>6</v>
      </c>
      <c r="D522" s="1">
        <v>0</v>
      </c>
      <c r="E522" s="9">
        <f>+D522*F520</f>
        <v>0</v>
      </c>
      <c r="F522" s="10">
        <v>0</v>
      </c>
    </row>
    <row r="523" spans="2:6" x14ac:dyDescent="0.3">
      <c r="B523" s="2"/>
      <c r="D523" s="1">
        <v>0</v>
      </c>
      <c r="E523" s="9"/>
      <c r="F523" s="10"/>
    </row>
    <row r="524" spans="2:6" x14ac:dyDescent="0.3">
      <c r="B524" s="2" t="s">
        <v>10</v>
      </c>
      <c r="D524" s="22">
        <v>-9950</v>
      </c>
      <c r="E524" s="23">
        <f>+D524*F520</f>
        <v>-939874.20627867884</v>
      </c>
      <c r="F524" s="24">
        <f>IF(E524=0,0,E524/D524)</f>
        <v>94.459719223987818</v>
      </c>
    </row>
    <row r="525" spans="2:6" x14ac:dyDescent="0.3">
      <c r="B525" s="2"/>
      <c r="D525" s="1"/>
      <c r="E525" s="9"/>
      <c r="F525" s="10"/>
    </row>
    <row r="526" spans="2:6" ht="15" thickBot="1" x14ac:dyDescent="0.35">
      <c r="B526" s="2" t="s">
        <v>8</v>
      </c>
      <c r="D526" s="25">
        <f>SUM(D520:D524)</f>
        <v>178431</v>
      </c>
      <c r="E526" s="25">
        <f>SUM(E520:E524)</f>
        <v>16854542.160855372</v>
      </c>
      <c r="F526" s="26">
        <f>IF(E526=0,0,E526/D526)</f>
        <v>94.459719223987818</v>
      </c>
    </row>
    <row r="527" spans="2:6" ht="15" thickTop="1" x14ac:dyDescent="0.3"/>
    <row r="529" spans="2:6" ht="15.75" customHeight="1" x14ac:dyDescent="0.3">
      <c r="B529" s="3">
        <v>41760</v>
      </c>
      <c r="C529" s="4"/>
      <c r="D529" s="57" t="s">
        <v>20</v>
      </c>
      <c r="E529" s="57"/>
      <c r="F529" s="57"/>
    </row>
    <row r="530" spans="2:6" x14ac:dyDescent="0.3">
      <c r="B530" s="56"/>
      <c r="C530" s="8"/>
      <c r="D530" s="5" t="s">
        <v>0</v>
      </c>
      <c r="E530" s="6" t="s">
        <v>1</v>
      </c>
      <c r="F530" s="7" t="s">
        <v>2</v>
      </c>
    </row>
    <row r="531" spans="2:6" x14ac:dyDescent="0.3">
      <c r="B531" s="56" t="s">
        <v>3</v>
      </c>
      <c r="D531" s="1">
        <f>+D526</f>
        <v>178431</v>
      </c>
      <c r="E531" s="9">
        <f>+E526</f>
        <v>16854542.160855372</v>
      </c>
      <c r="F531" s="10">
        <f>IF(E531=0,0,E531/D531)</f>
        <v>94.459719223987818</v>
      </c>
    </row>
    <row r="532" spans="2:6" x14ac:dyDescent="0.3">
      <c r="B532" s="56"/>
      <c r="D532" s="1"/>
      <c r="E532" s="9"/>
      <c r="F532" s="10"/>
    </row>
    <row r="533" spans="2:6" x14ac:dyDescent="0.3">
      <c r="B533" s="56" t="s">
        <v>4</v>
      </c>
      <c r="D533" s="22">
        <v>0</v>
      </c>
      <c r="E533" s="23">
        <v>0</v>
      </c>
      <c r="F533" s="24">
        <f>IF(E533=0,0,E533/D533)</f>
        <v>0</v>
      </c>
    </row>
    <row r="534" spans="2:6" x14ac:dyDescent="0.3">
      <c r="B534" s="56"/>
      <c r="D534" s="1"/>
      <c r="E534" s="9"/>
      <c r="F534" s="10"/>
    </row>
    <row r="535" spans="2:6" x14ac:dyDescent="0.3">
      <c r="B535" s="56" t="s">
        <v>5</v>
      </c>
      <c r="C535" s="21"/>
      <c r="D535" s="18">
        <f>SUM(D531:D533)</f>
        <v>178431</v>
      </c>
      <c r="E535" s="19">
        <f>SUM(E531:E533)</f>
        <v>16854542.160855372</v>
      </c>
      <c r="F535" s="20">
        <f>IF(E535=0,0,E535/D535)</f>
        <v>94.459719223987818</v>
      </c>
    </row>
    <row r="536" spans="2:6" x14ac:dyDescent="0.3">
      <c r="B536" s="56"/>
      <c r="D536" s="1"/>
      <c r="E536" s="9"/>
      <c r="F536" s="10"/>
    </row>
    <row r="537" spans="2:6" x14ac:dyDescent="0.3">
      <c r="B537" s="56" t="s">
        <v>6</v>
      </c>
      <c r="D537" s="1">
        <v>0</v>
      </c>
      <c r="E537" s="9">
        <f>+D537*F535</f>
        <v>0</v>
      </c>
      <c r="F537" s="10">
        <v>0</v>
      </c>
    </row>
    <row r="538" spans="2:6" x14ac:dyDescent="0.3">
      <c r="B538" s="56"/>
      <c r="D538" s="1">
        <v>0</v>
      </c>
      <c r="E538" s="9"/>
      <c r="F538" s="10"/>
    </row>
    <row r="539" spans="2:6" x14ac:dyDescent="0.3">
      <c r="B539" s="56" t="s">
        <v>10</v>
      </c>
      <c r="D539" s="22">
        <v>-6432</v>
      </c>
      <c r="E539" s="23">
        <f>+D539*F535</f>
        <v>-607564.91404868965</v>
      </c>
      <c r="F539" s="24">
        <f>IF(E539=0,0,E539/D539)</f>
        <v>94.459719223987818</v>
      </c>
    </row>
    <row r="540" spans="2:6" x14ac:dyDescent="0.3">
      <c r="B540" s="56"/>
      <c r="D540" s="1"/>
      <c r="E540" s="9"/>
      <c r="F540" s="10"/>
    </row>
    <row r="541" spans="2:6" ht="15" thickBot="1" x14ac:dyDescent="0.35">
      <c r="B541" s="56" t="s">
        <v>8</v>
      </c>
      <c r="D541" s="25">
        <f>SUM(D535:D539)</f>
        <v>171999</v>
      </c>
      <c r="E541" s="25">
        <f>SUM(E535:E539)</f>
        <v>16246977.246806681</v>
      </c>
      <c r="F541" s="26">
        <f>IF(E541=0,0,E541/D541)</f>
        <v>94.459719223987818</v>
      </c>
    </row>
    <row r="542" spans="2:6" ht="15" thickTop="1" x14ac:dyDescent="0.3"/>
    <row r="544" spans="2:6" ht="15.75" customHeight="1" x14ac:dyDescent="0.3">
      <c r="B544" s="3">
        <v>41791</v>
      </c>
      <c r="C544" s="4"/>
      <c r="D544" s="57" t="s">
        <v>20</v>
      </c>
      <c r="E544" s="57"/>
      <c r="F544" s="57"/>
    </row>
    <row r="545" spans="2:6" x14ac:dyDescent="0.3">
      <c r="B545" s="56"/>
      <c r="C545" s="8"/>
      <c r="D545" s="5" t="s">
        <v>0</v>
      </c>
      <c r="E545" s="6" t="s">
        <v>1</v>
      </c>
      <c r="F545" s="7" t="s">
        <v>2</v>
      </c>
    </row>
    <row r="546" spans="2:6" x14ac:dyDescent="0.3">
      <c r="B546" s="56" t="s">
        <v>3</v>
      </c>
      <c r="D546" s="1">
        <f>+D541</f>
        <v>171999</v>
      </c>
      <c r="E546" s="9">
        <f>+E541</f>
        <v>16246977.246806681</v>
      </c>
      <c r="F546" s="10">
        <f>IF(E546=0,0,E546/D546)</f>
        <v>94.459719223987818</v>
      </c>
    </row>
    <row r="547" spans="2:6" x14ac:dyDescent="0.3">
      <c r="B547" s="56"/>
      <c r="D547" s="1"/>
      <c r="E547" s="9"/>
      <c r="F547" s="10"/>
    </row>
    <row r="548" spans="2:6" x14ac:dyDescent="0.3">
      <c r="B548" s="56" t="s">
        <v>4</v>
      </c>
      <c r="D548" s="22">
        <v>0</v>
      </c>
      <c r="E548" s="23">
        <v>0</v>
      </c>
      <c r="F548" s="24">
        <f>IF(E548=0,0,E548/D548)</f>
        <v>0</v>
      </c>
    </row>
    <row r="549" spans="2:6" x14ac:dyDescent="0.3">
      <c r="B549" s="56"/>
      <c r="D549" s="1"/>
      <c r="E549" s="9"/>
      <c r="F549" s="10"/>
    </row>
    <row r="550" spans="2:6" x14ac:dyDescent="0.3">
      <c r="B550" s="56" t="s">
        <v>5</v>
      </c>
      <c r="C550" s="21"/>
      <c r="D550" s="18">
        <f>SUM(D546:D548)</f>
        <v>171999</v>
      </c>
      <c r="E550" s="19">
        <f>SUM(E546:E548)</f>
        <v>16246977.246806681</v>
      </c>
      <c r="F550" s="20">
        <f>IF(E550=0,0,E550/D550)</f>
        <v>94.459719223987818</v>
      </c>
    </row>
    <row r="551" spans="2:6" x14ac:dyDescent="0.3">
      <c r="B551" s="56"/>
      <c r="D551" s="1"/>
      <c r="E551" s="9"/>
      <c r="F551" s="10"/>
    </row>
    <row r="552" spans="2:6" x14ac:dyDescent="0.3">
      <c r="B552" s="56" t="s">
        <v>6</v>
      </c>
      <c r="D552" s="1">
        <v>0</v>
      </c>
      <c r="E552" s="9">
        <f>+D552*F550</f>
        <v>0</v>
      </c>
      <c r="F552" s="10">
        <v>0</v>
      </c>
    </row>
    <row r="553" spans="2:6" x14ac:dyDescent="0.3">
      <c r="B553" s="56"/>
      <c r="D553" s="1">
        <v>0</v>
      </c>
      <c r="E553" s="9"/>
      <c r="F553" s="10"/>
    </row>
    <row r="554" spans="2:6" x14ac:dyDescent="0.3">
      <c r="B554" s="56" t="s">
        <v>10</v>
      </c>
      <c r="D554" s="22">
        <v>-9218</v>
      </c>
      <c r="E554" s="23">
        <f>+D554*F550</f>
        <v>-870729.69180671975</v>
      </c>
      <c r="F554" s="24">
        <f>IF(E554=0,0,E554/D554)</f>
        <v>94.459719223987818</v>
      </c>
    </row>
    <row r="555" spans="2:6" x14ac:dyDescent="0.3">
      <c r="B555" s="56"/>
      <c r="D555" s="1"/>
      <c r="E555" s="9"/>
      <c r="F555" s="10"/>
    </row>
    <row r="556" spans="2:6" ht="15" thickBot="1" x14ac:dyDescent="0.35">
      <c r="B556" s="56" t="s">
        <v>8</v>
      </c>
      <c r="D556" s="25">
        <f>SUM(D550:D554)</f>
        <v>162781</v>
      </c>
      <c r="E556" s="25">
        <f>SUM(E550:E554)</f>
        <v>15376247.554999961</v>
      </c>
      <c r="F556" s="26">
        <f>IF(E556=0,0,E556/D556)</f>
        <v>94.459719223987818</v>
      </c>
    </row>
    <row r="557" spans="2:6" ht="15" thickTop="1" x14ac:dyDescent="0.3"/>
    <row r="559" spans="2:6" ht="15.75" customHeight="1" x14ac:dyDescent="0.3">
      <c r="B559" s="3">
        <v>41821</v>
      </c>
      <c r="C559" s="4"/>
      <c r="D559" s="57" t="s">
        <v>20</v>
      </c>
      <c r="E559" s="57"/>
      <c r="F559" s="57"/>
    </row>
    <row r="560" spans="2:6" x14ac:dyDescent="0.3">
      <c r="B560" s="56"/>
      <c r="C560" s="8"/>
      <c r="D560" s="5" t="s">
        <v>0</v>
      </c>
      <c r="E560" s="6" t="s">
        <v>1</v>
      </c>
      <c r="F560" s="7" t="s">
        <v>2</v>
      </c>
    </row>
    <row r="561" spans="2:6" x14ac:dyDescent="0.3">
      <c r="B561" s="56" t="s">
        <v>3</v>
      </c>
      <c r="D561" s="1">
        <f>+D556</f>
        <v>162781</v>
      </c>
      <c r="E561" s="9">
        <f>+E556</f>
        <v>15376247.554999961</v>
      </c>
      <c r="F561" s="10">
        <f>IF(E561=0,0,E561/D561)</f>
        <v>94.459719223987818</v>
      </c>
    </row>
    <row r="562" spans="2:6" x14ac:dyDescent="0.3">
      <c r="B562" s="56"/>
      <c r="D562" s="1"/>
      <c r="E562" s="9"/>
      <c r="F562" s="10"/>
    </row>
    <row r="563" spans="2:6" x14ac:dyDescent="0.3">
      <c r="B563" s="56" t="s">
        <v>4</v>
      </c>
      <c r="D563" s="22">
        <v>0</v>
      </c>
      <c r="E563" s="23">
        <v>0</v>
      </c>
      <c r="F563" s="24">
        <f>IF(E563=0,0,E563/D563)</f>
        <v>0</v>
      </c>
    </row>
    <row r="564" spans="2:6" x14ac:dyDescent="0.3">
      <c r="B564" s="56"/>
      <c r="D564" s="1"/>
      <c r="E564" s="9"/>
      <c r="F564" s="10"/>
    </row>
    <row r="565" spans="2:6" x14ac:dyDescent="0.3">
      <c r="B565" s="56" t="s">
        <v>5</v>
      </c>
      <c r="C565" s="21"/>
      <c r="D565" s="18">
        <f>SUM(D561:D563)</f>
        <v>162781</v>
      </c>
      <c r="E565" s="19">
        <f>SUM(E561:E563)</f>
        <v>15376247.554999961</v>
      </c>
      <c r="F565" s="20">
        <f>IF(E565=0,0,E565/D565)</f>
        <v>94.459719223987818</v>
      </c>
    </row>
    <row r="566" spans="2:6" x14ac:dyDescent="0.3">
      <c r="B566" s="56"/>
      <c r="D566" s="1"/>
      <c r="E566" s="9"/>
      <c r="F566" s="10"/>
    </row>
    <row r="567" spans="2:6" x14ac:dyDescent="0.3">
      <c r="B567" s="56" t="s">
        <v>6</v>
      </c>
      <c r="D567" s="1">
        <v>0</v>
      </c>
      <c r="E567" s="9">
        <f>+D567*F565</f>
        <v>0</v>
      </c>
      <c r="F567" s="10">
        <v>0</v>
      </c>
    </row>
    <row r="568" spans="2:6" x14ac:dyDescent="0.3">
      <c r="B568" s="56"/>
      <c r="D568" s="1">
        <v>0</v>
      </c>
      <c r="E568" s="9"/>
      <c r="F568" s="10"/>
    </row>
    <row r="569" spans="2:6" x14ac:dyDescent="0.3">
      <c r="B569" s="56" t="s">
        <v>10</v>
      </c>
      <c r="D569" s="22">
        <v>-8300</v>
      </c>
      <c r="E569" s="23">
        <f>+D569*F565</f>
        <v>-784015.6695590989</v>
      </c>
      <c r="F569" s="24">
        <f>IF(E569=0,0,E569/D569)</f>
        <v>94.459719223987818</v>
      </c>
    </row>
    <row r="570" spans="2:6" x14ac:dyDescent="0.3">
      <c r="B570" s="56"/>
      <c r="D570" s="1"/>
      <c r="E570" s="9"/>
      <c r="F570" s="10"/>
    </row>
    <row r="571" spans="2:6" ht="15" thickBot="1" x14ac:dyDescent="0.35">
      <c r="B571" s="56" t="s">
        <v>8</v>
      </c>
      <c r="D571" s="25">
        <f>SUM(D565:D569)</f>
        <v>154481</v>
      </c>
      <c r="E571" s="25">
        <f>SUM(E565:E569)</f>
        <v>14592231.885440862</v>
      </c>
      <c r="F571" s="26">
        <f>IF(E571=0,0,E571/D571)</f>
        <v>94.459719223987818</v>
      </c>
    </row>
    <row r="572" spans="2:6" ht="15" thickTop="1" x14ac:dyDescent="0.3"/>
    <row r="574" spans="2:6" ht="15.75" customHeight="1" x14ac:dyDescent="0.3">
      <c r="B574" s="3">
        <v>41852</v>
      </c>
      <c r="C574" s="4"/>
      <c r="D574" s="57" t="s">
        <v>20</v>
      </c>
      <c r="E574" s="57"/>
      <c r="F574" s="57"/>
    </row>
    <row r="575" spans="2:6" x14ac:dyDescent="0.3">
      <c r="B575" s="56"/>
      <c r="C575" s="8"/>
      <c r="D575" s="5" t="s">
        <v>0</v>
      </c>
      <c r="E575" s="6" t="s">
        <v>1</v>
      </c>
      <c r="F575" s="7" t="s">
        <v>2</v>
      </c>
    </row>
    <row r="576" spans="2:6" x14ac:dyDescent="0.3">
      <c r="B576" s="56" t="s">
        <v>3</v>
      </c>
      <c r="D576" s="1">
        <f>+D571</f>
        <v>154481</v>
      </c>
      <c r="E576" s="9">
        <f>+E571</f>
        <v>14592231.885440862</v>
      </c>
      <c r="F576" s="10">
        <f>IF(E576=0,0,E576/D576)</f>
        <v>94.459719223987818</v>
      </c>
    </row>
    <row r="577" spans="2:6" x14ac:dyDescent="0.3">
      <c r="B577" s="56"/>
      <c r="D577" s="1"/>
      <c r="E577" s="9"/>
      <c r="F577" s="10"/>
    </row>
    <row r="578" spans="2:6" x14ac:dyDescent="0.3">
      <c r="B578" s="56" t="s">
        <v>4</v>
      </c>
      <c r="D578" s="22">
        <v>0</v>
      </c>
      <c r="E578" s="23">
        <v>0</v>
      </c>
      <c r="F578" s="24">
        <f>IF(E578=0,0,E578/D578)</f>
        <v>0</v>
      </c>
    </row>
    <row r="579" spans="2:6" x14ac:dyDescent="0.3">
      <c r="B579" s="56"/>
      <c r="D579" s="1"/>
      <c r="E579" s="9"/>
      <c r="F579" s="10"/>
    </row>
    <row r="580" spans="2:6" x14ac:dyDescent="0.3">
      <c r="B580" s="56" t="s">
        <v>5</v>
      </c>
      <c r="C580" s="21"/>
      <c r="D580" s="18">
        <f>SUM(D576:D578)</f>
        <v>154481</v>
      </c>
      <c r="E580" s="19">
        <f>SUM(E576:E578)</f>
        <v>14592231.885440862</v>
      </c>
      <c r="F580" s="20">
        <f>IF(E580=0,0,E580/D580)</f>
        <v>94.459719223987818</v>
      </c>
    </row>
    <row r="581" spans="2:6" x14ac:dyDescent="0.3">
      <c r="B581" s="56"/>
      <c r="D581" s="1"/>
      <c r="E581" s="9"/>
      <c r="F581" s="10"/>
    </row>
    <row r="582" spans="2:6" x14ac:dyDescent="0.3">
      <c r="B582" s="56" t="s">
        <v>6</v>
      </c>
      <c r="D582" s="1">
        <v>0</v>
      </c>
      <c r="E582" s="9">
        <f>+D582*F580</f>
        <v>0</v>
      </c>
      <c r="F582" s="10">
        <v>0</v>
      </c>
    </row>
    <row r="583" spans="2:6" x14ac:dyDescent="0.3">
      <c r="B583" s="56"/>
      <c r="D583" s="1">
        <v>0</v>
      </c>
      <c r="E583" s="9"/>
      <c r="F583" s="10"/>
    </row>
    <row r="584" spans="2:6" x14ac:dyDescent="0.3">
      <c r="B584" s="56" t="s">
        <v>10</v>
      </c>
      <c r="D584" s="22">
        <v>-9246</v>
      </c>
      <c r="E584" s="23">
        <f>+D584*F580</f>
        <v>-873374.56394499133</v>
      </c>
      <c r="F584" s="24">
        <f>IF(E584=0,0,E584/D584)</f>
        <v>94.459719223987818</v>
      </c>
    </row>
    <row r="585" spans="2:6" x14ac:dyDescent="0.3">
      <c r="B585" s="56"/>
      <c r="D585" s="1"/>
      <c r="E585" s="9"/>
      <c r="F585" s="10"/>
    </row>
    <row r="586" spans="2:6" ht="15" thickBot="1" x14ac:dyDescent="0.35">
      <c r="B586" s="56" t="s">
        <v>8</v>
      </c>
      <c r="D586" s="25">
        <f>SUM(D580:D584)</f>
        <v>145235</v>
      </c>
      <c r="E586" s="25">
        <f>SUM(E580:E584)</f>
        <v>13718857.32149587</v>
      </c>
      <c r="F586" s="26">
        <f>IF(E586=0,0,E586/D586)</f>
        <v>94.459719223987818</v>
      </c>
    </row>
    <row r="587" spans="2:6" ht="15" thickTop="1" x14ac:dyDescent="0.3"/>
    <row r="589" spans="2:6" ht="15.75" customHeight="1" x14ac:dyDescent="0.3">
      <c r="B589" s="3">
        <v>41883</v>
      </c>
      <c r="C589" s="4"/>
      <c r="D589" s="57" t="s">
        <v>20</v>
      </c>
      <c r="E589" s="57"/>
      <c r="F589" s="57"/>
    </row>
    <row r="590" spans="2:6" x14ac:dyDescent="0.3">
      <c r="B590" s="56"/>
      <c r="C590" s="8"/>
      <c r="D590" s="5" t="s">
        <v>0</v>
      </c>
      <c r="E590" s="6" t="s">
        <v>1</v>
      </c>
      <c r="F590" s="7" t="s">
        <v>2</v>
      </c>
    </row>
    <row r="591" spans="2:6" x14ac:dyDescent="0.3">
      <c r="B591" s="56" t="s">
        <v>3</v>
      </c>
      <c r="D591" s="1">
        <f>+D586</f>
        <v>145235</v>
      </c>
      <c r="E591" s="9">
        <f>+E586</f>
        <v>13718857.32149587</v>
      </c>
      <c r="F591" s="10">
        <f>IF(E591=0,0,E591/D591)</f>
        <v>94.459719223987818</v>
      </c>
    </row>
    <row r="592" spans="2:6" x14ac:dyDescent="0.3">
      <c r="B592" s="56"/>
      <c r="D592" s="1"/>
      <c r="E592" s="9"/>
      <c r="F592" s="10"/>
    </row>
    <row r="593" spans="2:6" x14ac:dyDescent="0.3">
      <c r="B593" s="56" t="s">
        <v>4</v>
      </c>
      <c r="D593" s="22">
        <v>0</v>
      </c>
      <c r="E593" s="23">
        <v>0</v>
      </c>
      <c r="F593" s="24">
        <f>IF(E593=0,0,E593/D593)</f>
        <v>0</v>
      </c>
    </row>
    <row r="594" spans="2:6" x14ac:dyDescent="0.3">
      <c r="B594" s="56"/>
      <c r="D594" s="1"/>
      <c r="E594" s="9"/>
      <c r="F594" s="10"/>
    </row>
    <row r="595" spans="2:6" x14ac:dyDescent="0.3">
      <c r="B595" s="56" t="s">
        <v>5</v>
      </c>
      <c r="C595" s="21"/>
      <c r="D595" s="18">
        <f>SUM(D591:D593)</f>
        <v>145235</v>
      </c>
      <c r="E595" s="19">
        <f>SUM(E591:E593)</f>
        <v>13718857.32149587</v>
      </c>
      <c r="F595" s="20">
        <f>IF(E595=0,0,E595/D595)</f>
        <v>94.459719223987818</v>
      </c>
    </row>
    <row r="596" spans="2:6" x14ac:dyDescent="0.3">
      <c r="B596" s="56"/>
      <c r="D596" s="1"/>
      <c r="E596" s="9"/>
      <c r="F596" s="10"/>
    </row>
    <row r="597" spans="2:6" x14ac:dyDescent="0.3">
      <c r="B597" s="56" t="s">
        <v>6</v>
      </c>
      <c r="D597" s="1">
        <v>0</v>
      </c>
      <c r="E597" s="9">
        <f>+D597*F595</f>
        <v>0</v>
      </c>
      <c r="F597" s="10">
        <v>0</v>
      </c>
    </row>
    <row r="598" spans="2:6" x14ac:dyDescent="0.3">
      <c r="B598" s="56"/>
      <c r="D598" s="1">
        <v>0</v>
      </c>
      <c r="E598" s="9"/>
      <c r="F598" s="10"/>
    </row>
    <row r="599" spans="2:6" x14ac:dyDescent="0.3">
      <c r="B599" s="56" t="s">
        <v>10</v>
      </c>
      <c r="D599" s="22">
        <v>-5578</v>
      </c>
      <c r="E599" s="23">
        <f>+D599*F595</f>
        <v>-526896.31383140408</v>
      </c>
      <c r="F599" s="24">
        <f>IF(E599=0,0,E599/D599)</f>
        <v>94.459719223987818</v>
      </c>
    </row>
    <row r="600" spans="2:6" x14ac:dyDescent="0.3">
      <c r="B600" s="56"/>
      <c r="D600" s="1"/>
      <c r="E600" s="9"/>
      <c r="F600" s="10"/>
    </row>
    <row r="601" spans="2:6" ht="15" thickBot="1" x14ac:dyDescent="0.35">
      <c r="B601" s="56" t="s">
        <v>8</v>
      </c>
      <c r="D601" s="25">
        <f>SUM(D595:D599)</f>
        <v>139657</v>
      </c>
      <c r="E601" s="25">
        <f>SUM(E595:E599)</f>
        <v>13191961.007664466</v>
      </c>
      <c r="F601" s="26">
        <f>IF(E601=0,0,E601/D601)</f>
        <v>94.459719223987818</v>
      </c>
    </row>
    <row r="602" spans="2:6" ht="15" thickTop="1" x14ac:dyDescent="0.3"/>
    <row r="604" spans="2:6" ht="15.75" customHeight="1" x14ac:dyDescent="0.3">
      <c r="B604" s="3">
        <v>41913</v>
      </c>
      <c r="C604" s="4"/>
      <c r="D604" s="57" t="s">
        <v>20</v>
      </c>
      <c r="E604" s="57"/>
      <c r="F604" s="57"/>
    </row>
    <row r="605" spans="2:6" x14ac:dyDescent="0.3">
      <c r="B605" s="56"/>
      <c r="C605" s="8"/>
      <c r="D605" s="5" t="s">
        <v>0</v>
      </c>
      <c r="E605" s="6" t="s">
        <v>1</v>
      </c>
      <c r="F605" s="7" t="s">
        <v>2</v>
      </c>
    </row>
    <row r="606" spans="2:6" x14ac:dyDescent="0.3">
      <c r="B606" s="56" t="s">
        <v>3</v>
      </c>
      <c r="D606" s="1">
        <f>+D601</f>
        <v>139657</v>
      </c>
      <c r="E606" s="9">
        <f>+E601</f>
        <v>13191961.007664466</v>
      </c>
      <c r="F606" s="10">
        <f>IF(E606=0,0,E606/D606)</f>
        <v>94.459719223987818</v>
      </c>
    </row>
    <row r="607" spans="2:6" x14ac:dyDescent="0.3">
      <c r="B607" s="56"/>
      <c r="D607" s="1"/>
      <c r="E607" s="9"/>
      <c r="F607" s="10"/>
    </row>
    <row r="608" spans="2:6" x14ac:dyDescent="0.3">
      <c r="B608" s="56" t="s">
        <v>4</v>
      </c>
      <c r="D608" s="22">
        <v>0</v>
      </c>
      <c r="E608" s="23">
        <v>0</v>
      </c>
      <c r="F608" s="24">
        <f>IF(E608=0,0,E608/D608)</f>
        <v>0</v>
      </c>
    </row>
    <row r="609" spans="2:6" x14ac:dyDescent="0.3">
      <c r="B609" s="56"/>
      <c r="D609" s="1"/>
      <c r="E609" s="9"/>
      <c r="F609" s="10"/>
    </row>
    <row r="610" spans="2:6" x14ac:dyDescent="0.3">
      <c r="B610" s="56" t="s">
        <v>5</v>
      </c>
      <c r="C610" s="21"/>
      <c r="D610" s="18">
        <f>SUM(D606:D608)</f>
        <v>139657</v>
      </c>
      <c r="E610" s="19">
        <f>SUM(E606:E608)</f>
        <v>13191961.007664466</v>
      </c>
      <c r="F610" s="20">
        <f>IF(E610=0,0,E610/D610)</f>
        <v>94.459719223987818</v>
      </c>
    </row>
    <row r="611" spans="2:6" x14ac:dyDescent="0.3">
      <c r="B611" s="56"/>
      <c r="D611" s="1"/>
      <c r="E611" s="9"/>
      <c r="F611" s="10"/>
    </row>
    <row r="612" spans="2:6" x14ac:dyDescent="0.3">
      <c r="B612" s="56" t="s">
        <v>6</v>
      </c>
      <c r="D612" s="1">
        <v>0</v>
      </c>
      <c r="E612" s="9">
        <f>+D612*F610</f>
        <v>0</v>
      </c>
      <c r="F612" s="10">
        <v>0</v>
      </c>
    </row>
    <row r="613" spans="2:6" x14ac:dyDescent="0.3">
      <c r="B613" s="56"/>
      <c r="D613" s="1">
        <v>0</v>
      </c>
      <c r="E613" s="9"/>
      <c r="F613" s="10"/>
    </row>
    <row r="614" spans="2:6" x14ac:dyDescent="0.3">
      <c r="B614" s="56" t="s">
        <v>10</v>
      </c>
      <c r="D614" s="22">
        <v>-2056</v>
      </c>
      <c r="E614" s="23">
        <f>+D614*F610</f>
        <v>-194209.18272451896</v>
      </c>
      <c r="F614" s="24">
        <f>IF(E614=0,0,E614/D614)</f>
        <v>94.459719223987818</v>
      </c>
    </row>
    <row r="615" spans="2:6" x14ac:dyDescent="0.3">
      <c r="B615" s="56"/>
      <c r="D615" s="1"/>
      <c r="E615" s="9"/>
      <c r="F615" s="10"/>
    </row>
    <row r="616" spans="2:6" ht="15" thickBot="1" x14ac:dyDescent="0.35">
      <c r="B616" s="56" t="s">
        <v>8</v>
      </c>
      <c r="D616" s="25">
        <f>SUM(D610:D614)</f>
        <v>137601</v>
      </c>
      <c r="E616" s="25">
        <f>SUM(E610:E614)</f>
        <v>12997751.824939948</v>
      </c>
      <c r="F616" s="26">
        <f>IF(E616=0,0,E616/D616)</f>
        <v>94.459719223987818</v>
      </c>
    </row>
    <row r="617" spans="2:6" ht="15" thickTop="1" x14ac:dyDescent="0.3"/>
    <row r="619" spans="2:6" ht="15.75" customHeight="1" x14ac:dyDescent="0.3">
      <c r="B619" s="3">
        <v>41944</v>
      </c>
      <c r="C619" s="4"/>
      <c r="D619" s="57" t="s">
        <v>20</v>
      </c>
      <c r="E619" s="57"/>
      <c r="F619" s="57"/>
    </row>
    <row r="620" spans="2:6" x14ac:dyDescent="0.3">
      <c r="B620" s="56"/>
      <c r="C620" s="8"/>
      <c r="D620" s="5" t="s">
        <v>0</v>
      </c>
      <c r="E620" s="6" t="s">
        <v>1</v>
      </c>
      <c r="F620" s="7" t="s">
        <v>2</v>
      </c>
    </row>
    <row r="621" spans="2:6" x14ac:dyDescent="0.3">
      <c r="B621" s="56" t="s">
        <v>3</v>
      </c>
      <c r="D621" s="1">
        <f>+D616</f>
        <v>137601</v>
      </c>
      <c r="E621" s="9">
        <f>+E616</f>
        <v>12997751.824939948</v>
      </c>
      <c r="F621" s="10">
        <f>IF(E621=0,0,E621/D621)</f>
        <v>94.459719223987818</v>
      </c>
    </row>
    <row r="622" spans="2:6" x14ac:dyDescent="0.3">
      <c r="B622" s="56"/>
      <c r="D622" s="1"/>
      <c r="E622" s="9"/>
      <c r="F622" s="10"/>
    </row>
    <row r="623" spans="2:6" x14ac:dyDescent="0.3">
      <c r="B623" s="56" t="s">
        <v>4</v>
      </c>
      <c r="D623" s="22">
        <v>0</v>
      </c>
      <c r="E623" s="23">
        <v>0</v>
      </c>
      <c r="F623" s="24">
        <f>IF(E623=0,0,E623/D623)</f>
        <v>0</v>
      </c>
    </row>
    <row r="624" spans="2:6" x14ac:dyDescent="0.3">
      <c r="B624" s="56"/>
      <c r="D624" s="1"/>
      <c r="E624" s="9"/>
      <c r="F624" s="10"/>
    </row>
    <row r="625" spans="2:6" x14ac:dyDescent="0.3">
      <c r="B625" s="56" t="s">
        <v>5</v>
      </c>
      <c r="C625" s="21"/>
      <c r="D625" s="18">
        <f>SUM(D621:D623)</f>
        <v>137601</v>
      </c>
      <c r="E625" s="19">
        <f>SUM(E621:E623)</f>
        <v>12997751.824939948</v>
      </c>
      <c r="F625" s="20">
        <f>IF(E625=0,0,E625/D625)</f>
        <v>94.459719223987818</v>
      </c>
    </row>
    <row r="626" spans="2:6" x14ac:dyDescent="0.3">
      <c r="B626" s="56"/>
      <c r="D626" s="1"/>
      <c r="E626" s="9"/>
      <c r="F626" s="10"/>
    </row>
    <row r="627" spans="2:6" x14ac:dyDescent="0.3">
      <c r="B627" s="56" t="s">
        <v>6</v>
      </c>
      <c r="D627" s="1">
        <v>0</v>
      </c>
      <c r="E627" s="9">
        <f>+D627*F625</f>
        <v>0</v>
      </c>
      <c r="F627" s="10">
        <v>0</v>
      </c>
    </row>
    <row r="628" spans="2:6" x14ac:dyDescent="0.3">
      <c r="B628" s="56"/>
      <c r="D628" s="1">
        <v>0</v>
      </c>
      <c r="E628" s="9"/>
      <c r="F628" s="10"/>
    </row>
    <row r="629" spans="2:6" x14ac:dyDescent="0.3">
      <c r="B629" s="56" t="s">
        <v>10</v>
      </c>
      <c r="D629" s="22">
        <v>-2654</v>
      </c>
      <c r="E629" s="23">
        <f>+D629*F625</f>
        <v>-250696.09482046368</v>
      </c>
      <c r="F629" s="24">
        <f>IF(E629=0,0,E629/D629)</f>
        <v>94.459719223987818</v>
      </c>
    </row>
    <row r="630" spans="2:6" x14ac:dyDescent="0.3">
      <c r="B630" s="56"/>
      <c r="D630" s="1"/>
      <c r="E630" s="9"/>
      <c r="F630" s="10"/>
    </row>
    <row r="631" spans="2:6" ht="15" thickBot="1" x14ac:dyDescent="0.35">
      <c r="B631" s="56" t="s">
        <v>8</v>
      </c>
      <c r="D631" s="25">
        <f>SUM(D625:D629)</f>
        <v>134947</v>
      </c>
      <c r="E631" s="25">
        <f>SUM(E625:E629)</f>
        <v>12747055.730119484</v>
      </c>
      <c r="F631" s="26">
        <f>IF(E631=0,0,E631/D631)</f>
        <v>94.459719223987818</v>
      </c>
    </row>
    <row r="632" spans="2:6" ht="15" thickTop="1" x14ac:dyDescent="0.3"/>
    <row r="634" spans="2:6" ht="15.75" customHeight="1" x14ac:dyDescent="0.3">
      <c r="B634" s="3">
        <v>41974</v>
      </c>
      <c r="C634" s="4"/>
      <c r="D634" s="57" t="s">
        <v>20</v>
      </c>
      <c r="E634" s="57"/>
      <c r="F634" s="57"/>
    </row>
    <row r="635" spans="2:6" x14ac:dyDescent="0.3">
      <c r="B635" s="56"/>
      <c r="C635" s="8"/>
      <c r="D635" s="5" t="s">
        <v>0</v>
      </c>
      <c r="E635" s="6" t="s">
        <v>1</v>
      </c>
      <c r="F635" s="7" t="s">
        <v>2</v>
      </c>
    </row>
    <row r="636" spans="2:6" x14ac:dyDescent="0.3">
      <c r="B636" s="56" t="s">
        <v>3</v>
      </c>
      <c r="D636" s="1">
        <f>+D631</f>
        <v>134947</v>
      </c>
      <c r="E636" s="9">
        <f>+E631</f>
        <v>12747055.730119484</v>
      </c>
      <c r="F636" s="10">
        <f>IF(E636=0,0,E636/D636)</f>
        <v>94.459719223987818</v>
      </c>
    </row>
    <row r="637" spans="2:6" x14ac:dyDescent="0.3">
      <c r="B637" s="56"/>
      <c r="D637" s="1"/>
      <c r="E637" s="9"/>
      <c r="F637" s="10"/>
    </row>
    <row r="638" spans="2:6" x14ac:dyDescent="0.3">
      <c r="B638" s="56" t="s">
        <v>4</v>
      </c>
      <c r="D638" s="22">
        <v>0</v>
      </c>
      <c r="E638" s="23">
        <v>0</v>
      </c>
      <c r="F638" s="24">
        <f>IF(E638=0,0,E638/D638)</f>
        <v>0</v>
      </c>
    </row>
    <row r="639" spans="2:6" x14ac:dyDescent="0.3">
      <c r="B639" s="56"/>
      <c r="D639" s="1"/>
      <c r="E639" s="9"/>
      <c r="F639" s="10"/>
    </row>
    <row r="640" spans="2:6" x14ac:dyDescent="0.3">
      <c r="B640" s="56" t="s">
        <v>5</v>
      </c>
      <c r="C640" s="21"/>
      <c r="D640" s="18">
        <f>SUM(D636:D638)</f>
        <v>134947</v>
      </c>
      <c r="E640" s="19">
        <f>SUM(E636:E638)</f>
        <v>12747055.730119484</v>
      </c>
      <c r="F640" s="20">
        <f>IF(E640=0,0,E640/D640)</f>
        <v>94.459719223987818</v>
      </c>
    </row>
    <row r="641" spans="2:7" x14ac:dyDescent="0.3">
      <c r="B641" s="56"/>
      <c r="D641" s="1"/>
      <c r="E641" s="9"/>
      <c r="F641" s="10"/>
    </row>
    <row r="642" spans="2:7" x14ac:dyDescent="0.3">
      <c r="B642" s="56" t="s">
        <v>6</v>
      </c>
      <c r="D642" s="1">
        <v>0</v>
      </c>
      <c r="E642" s="9">
        <f>+D642*F640</f>
        <v>0</v>
      </c>
      <c r="F642" s="10">
        <v>0</v>
      </c>
    </row>
    <row r="643" spans="2:7" x14ac:dyDescent="0.3">
      <c r="B643" s="56"/>
      <c r="D643" s="1">
        <v>0</v>
      </c>
      <c r="E643" s="9"/>
      <c r="F643" s="10"/>
    </row>
    <row r="644" spans="2:7" x14ac:dyDescent="0.3">
      <c r="B644" s="56" t="s">
        <v>10</v>
      </c>
      <c r="D644" s="22">
        <v>-7634</v>
      </c>
      <c r="E644" s="23">
        <f>+D644*F640</f>
        <v>-721105.49655592302</v>
      </c>
      <c r="F644" s="24">
        <f>IF(E644=0,0,E644/D644)</f>
        <v>94.459719223987818</v>
      </c>
    </row>
    <row r="645" spans="2:7" x14ac:dyDescent="0.3">
      <c r="B645" s="56"/>
      <c r="D645" s="18"/>
      <c r="E645" s="19"/>
      <c r="F645" s="20"/>
    </row>
    <row r="646" spans="2:7" x14ac:dyDescent="0.3">
      <c r="B646" s="56" t="s">
        <v>42</v>
      </c>
      <c r="D646" s="18">
        <v>26896</v>
      </c>
      <c r="E646" s="19">
        <v>0</v>
      </c>
      <c r="F646" s="20">
        <f>+E646/D646</f>
        <v>0</v>
      </c>
      <c r="G646" t="s">
        <v>57</v>
      </c>
    </row>
    <row r="647" spans="2:7" x14ac:dyDescent="0.3">
      <c r="B647" s="56"/>
      <c r="D647" s="1"/>
      <c r="E647" s="9"/>
      <c r="F647" s="10"/>
    </row>
    <row r="648" spans="2:7" ht="15" thickBot="1" x14ac:dyDescent="0.35">
      <c r="B648" s="56" t="s">
        <v>8</v>
      </c>
      <c r="D648" s="25">
        <f>SUM(D640:D644)+D646</f>
        <v>154209</v>
      </c>
      <c r="E648" s="25">
        <f>SUM(E640:E644)+E646</f>
        <v>12025950.233563561</v>
      </c>
      <c r="F648" s="26">
        <f>IF(E648=0,0,E648/D648)</f>
        <v>77.98474948649924</v>
      </c>
    </row>
    <row r="649" spans="2:7" ht="15" thickTop="1" x14ac:dyDescent="0.3"/>
    <row r="650" spans="2:7" x14ac:dyDescent="0.3">
      <c r="D650" s="31">
        <f>154209-D648</f>
        <v>0</v>
      </c>
    </row>
    <row r="651" spans="2:7" ht="15.75" customHeight="1" x14ac:dyDescent="0.3">
      <c r="B651" s="3">
        <v>42005</v>
      </c>
      <c r="C651" s="4"/>
      <c r="D651" s="57" t="s">
        <v>41</v>
      </c>
      <c r="E651" s="57"/>
      <c r="F651" s="57"/>
    </row>
    <row r="652" spans="2:7" x14ac:dyDescent="0.3">
      <c r="B652" s="56"/>
      <c r="C652" s="8"/>
      <c r="D652" s="5" t="s">
        <v>0</v>
      </c>
      <c r="E652" s="6" t="s">
        <v>1</v>
      </c>
      <c r="F652" s="7" t="s">
        <v>2</v>
      </c>
    </row>
    <row r="653" spans="2:7" x14ac:dyDescent="0.3">
      <c r="B653" s="56" t="s">
        <v>3</v>
      </c>
      <c r="D653" s="1">
        <f>+D648</f>
        <v>154209</v>
      </c>
      <c r="E653" s="9">
        <f>+E648</f>
        <v>12025950.233563561</v>
      </c>
      <c r="F653" s="10">
        <f>IF(E653=0,0,E653/D653)</f>
        <v>77.98474948649924</v>
      </c>
    </row>
    <row r="654" spans="2:7" x14ac:dyDescent="0.3">
      <c r="B654" s="56"/>
      <c r="D654" s="1"/>
      <c r="E654" s="9"/>
      <c r="F654" s="10"/>
    </row>
    <row r="655" spans="2:7" x14ac:dyDescent="0.3">
      <c r="B655" s="56" t="s">
        <v>23</v>
      </c>
      <c r="D655" s="1">
        <v>-238</v>
      </c>
      <c r="E655" s="9">
        <v>-22481</v>
      </c>
      <c r="F655" s="10">
        <f>IF(E655=0,0,E655/D655)</f>
        <v>94.457983193277315</v>
      </c>
    </row>
    <row r="656" spans="2:7" x14ac:dyDescent="0.3">
      <c r="B656" s="56"/>
      <c r="D656" s="1"/>
      <c r="E656" s="9"/>
      <c r="F656" s="10"/>
    </row>
    <row r="657" spans="2:6" x14ac:dyDescent="0.3">
      <c r="B657" s="56" t="s">
        <v>4</v>
      </c>
      <c r="D657" s="22">
        <v>0</v>
      </c>
      <c r="E657" s="23">
        <v>0</v>
      </c>
      <c r="F657" s="24">
        <f>IF(E657=0,0,E657/D657)</f>
        <v>0</v>
      </c>
    </row>
    <row r="658" spans="2:6" x14ac:dyDescent="0.3">
      <c r="B658" s="56"/>
      <c r="D658" s="1"/>
      <c r="E658" s="9"/>
      <c r="F658" s="10"/>
    </row>
    <row r="659" spans="2:6" x14ac:dyDescent="0.3">
      <c r="B659" s="56" t="s">
        <v>5</v>
      </c>
      <c r="C659" s="21"/>
      <c r="D659" s="18">
        <f>SUM(D653:D657)</f>
        <v>153971</v>
      </c>
      <c r="E659" s="19">
        <f>SUM(E653:E657)</f>
        <v>12003469.233563561</v>
      </c>
      <c r="F659" s="20">
        <f>IF(E659=0,0,E659/D659)</f>
        <v>77.959286057527464</v>
      </c>
    </row>
    <row r="660" spans="2:6" x14ac:dyDescent="0.3">
      <c r="B660" s="56"/>
      <c r="D660" s="1"/>
      <c r="E660" s="9"/>
      <c r="F660" s="10"/>
    </row>
    <row r="661" spans="2:6" x14ac:dyDescent="0.3">
      <c r="B661" s="56" t="s">
        <v>6</v>
      </c>
      <c r="D661" s="1">
        <v>0</v>
      </c>
      <c r="E661" s="9">
        <f>+D661*F659</f>
        <v>0</v>
      </c>
      <c r="F661" s="10">
        <v>0</v>
      </c>
    </row>
    <row r="662" spans="2:6" x14ac:dyDescent="0.3">
      <c r="B662" s="56"/>
      <c r="D662" s="1">
        <v>0</v>
      </c>
      <c r="E662" s="9"/>
      <c r="F662" s="10"/>
    </row>
    <row r="663" spans="2:6" x14ac:dyDescent="0.3">
      <c r="B663" s="56" t="s">
        <v>10</v>
      </c>
      <c r="D663" s="22">
        <v>-4210</v>
      </c>
      <c r="E663" s="23">
        <f>+D663*F659</f>
        <v>-328208.59430219064</v>
      </c>
      <c r="F663" s="24">
        <f>IF(E663=0,0,E663/D663)</f>
        <v>77.959286057527464</v>
      </c>
    </row>
    <row r="664" spans="2:6" x14ac:dyDescent="0.3">
      <c r="B664" s="56"/>
      <c r="D664" s="1"/>
      <c r="E664" s="9"/>
      <c r="F664" s="10"/>
    </row>
    <row r="665" spans="2:6" ht="15" thickBot="1" x14ac:dyDescent="0.35">
      <c r="B665" s="56" t="s">
        <v>8</v>
      </c>
      <c r="D665" s="25">
        <f>SUM(D659:D663)</f>
        <v>149761</v>
      </c>
      <c r="E665" s="25">
        <f>SUM(E659:E663)</f>
        <v>11675260.639261371</v>
      </c>
      <c r="F665" s="26">
        <f>IF(E665=0,0,E665/D665)</f>
        <v>77.959286057527464</v>
      </c>
    </row>
    <row r="666" spans="2:6" ht="15" thickTop="1" x14ac:dyDescent="0.3"/>
    <row r="668" spans="2:6" ht="15.75" customHeight="1" x14ac:dyDescent="0.3">
      <c r="B668" s="3">
        <v>42036</v>
      </c>
      <c r="C668" s="4"/>
      <c r="D668" s="57" t="s">
        <v>41</v>
      </c>
      <c r="E668" s="57"/>
      <c r="F668" s="57"/>
    </row>
    <row r="669" spans="2:6" x14ac:dyDescent="0.3">
      <c r="B669" s="56"/>
      <c r="C669" s="8"/>
      <c r="D669" s="5" t="s">
        <v>0</v>
      </c>
      <c r="E669" s="6" t="s">
        <v>1</v>
      </c>
      <c r="F669" s="7" t="s">
        <v>2</v>
      </c>
    </row>
    <row r="670" spans="2:6" x14ac:dyDescent="0.3">
      <c r="B670" s="56" t="s">
        <v>3</v>
      </c>
      <c r="D670" s="1">
        <f>+D665</f>
        <v>149761</v>
      </c>
      <c r="E670" s="9">
        <f>+E665</f>
        <v>11675260.639261371</v>
      </c>
      <c r="F670" s="10">
        <f>IF(E670=0,0,E670/D670)</f>
        <v>77.959286057527464</v>
      </c>
    </row>
    <row r="671" spans="2:6" x14ac:dyDescent="0.3">
      <c r="B671" s="56"/>
      <c r="D671" s="1"/>
      <c r="E671" s="9"/>
      <c r="F671" s="10"/>
    </row>
    <row r="672" spans="2:6" x14ac:dyDescent="0.3">
      <c r="B672" s="56" t="s">
        <v>4</v>
      </c>
      <c r="D672" s="22">
        <v>0</v>
      </c>
      <c r="E672" s="23">
        <v>0</v>
      </c>
      <c r="F672" s="24">
        <f>IF(E672=0,0,E672/D672)</f>
        <v>0</v>
      </c>
    </row>
    <row r="673" spans="2:6" x14ac:dyDescent="0.3">
      <c r="B673" s="56"/>
      <c r="D673" s="1"/>
      <c r="E673" s="9"/>
      <c r="F673" s="10"/>
    </row>
    <row r="674" spans="2:6" x14ac:dyDescent="0.3">
      <c r="B674" s="56" t="s">
        <v>5</v>
      </c>
      <c r="C674" s="21"/>
      <c r="D674" s="18">
        <f>SUM(D670:D672)</f>
        <v>149761</v>
      </c>
      <c r="E674" s="19">
        <f>SUM(E670:E672)</f>
        <v>11675260.639261371</v>
      </c>
      <c r="F674" s="20">
        <f>IF(E674=0,0,E674/D674)</f>
        <v>77.959286057527464</v>
      </c>
    </row>
    <row r="675" spans="2:6" x14ac:dyDescent="0.3">
      <c r="B675" s="56"/>
      <c r="D675" s="1"/>
      <c r="E675" s="9"/>
      <c r="F675" s="10"/>
    </row>
    <row r="676" spans="2:6" x14ac:dyDescent="0.3">
      <c r="B676" s="56" t="s">
        <v>6</v>
      </c>
      <c r="D676" s="1">
        <v>0</v>
      </c>
      <c r="E676" s="9">
        <f>+D676*F674</f>
        <v>0</v>
      </c>
      <c r="F676" s="10">
        <v>0</v>
      </c>
    </row>
    <row r="677" spans="2:6" x14ac:dyDescent="0.3">
      <c r="B677" s="56"/>
      <c r="D677" s="1">
        <v>0</v>
      </c>
      <c r="E677" s="9"/>
      <c r="F677" s="10"/>
    </row>
    <row r="678" spans="2:6" x14ac:dyDescent="0.3">
      <c r="B678" s="56" t="s">
        <v>10</v>
      </c>
      <c r="D678" s="22">
        <v>-4175</v>
      </c>
      <c r="E678" s="23">
        <f>+D678*F674</f>
        <v>-325480.01929017715</v>
      </c>
      <c r="F678" s="24">
        <f>IF(E678=0,0,E678/D678)</f>
        <v>77.959286057527464</v>
      </c>
    </row>
    <row r="679" spans="2:6" x14ac:dyDescent="0.3">
      <c r="B679" s="56"/>
      <c r="D679" s="1"/>
      <c r="E679" s="9"/>
      <c r="F679" s="10"/>
    </row>
    <row r="680" spans="2:6" ht="15" thickBot="1" x14ac:dyDescent="0.35">
      <c r="B680" s="56" t="s">
        <v>8</v>
      </c>
      <c r="D680" s="25">
        <f>SUM(D674:D678)</f>
        <v>145586</v>
      </c>
      <c r="E680" s="25">
        <f>SUM(E674:E678)</f>
        <v>11349780.619971193</v>
      </c>
      <c r="F680" s="26">
        <f>IF(E680=0,0,E680/D680)</f>
        <v>77.959286057527464</v>
      </c>
    </row>
    <row r="681" spans="2:6" ht="15" thickTop="1" x14ac:dyDescent="0.3"/>
    <row r="683" spans="2:6" ht="15.75" customHeight="1" x14ac:dyDescent="0.3">
      <c r="B683" s="3">
        <v>42064</v>
      </c>
      <c r="C683" s="4"/>
      <c r="D683" s="57" t="s">
        <v>41</v>
      </c>
      <c r="E683" s="57"/>
      <c r="F683" s="57"/>
    </row>
    <row r="684" spans="2:6" x14ac:dyDescent="0.3">
      <c r="B684" s="56"/>
      <c r="C684" s="8"/>
      <c r="D684" s="5" t="s">
        <v>0</v>
      </c>
      <c r="E684" s="6" t="s">
        <v>1</v>
      </c>
      <c r="F684" s="7" t="s">
        <v>2</v>
      </c>
    </row>
    <row r="685" spans="2:6" x14ac:dyDescent="0.3">
      <c r="B685" s="56" t="s">
        <v>3</v>
      </c>
      <c r="D685" s="1">
        <f>+D680</f>
        <v>145586</v>
      </c>
      <c r="E685" s="9">
        <f>+E680</f>
        <v>11349780.619971193</v>
      </c>
      <c r="F685" s="10">
        <f>IF(E685=0,0,E685/D685)</f>
        <v>77.959286057527464</v>
      </c>
    </row>
    <row r="686" spans="2:6" x14ac:dyDescent="0.3">
      <c r="B686" s="56"/>
      <c r="D686" s="1"/>
      <c r="E686" s="9"/>
      <c r="F686" s="10"/>
    </row>
    <row r="687" spans="2:6" x14ac:dyDescent="0.3">
      <c r="B687" s="56" t="s">
        <v>4</v>
      </c>
      <c r="D687" s="22">
        <v>0</v>
      </c>
      <c r="E687" s="23">
        <v>0</v>
      </c>
      <c r="F687" s="24">
        <f>IF(E687=0,0,E687/D687)</f>
        <v>0</v>
      </c>
    </row>
    <row r="688" spans="2:6" x14ac:dyDescent="0.3">
      <c r="B688" s="56"/>
      <c r="D688" s="1"/>
      <c r="E688" s="9"/>
      <c r="F688" s="10"/>
    </row>
    <row r="689" spans="2:6" x14ac:dyDescent="0.3">
      <c r="B689" s="56" t="s">
        <v>5</v>
      </c>
      <c r="C689" s="21"/>
      <c r="D689" s="18">
        <f>SUM(D685:D687)</f>
        <v>145586</v>
      </c>
      <c r="E689" s="19">
        <f>SUM(E685:E687)</f>
        <v>11349780.619971193</v>
      </c>
      <c r="F689" s="20">
        <f>IF(E689=0,0,E689/D689)</f>
        <v>77.959286057527464</v>
      </c>
    </row>
    <row r="690" spans="2:6" x14ac:dyDescent="0.3">
      <c r="B690" s="56"/>
      <c r="D690" s="1"/>
      <c r="E690" s="9"/>
      <c r="F690" s="10"/>
    </row>
    <row r="691" spans="2:6" x14ac:dyDescent="0.3">
      <c r="B691" s="56" t="s">
        <v>6</v>
      </c>
      <c r="D691" s="1">
        <v>0</v>
      </c>
      <c r="E691" s="9">
        <f>+D691*F689</f>
        <v>0</v>
      </c>
      <c r="F691" s="10">
        <v>0</v>
      </c>
    </row>
    <row r="692" spans="2:6" x14ac:dyDescent="0.3">
      <c r="B692" s="56"/>
      <c r="D692" s="1">
        <v>0</v>
      </c>
      <c r="E692" s="9"/>
      <c r="F692" s="10"/>
    </row>
    <row r="693" spans="2:6" x14ac:dyDescent="0.3">
      <c r="B693" s="56" t="s">
        <v>10</v>
      </c>
      <c r="D693" s="22">
        <v>-3735</v>
      </c>
      <c r="E693" s="23">
        <f>+D693*F689</f>
        <v>-291177.93342486507</v>
      </c>
      <c r="F693" s="24">
        <f>IF(E693=0,0,E693/D693)</f>
        <v>77.959286057527464</v>
      </c>
    </row>
    <row r="694" spans="2:6" x14ac:dyDescent="0.3">
      <c r="B694" s="56"/>
      <c r="D694" s="1"/>
      <c r="E694" s="9"/>
      <c r="F694" s="10"/>
    </row>
    <row r="695" spans="2:6" ht="15" thickBot="1" x14ac:dyDescent="0.35">
      <c r="B695" s="56" t="s">
        <v>8</v>
      </c>
      <c r="D695" s="25">
        <f>SUM(D689:D693)</f>
        <v>141851</v>
      </c>
      <c r="E695" s="25">
        <f>SUM(E689:E693)</f>
        <v>11058602.686546328</v>
      </c>
      <c r="F695" s="26">
        <f>IF(E695=0,0,E695/D695)</f>
        <v>77.959286057527464</v>
      </c>
    </row>
    <row r="696" spans="2:6" ht="15" thickTop="1" x14ac:dyDescent="0.3"/>
    <row r="698" spans="2:6" ht="15.75" customHeight="1" x14ac:dyDescent="0.3">
      <c r="B698" s="3">
        <v>42095</v>
      </c>
      <c r="C698" s="4"/>
      <c r="D698" s="57" t="s">
        <v>41</v>
      </c>
      <c r="E698" s="57"/>
      <c r="F698" s="57"/>
    </row>
    <row r="699" spans="2:6" x14ac:dyDescent="0.3">
      <c r="B699" s="56"/>
      <c r="C699" s="8"/>
      <c r="D699" s="5" t="s">
        <v>0</v>
      </c>
      <c r="E699" s="6" t="s">
        <v>1</v>
      </c>
      <c r="F699" s="7" t="s">
        <v>2</v>
      </c>
    </row>
    <row r="700" spans="2:6" x14ac:dyDescent="0.3">
      <c r="B700" s="56" t="s">
        <v>3</v>
      </c>
      <c r="D700" s="1">
        <f>+D695</f>
        <v>141851</v>
      </c>
      <c r="E700" s="9">
        <f>+E695</f>
        <v>11058602.686546328</v>
      </c>
      <c r="F700" s="10">
        <f>IF(E700=0,0,E700/D700)</f>
        <v>77.959286057527464</v>
      </c>
    </row>
    <row r="701" spans="2:6" x14ac:dyDescent="0.3">
      <c r="B701" s="56"/>
      <c r="D701" s="1"/>
      <c r="E701" s="9"/>
      <c r="F701" s="10"/>
    </row>
    <row r="702" spans="2:6" x14ac:dyDescent="0.3">
      <c r="B702" s="56" t="s">
        <v>4</v>
      </c>
      <c r="D702" s="22">
        <v>0</v>
      </c>
      <c r="E702" s="23">
        <v>0</v>
      </c>
      <c r="F702" s="24">
        <f>IF(E702=0,0,E702/D702)</f>
        <v>0</v>
      </c>
    </row>
    <row r="703" spans="2:6" x14ac:dyDescent="0.3">
      <c r="B703" s="56"/>
      <c r="D703" s="1"/>
      <c r="E703" s="9"/>
      <c r="F703" s="10"/>
    </row>
    <row r="704" spans="2:6" x14ac:dyDescent="0.3">
      <c r="B704" s="56" t="s">
        <v>5</v>
      </c>
      <c r="C704" s="21"/>
      <c r="D704" s="18">
        <f>SUM(D700:D702)</f>
        <v>141851</v>
      </c>
      <c r="E704" s="19">
        <f>SUM(E700:E702)</f>
        <v>11058602.686546328</v>
      </c>
      <c r="F704" s="20">
        <f>IF(E704=0,0,E704/D704)</f>
        <v>77.959286057527464</v>
      </c>
    </row>
    <row r="705" spans="2:6" x14ac:dyDescent="0.3">
      <c r="B705" s="56"/>
      <c r="D705" s="1"/>
      <c r="E705" s="9"/>
      <c r="F705" s="10"/>
    </row>
    <row r="706" spans="2:6" x14ac:dyDescent="0.3">
      <c r="B706" s="56" t="s">
        <v>6</v>
      </c>
      <c r="D706" s="1">
        <v>0</v>
      </c>
      <c r="E706" s="9">
        <f>+D706*F704</f>
        <v>0</v>
      </c>
      <c r="F706" s="10">
        <v>0</v>
      </c>
    </row>
    <row r="707" spans="2:6" x14ac:dyDescent="0.3">
      <c r="B707" s="56"/>
      <c r="D707" s="1">
        <v>0</v>
      </c>
      <c r="E707" s="9"/>
      <c r="F707" s="10"/>
    </row>
    <row r="708" spans="2:6" x14ac:dyDescent="0.3">
      <c r="B708" s="56" t="s">
        <v>10</v>
      </c>
      <c r="D708" s="22">
        <v>-3812</v>
      </c>
      <c r="E708" s="23">
        <f>+D708*F704</f>
        <v>-297180.79845129472</v>
      </c>
      <c r="F708" s="24">
        <f>IF(E708=0,0,E708/D708)</f>
        <v>77.959286057527464</v>
      </c>
    </row>
    <row r="709" spans="2:6" x14ac:dyDescent="0.3">
      <c r="B709" s="56"/>
      <c r="D709" s="1"/>
      <c r="E709" s="9"/>
      <c r="F709" s="10"/>
    </row>
    <row r="710" spans="2:6" ht="15" thickBot="1" x14ac:dyDescent="0.35">
      <c r="B710" s="56" t="s">
        <v>8</v>
      </c>
      <c r="D710" s="25">
        <f>SUM(D704:D708)</f>
        <v>138039</v>
      </c>
      <c r="E710" s="25">
        <f>SUM(E704:E708)</f>
        <v>10761421.888095032</v>
      </c>
      <c r="F710" s="26">
        <f>IF(E710=0,0,E710/D710)</f>
        <v>77.95928605752745</v>
      </c>
    </row>
    <row r="711" spans="2:6" ht="15" thickTop="1" x14ac:dyDescent="0.3"/>
  </sheetData>
  <mergeCells count="46">
    <mergeCell ref="D668:F668"/>
    <mergeCell ref="D683:F683"/>
    <mergeCell ref="D698:F698"/>
    <mergeCell ref="D619:F619"/>
    <mergeCell ref="D634:F634"/>
    <mergeCell ref="D651:F651"/>
    <mergeCell ref="D574:F574"/>
    <mergeCell ref="D589:F589"/>
    <mergeCell ref="D604:F604"/>
    <mergeCell ref="D529:F529"/>
    <mergeCell ref="D544:F544"/>
    <mergeCell ref="D559:F559"/>
    <mergeCell ref="D4:F4"/>
    <mergeCell ref="D20:F20"/>
    <mergeCell ref="D35:F35"/>
    <mergeCell ref="D50:F50"/>
    <mergeCell ref="D65:F65"/>
    <mergeCell ref="D80:F80"/>
    <mergeCell ref="D95:F95"/>
    <mergeCell ref="D112:F112"/>
    <mergeCell ref="D129:F129"/>
    <mergeCell ref="D144:F144"/>
    <mergeCell ref="D159:F159"/>
    <mergeCell ref="D174:F174"/>
    <mergeCell ref="D189:F189"/>
    <mergeCell ref="D204:F204"/>
    <mergeCell ref="D221:F221"/>
    <mergeCell ref="D236:F236"/>
    <mergeCell ref="D250:F250"/>
    <mergeCell ref="D265:F265"/>
    <mergeCell ref="D282:F282"/>
    <mergeCell ref="D299:F299"/>
    <mergeCell ref="D314:F314"/>
    <mergeCell ref="D329:F329"/>
    <mergeCell ref="D344:F344"/>
    <mergeCell ref="D359:F359"/>
    <mergeCell ref="D374:F374"/>
    <mergeCell ref="D389:F389"/>
    <mergeCell ref="D404:F404"/>
    <mergeCell ref="D419:F419"/>
    <mergeCell ref="D435:F435"/>
    <mergeCell ref="D450:F450"/>
    <mergeCell ref="D514:F514"/>
    <mergeCell ref="D465:F465"/>
    <mergeCell ref="D482:F482"/>
    <mergeCell ref="D499:F499"/>
  </mergeCells>
  <pageMargins left="0.7" right="0.7" top="0.75" bottom="0.75" header="0.3" footer="0.3"/>
  <pageSetup scale="29" fitToHeight="5" orientation="landscape" r:id="rId1"/>
  <headerFooter>
    <oddFooter>&amp;L&amp;T&amp;D&amp;C&amp;F&amp;A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workbookViewId="0">
      <selection activeCell="B16" sqref="B16"/>
    </sheetView>
  </sheetViews>
  <sheetFormatPr defaultRowHeight="14.4" x14ac:dyDescent="0.3"/>
  <cols>
    <col min="1" max="1" width="15.88671875" customWidth="1"/>
    <col min="3" max="4" width="13.33203125" customWidth="1"/>
    <col min="5" max="5" width="11.33203125" customWidth="1"/>
    <col min="6" max="6" width="14.33203125" hidden="1" customWidth="1"/>
    <col min="7" max="13" width="0" hidden="1" customWidth="1"/>
    <col min="257" max="257" width="15.88671875" customWidth="1"/>
    <col min="259" max="260" width="13.33203125" customWidth="1"/>
    <col min="261" max="261" width="11.33203125" customWidth="1"/>
    <col min="262" max="269" width="0" hidden="1" customWidth="1"/>
    <col min="513" max="513" width="15.88671875" customWidth="1"/>
    <col min="515" max="516" width="13.33203125" customWidth="1"/>
    <col min="517" max="517" width="11.33203125" customWidth="1"/>
    <col min="518" max="525" width="0" hidden="1" customWidth="1"/>
    <col min="769" max="769" width="15.88671875" customWidth="1"/>
    <col min="771" max="772" width="13.33203125" customWidth="1"/>
    <col min="773" max="773" width="11.33203125" customWidth="1"/>
    <col min="774" max="781" width="0" hidden="1" customWidth="1"/>
    <col min="1025" max="1025" width="15.88671875" customWidth="1"/>
    <col min="1027" max="1028" width="13.33203125" customWidth="1"/>
    <col min="1029" max="1029" width="11.33203125" customWidth="1"/>
    <col min="1030" max="1037" width="0" hidden="1" customWidth="1"/>
    <col min="1281" max="1281" width="15.88671875" customWidth="1"/>
    <col min="1283" max="1284" width="13.33203125" customWidth="1"/>
    <col min="1285" max="1285" width="11.33203125" customWidth="1"/>
    <col min="1286" max="1293" width="0" hidden="1" customWidth="1"/>
    <col min="1537" max="1537" width="15.88671875" customWidth="1"/>
    <col min="1539" max="1540" width="13.33203125" customWidth="1"/>
    <col min="1541" max="1541" width="11.33203125" customWidth="1"/>
    <col min="1542" max="1549" width="0" hidden="1" customWidth="1"/>
    <col min="1793" max="1793" width="15.88671875" customWidth="1"/>
    <col min="1795" max="1796" width="13.33203125" customWidth="1"/>
    <col min="1797" max="1797" width="11.33203125" customWidth="1"/>
    <col min="1798" max="1805" width="0" hidden="1" customWidth="1"/>
    <col min="2049" max="2049" width="15.88671875" customWidth="1"/>
    <col min="2051" max="2052" width="13.33203125" customWidth="1"/>
    <col min="2053" max="2053" width="11.33203125" customWidth="1"/>
    <col min="2054" max="2061" width="0" hidden="1" customWidth="1"/>
    <col min="2305" max="2305" width="15.88671875" customWidth="1"/>
    <col min="2307" max="2308" width="13.33203125" customWidth="1"/>
    <col min="2309" max="2309" width="11.33203125" customWidth="1"/>
    <col min="2310" max="2317" width="0" hidden="1" customWidth="1"/>
    <col min="2561" max="2561" width="15.88671875" customWidth="1"/>
    <col min="2563" max="2564" width="13.33203125" customWidth="1"/>
    <col min="2565" max="2565" width="11.33203125" customWidth="1"/>
    <col min="2566" max="2573" width="0" hidden="1" customWidth="1"/>
    <col min="2817" max="2817" width="15.88671875" customWidth="1"/>
    <col min="2819" max="2820" width="13.33203125" customWidth="1"/>
    <col min="2821" max="2821" width="11.33203125" customWidth="1"/>
    <col min="2822" max="2829" width="0" hidden="1" customWidth="1"/>
    <col min="3073" max="3073" width="15.88671875" customWidth="1"/>
    <col min="3075" max="3076" width="13.33203125" customWidth="1"/>
    <col min="3077" max="3077" width="11.33203125" customWidth="1"/>
    <col min="3078" max="3085" width="0" hidden="1" customWidth="1"/>
    <col min="3329" max="3329" width="15.88671875" customWidth="1"/>
    <col min="3331" max="3332" width="13.33203125" customWidth="1"/>
    <col min="3333" max="3333" width="11.33203125" customWidth="1"/>
    <col min="3334" max="3341" width="0" hidden="1" customWidth="1"/>
    <col min="3585" max="3585" width="15.88671875" customWidth="1"/>
    <col min="3587" max="3588" width="13.33203125" customWidth="1"/>
    <col min="3589" max="3589" width="11.33203125" customWidth="1"/>
    <col min="3590" max="3597" width="0" hidden="1" customWidth="1"/>
    <col min="3841" max="3841" width="15.88671875" customWidth="1"/>
    <col min="3843" max="3844" width="13.33203125" customWidth="1"/>
    <col min="3845" max="3845" width="11.33203125" customWidth="1"/>
    <col min="3846" max="3853" width="0" hidden="1" customWidth="1"/>
    <col min="4097" max="4097" width="15.88671875" customWidth="1"/>
    <col min="4099" max="4100" width="13.33203125" customWidth="1"/>
    <col min="4101" max="4101" width="11.33203125" customWidth="1"/>
    <col min="4102" max="4109" width="0" hidden="1" customWidth="1"/>
    <col min="4353" max="4353" width="15.88671875" customWidth="1"/>
    <col min="4355" max="4356" width="13.33203125" customWidth="1"/>
    <col min="4357" max="4357" width="11.33203125" customWidth="1"/>
    <col min="4358" max="4365" width="0" hidden="1" customWidth="1"/>
    <col min="4609" max="4609" width="15.88671875" customWidth="1"/>
    <col min="4611" max="4612" width="13.33203125" customWidth="1"/>
    <col min="4613" max="4613" width="11.33203125" customWidth="1"/>
    <col min="4614" max="4621" width="0" hidden="1" customWidth="1"/>
    <col min="4865" max="4865" width="15.88671875" customWidth="1"/>
    <col min="4867" max="4868" width="13.33203125" customWidth="1"/>
    <col min="4869" max="4869" width="11.33203125" customWidth="1"/>
    <col min="4870" max="4877" width="0" hidden="1" customWidth="1"/>
    <col min="5121" max="5121" width="15.88671875" customWidth="1"/>
    <col min="5123" max="5124" width="13.33203125" customWidth="1"/>
    <col min="5125" max="5125" width="11.33203125" customWidth="1"/>
    <col min="5126" max="5133" width="0" hidden="1" customWidth="1"/>
    <col min="5377" max="5377" width="15.88671875" customWidth="1"/>
    <col min="5379" max="5380" width="13.33203125" customWidth="1"/>
    <col min="5381" max="5381" width="11.33203125" customWidth="1"/>
    <col min="5382" max="5389" width="0" hidden="1" customWidth="1"/>
    <col min="5633" max="5633" width="15.88671875" customWidth="1"/>
    <col min="5635" max="5636" width="13.33203125" customWidth="1"/>
    <col min="5637" max="5637" width="11.33203125" customWidth="1"/>
    <col min="5638" max="5645" width="0" hidden="1" customWidth="1"/>
    <col min="5889" max="5889" width="15.88671875" customWidth="1"/>
    <col min="5891" max="5892" width="13.33203125" customWidth="1"/>
    <col min="5893" max="5893" width="11.33203125" customWidth="1"/>
    <col min="5894" max="5901" width="0" hidden="1" customWidth="1"/>
    <col min="6145" max="6145" width="15.88671875" customWidth="1"/>
    <col min="6147" max="6148" width="13.33203125" customWidth="1"/>
    <col min="6149" max="6149" width="11.33203125" customWidth="1"/>
    <col min="6150" max="6157" width="0" hidden="1" customWidth="1"/>
    <col min="6401" max="6401" width="15.88671875" customWidth="1"/>
    <col min="6403" max="6404" width="13.33203125" customWidth="1"/>
    <col min="6405" max="6405" width="11.33203125" customWidth="1"/>
    <col min="6406" max="6413" width="0" hidden="1" customWidth="1"/>
    <col min="6657" max="6657" width="15.88671875" customWidth="1"/>
    <col min="6659" max="6660" width="13.33203125" customWidth="1"/>
    <col min="6661" max="6661" width="11.33203125" customWidth="1"/>
    <col min="6662" max="6669" width="0" hidden="1" customWidth="1"/>
    <col min="6913" max="6913" width="15.88671875" customWidth="1"/>
    <col min="6915" max="6916" width="13.33203125" customWidth="1"/>
    <col min="6917" max="6917" width="11.33203125" customWidth="1"/>
    <col min="6918" max="6925" width="0" hidden="1" customWidth="1"/>
    <col min="7169" max="7169" width="15.88671875" customWidth="1"/>
    <col min="7171" max="7172" width="13.33203125" customWidth="1"/>
    <col min="7173" max="7173" width="11.33203125" customWidth="1"/>
    <col min="7174" max="7181" width="0" hidden="1" customWidth="1"/>
    <col min="7425" max="7425" width="15.88671875" customWidth="1"/>
    <col min="7427" max="7428" width="13.33203125" customWidth="1"/>
    <col min="7429" max="7429" width="11.33203125" customWidth="1"/>
    <col min="7430" max="7437" width="0" hidden="1" customWidth="1"/>
    <col min="7681" max="7681" width="15.88671875" customWidth="1"/>
    <col min="7683" max="7684" width="13.33203125" customWidth="1"/>
    <col min="7685" max="7685" width="11.33203125" customWidth="1"/>
    <col min="7686" max="7693" width="0" hidden="1" customWidth="1"/>
    <col min="7937" max="7937" width="15.88671875" customWidth="1"/>
    <col min="7939" max="7940" width="13.33203125" customWidth="1"/>
    <col min="7941" max="7941" width="11.33203125" customWidth="1"/>
    <col min="7942" max="7949" width="0" hidden="1" customWidth="1"/>
    <col min="8193" max="8193" width="15.88671875" customWidth="1"/>
    <col min="8195" max="8196" width="13.33203125" customWidth="1"/>
    <col min="8197" max="8197" width="11.33203125" customWidth="1"/>
    <col min="8198" max="8205" width="0" hidden="1" customWidth="1"/>
    <col min="8449" max="8449" width="15.88671875" customWidth="1"/>
    <col min="8451" max="8452" width="13.33203125" customWidth="1"/>
    <col min="8453" max="8453" width="11.33203125" customWidth="1"/>
    <col min="8454" max="8461" width="0" hidden="1" customWidth="1"/>
    <col min="8705" max="8705" width="15.88671875" customWidth="1"/>
    <col min="8707" max="8708" width="13.33203125" customWidth="1"/>
    <col min="8709" max="8709" width="11.33203125" customWidth="1"/>
    <col min="8710" max="8717" width="0" hidden="1" customWidth="1"/>
    <col min="8961" max="8961" width="15.88671875" customWidth="1"/>
    <col min="8963" max="8964" width="13.33203125" customWidth="1"/>
    <col min="8965" max="8965" width="11.33203125" customWidth="1"/>
    <col min="8966" max="8973" width="0" hidden="1" customWidth="1"/>
    <col min="9217" max="9217" width="15.88671875" customWidth="1"/>
    <col min="9219" max="9220" width="13.33203125" customWidth="1"/>
    <col min="9221" max="9221" width="11.33203125" customWidth="1"/>
    <col min="9222" max="9229" width="0" hidden="1" customWidth="1"/>
    <col min="9473" max="9473" width="15.88671875" customWidth="1"/>
    <col min="9475" max="9476" width="13.33203125" customWidth="1"/>
    <col min="9477" max="9477" width="11.33203125" customWidth="1"/>
    <col min="9478" max="9485" width="0" hidden="1" customWidth="1"/>
    <col min="9729" max="9729" width="15.88671875" customWidth="1"/>
    <col min="9731" max="9732" width="13.33203125" customWidth="1"/>
    <col min="9733" max="9733" width="11.33203125" customWidth="1"/>
    <col min="9734" max="9741" width="0" hidden="1" customWidth="1"/>
    <col min="9985" max="9985" width="15.88671875" customWidth="1"/>
    <col min="9987" max="9988" width="13.33203125" customWidth="1"/>
    <col min="9989" max="9989" width="11.33203125" customWidth="1"/>
    <col min="9990" max="9997" width="0" hidden="1" customWidth="1"/>
    <col min="10241" max="10241" width="15.88671875" customWidth="1"/>
    <col min="10243" max="10244" width="13.33203125" customWidth="1"/>
    <col min="10245" max="10245" width="11.33203125" customWidth="1"/>
    <col min="10246" max="10253" width="0" hidden="1" customWidth="1"/>
    <col min="10497" max="10497" width="15.88671875" customWidth="1"/>
    <col min="10499" max="10500" width="13.33203125" customWidth="1"/>
    <col min="10501" max="10501" width="11.33203125" customWidth="1"/>
    <col min="10502" max="10509" width="0" hidden="1" customWidth="1"/>
    <col min="10753" max="10753" width="15.88671875" customWidth="1"/>
    <col min="10755" max="10756" width="13.33203125" customWidth="1"/>
    <col min="10757" max="10757" width="11.33203125" customWidth="1"/>
    <col min="10758" max="10765" width="0" hidden="1" customWidth="1"/>
    <col min="11009" max="11009" width="15.88671875" customWidth="1"/>
    <col min="11011" max="11012" width="13.33203125" customWidth="1"/>
    <col min="11013" max="11013" width="11.33203125" customWidth="1"/>
    <col min="11014" max="11021" width="0" hidden="1" customWidth="1"/>
    <col min="11265" max="11265" width="15.88671875" customWidth="1"/>
    <col min="11267" max="11268" width="13.33203125" customWidth="1"/>
    <col min="11269" max="11269" width="11.33203125" customWidth="1"/>
    <col min="11270" max="11277" width="0" hidden="1" customWidth="1"/>
    <col min="11521" max="11521" width="15.88671875" customWidth="1"/>
    <col min="11523" max="11524" width="13.33203125" customWidth="1"/>
    <col min="11525" max="11525" width="11.33203125" customWidth="1"/>
    <col min="11526" max="11533" width="0" hidden="1" customWidth="1"/>
    <col min="11777" max="11777" width="15.88671875" customWidth="1"/>
    <col min="11779" max="11780" width="13.33203125" customWidth="1"/>
    <col min="11781" max="11781" width="11.33203125" customWidth="1"/>
    <col min="11782" max="11789" width="0" hidden="1" customWidth="1"/>
    <col min="12033" max="12033" width="15.88671875" customWidth="1"/>
    <col min="12035" max="12036" width="13.33203125" customWidth="1"/>
    <col min="12037" max="12037" width="11.33203125" customWidth="1"/>
    <col min="12038" max="12045" width="0" hidden="1" customWidth="1"/>
    <col min="12289" max="12289" width="15.88671875" customWidth="1"/>
    <col min="12291" max="12292" width="13.33203125" customWidth="1"/>
    <col min="12293" max="12293" width="11.33203125" customWidth="1"/>
    <col min="12294" max="12301" width="0" hidden="1" customWidth="1"/>
    <col min="12545" max="12545" width="15.88671875" customWidth="1"/>
    <col min="12547" max="12548" width="13.33203125" customWidth="1"/>
    <col min="12549" max="12549" width="11.33203125" customWidth="1"/>
    <col min="12550" max="12557" width="0" hidden="1" customWidth="1"/>
    <col min="12801" max="12801" width="15.88671875" customWidth="1"/>
    <col min="12803" max="12804" width="13.33203125" customWidth="1"/>
    <col min="12805" max="12805" width="11.33203125" customWidth="1"/>
    <col min="12806" max="12813" width="0" hidden="1" customWidth="1"/>
    <col min="13057" max="13057" width="15.88671875" customWidth="1"/>
    <col min="13059" max="13060" width="13.33203125" customWidth="1"/>
    <col min="13061" max="13061" width="11.33203125" customWidth="1"/>
    <col min="13062" max="13069" width="0" hidden="1" customWidth="1"/>
    <col min="13313" max="13313" width="15.88671875" customWidth="1"/>
    <col min="13315" max="13316" width="13.33203125" customWidth="1"/>
    <col min="13317" max="13317" width="11.33203125" customWidth="1"/>
    <col min="13318" max="13325" width="0" hidden="1" customWidth="1"/>
    <col min="13569" max="13569" width="15.88671875" customWidth="1"/>
    <col min="13571" max="13572" width="13.33203125" customWidth="1"/>
    <col min="13573" max="13573" width="11.33203125" customWidth="1"/>
    <col min="13574" max="13581" width="0" hidden="1" customWidth="1"/>
    <col min="13825" max="13825" width="15.88671875" customWidth="1"/>
    <col min="13827" max="13828" width="13.33203125" customWidth="1"/>
    <col min="13829" max="13829" width="11.33203125" customWidth="1"/>
    <col min="13830" max="13837" width="0" hidden="1" customWidth="1"/>
    <col min="14081" max="14081" width="15.88671875" customWidth="1"/>
    <col min="14083" max="14084" width="13.33203125" customWidth="1"/>
    <col min="14085" max="14085" width="11.33203125" customWidth="1"/>
    <col min="14086" max="14093" width="0" hidden="1" customWidth="1"/>
    <col min="14337" max="14337" width="15.88671875" customWidth="1"/>
    <col min="14339" max="14340" width="13.33203125" customWidth="1"/>
    <col min="14341" max="14341" width="11.33203125" customWidth="1"/>
    <col min="14342" max="14349" width="0" hidden="1" customWidth="1"/>
    <col min="14593" max="14593" width="15.88671875" customWidth="1"/>
    <col min="14595" max="14596" width="13.33203125" customWidth="1"/>
    <col min="14597" max="14597" width="11.33203125" customWidth="1"/>
    <col min="14598" max="14605" width="0" hidden="1" customWidth="1"/>
    <col min="14849" max="14849" width="15.88671875" customWidth="1"/>
    <col min="14851" max="14852" width="13.33203125" customWidth="1"/>
    <col min="14853" max="14853" width="11.33203125" customWidth="1"/>
    <col min="14854" max="14861" width="0" hidden="1" customWidth="1"/>
    <col min="15105" max="15105" width="15.88671875" customWidth="1"/>
    <col min="15107" max="15108" width="13.33203125" customWidth="1"/>
    <col min="15109" max="15109" width="11.33203125" customWidth="1"/>
    <col min="15110" max="15117" width="0" hidden="1" customWidth="1"/>
    <col min="15361" max="15361" width="15.88671875" customWidth="1"/>
    <col min="15363" max="15364" width="13.33203125" customWidth="1"/>
    <col min="15365" max="15365" width="11.33203125" customWidth="1"/>
    <col min="15366" max="15373" width="0" hidden="1" customWidth="1"/>
    <col min="15617" max="15617" width="15.88671875" customWidth="1"/>
    <col min="15619" max="15620" width="13.33203125" customWidth="1"/>
    <col min="15621" max="15621" width="11.33203125" customWidth="1"/>
    <col min="15622" max="15629" width="0" hidden="1" customWidth="1"/>
    <col min="15873" max="15873" width="15.88671875" customWidth="1"/>
    <col min="15875" max="15876" width="13.33203125" customWidth="1"/>
    <col min="15877" max="15877" width="11.33203125" customWidth="1"/>
    <col min="15878" max="15885" width="0" hidden="1" customWidth="1"/>
    <col min="16129" max="16129" width="15.88671875" customWidth="1"/>
    <col min="16131" max="16132" width="13.33203125" customWidth="1"/>
    <col min="16133" max="16133" width="11.33203125" customWidth="1"/>
    <col min="16134" max="16141" width="0" hidden="1" customWidth="1"/>
  </cols>
  <sheetData>
    <row r="1" spans="1:9" x14ac:dyDescent="0.3">
      <c r="A1" s="58" t="s">
        <v>16</v>
      </c>
      <c r="B1" s="58"/>
      <c r="C1" s="58"/>
      <c r="D1" s="58"/>
      <c r="E1" s="58"/>
    </row>
    <row r="2" spans="1:9" x14ac:dyDescent="0.3">
      <c r="A2" s="59" t="s">
        <v>40</v>
      </c>
      <c r="B2" s="60"/>
      <c r="C2" s="60"/>
      <c r="D2" s="60"/>
      <c r="E2" s="60"/>
    </row>
    <row r="3" spans="1:9" x14ac:dyDescent="0.3">
      <c r="A3" s="61" t="s">
        <v>56</v>
      </c>
      <c r="B3" s="61"/>
      <c r="C3" s="61"/>
      <c r="D3" s="61"/>
      <c r="E3" s="61"/>
    </row>
    <row r="4" spans="1:9" x14ac:dyDescent="0.3">
      <c r="B4" s="21"/>
      <c r="C4" s="21"/>
      <c r="D4" s="18"/>
      <c r="E4" s="55"/>
      <c r="F4" s="55"/>
      <c r="G4" s="54"/>
      <c r="H4" s="53"/>
      <c r="I4" s="52"/>
    </row>
    <row r="5" spans="1:9" x14ac:dyDescent="0.3">
      <c r="B5" s="21"/>
      <c r="C5" s="21"/>
      <c r="D5" s="18"/>
      <c r="E5" s="55"/>
      <c r="F5" s="55"/>
      <c r="G5" s="54"/>
      <c r="H5" s="53"/>
      <c r="I5" s="52"/>
    </row>
    <row r="6" spans="1:9" x14ac:dyDescent="0.3">
      <c r="A6" s="42" t="s">
        <v>39</v>
      </c>
      <c r="B6" s="2"/>
      <c r="C6" s="2"/>
      <c r="D6" s="2"/>
      <c r="E6" s="2"/>
    </row>
    <row r="7" spans="1:9" ht="53.4" x14ac:dyDescent="0.3">
      <c r="A7" s="41" t="s">
        <v>34</v>
      </c>
      <c r="B7" s="41" t="s">
        <v>33</v>
      </c>
      <c r="C7" s="41" t="s">
        <v>32</v>
      </c>
      <c r="D7" s="41" t="s">
        <v>31</v>
      </c>
      <c r="E7" s="41" t="s">
        <v>30</v>
      </c>
    </row>
    <row r="9" spans="1:9" x14ac:dyDescent="0.3">
      <c r="A9" s="45" t="s">
        <v>29</v>
      </c>
      <c r="B9" s="45">
        <v>3535.38</v>
      </c>
      <c r="C9" s="44">
        <f>B9/$B$12</f>
        <v>0.79845250113487776</v>
      </c>
      <c r="D9" s="51">
        <v>674187.67760205443</v>
      </c>
      <c r="E9" s="45">
        <f>C9*$D$16</f>
        <v>7112.6148801094914</v>
      </c>
    </row>
    <row r="10" spans="1:9" x14ac:dyDescent="0.3">
      <c r="A10" s="45" t="s">
        <v>28</v>
      </c>
      <c r="B10" s="45">
        <v>718.51</v>
      </c>
      <c r="C10" s="44">
        <f>B10/$B$12</f>
        <v>0.16227282685041522</v>
      </c>
      <c r="D10" s="51">
        <v>137017.96928020526</v>
      </c>
      <c r="E10" s="45">
        <f>C10*$D$16</f>
        <v>1445.5263415834988</v>
      </c>
    </row>
    <row r="11" spans="1:9" x14ac:dyDescent="0.3">
      <c r="A11" s="45" t="s">
        <v>27</v>
      </c>
      <c r="B11" s="45">
        <v>173.9</v>
      </c>
      <c r="C11" s="44">
        <f>B11/$B$12</f>
        <v>3.9274672014707114E-2</v>
      </c>
      <c r="D11" s="51">
        <v>33162.273117740457</v>
      </c>
      <c r="E11" s="45">
        <f>C11*$D$16</f>
        <v>349.85877830701099</v>
      </c>
    </row>
    <row r="12" spans="1:9" x14ac:dyDescent="0.3">
      <c r="A12" s="47" t="s">
        <v>26</v>
      </c>
      <c r="B12" s="47">
        <v>4427.79</v>
      </c>
      <c r="C12" s="50">
        <v>1</v>
      </c>
      <c r="D12" s="48">
        <v>844367.92</v>
      </c>
      <c r="E12" s="47">
        <v>8908</v>
      </c>
    </row>
    <row r="13" spans="1:9" x14ac:dyDescent="0.3">
      <c r="A13" s="47"/>
      <c r="B13" s="47"/>
      <c r="C13" s="47"/>
      <c r="D13" s="49"/>
      <c r="E13" s="45"/>
    </row>
    <row r="14" spans="1:9" x14ac:dyDescent="0.3">
      <c r="A14" s="47"/>
      <c r="B14" s="47"/>
      <c r="C14" s="47"/>
      <c r="D14" s="49"/>
      <c r="E14" s="45"/>
    </row>
    <row r="15" spans="1:9" x14ac:dyDescent="0.3">
      <c r="A15" s="47" t="s">
        <v>25</v>
      </c>
      <c r="B15" s="47"/>
      <c r="C15" s="47"/>
      <c r="D15" s="48">
        <v>844367.92</v>
      </c>
      <c r="E15" s="45" t="s">
        <v>36</v>
      </c>
    </row>
    <row r="16" spans="1:9" x14ac:dyDescent="0.3">
      <c r="A16" s="47" t="s">
        <v>24</v>
      </c>
      <c r="B16" s="45"/>
      <c r="C16" s="45"/>
      <c r="D16" s="46">
        <v>8908</v>
      </c>
      <c r="E16" s="45"/>
    </row>
    <row r="20" spans="1:5" x14ac:dyDescent="0.3">
      <c r="A20" s="42" t="s">
        <v>38</v>
      </c>
    </row>
    <row r="21" spans="1:5" ht="53.4" x14ac:dyDescent="0.3">
      <c r="A21" s="41" t="s">
        <v>34</v>
      </c>
      <c r="B21" s="41" t="s">
        <v>33</v>
      </c>
      <c r="C21" s="41" t="s">
        <v>32</v>
      </c>
      <c r="D21" s="41" t="s">
        <v>31</v>
      </c>
      <c r="E21" s="41" t="s">
        <v>30</v>
      </c>
    </row>
    <row r="23" spans="1:5" x14ac:dyDescent="0.3">
      <c r="A23" s="45" t="s">
        <v>29</v>
      </c>
      <c r="B23" s="45">
        <f>959.77+2856.06+118</f>
        <v>3933.83</v>
      </c>
      <c r="C23" s="44">
        <f>B23/$B$26</f>
        <v>0.85583347293260725</v>
      </c>
      <c r="D23" s="51">
        <f>C23*$D$29</f>
        <v>744031.66719605611</v>
      </c>
      <c r="E23" s="45">
        <f>C23*$D$30</f>
        <v>7873.6679509799869</v>
      </c>
    </row>
    <row r="24" spans="1:5" x14ac:dyDescent="0.3">
      <c r="A24" s="45" t="s">
        <v>28</v>
      </c>
      <c r="B24" s="45">
        <f>266.57+268.64</f>
        <v>535.21</v>
      </c>
      <c r="C24" s="44">
        <f>B24/$B$26</f>
        <v>0.116438847903509</v>
      </c>
      <c r="D24" s="51">
        <f>C24*$D$29</f>
        <v>101227.85900763411</v>
      </c>
      <c r="E24" s="45">
        <f>C24*$D$30</f>
        <v>1071.2374007122828</v>
      </c>
    </row>
    <row r="25" spans="1:5" x14ac:dyDescent="0.3">
      <c r="A25" s="45" t="s">
        <v>27</v>
      </c>
      <c r="B25" s="45">
        <f>29.21+98.24</f>
        <v>127.44999999999999</v>
      </c>
      <c r="C25" s="44">
        <f>B25/$B$26</f>
        <v>2.7727679163883745E-2</v>
      </c>
      <c r="D25" s="51">
        <f>C25*$D$29</f>
        <v>24105.47379630979</v>
      </c>
      <c r="E25" s="45">
        <f>C25*$D$30</f>
        <v>255.09464830773047</v>
      </c>
    </row>
    <row r="26" spans="1:5" x14ac:dyDescent="0.3">
      <c r="A26" s="47" t="s">
        <v>26</v>
      </c>
      <c r="B26" s="47">
        <f>SUM(B23:B25)</f>
        <v>4596.49</v>
      </c>
      <c r="C26" s="50">
        <f>SUM(C23:C25)</f>
        <v>1</v>
      </c>
      <c r="D26" s="48">
        <f>SUM(D23:D25)</f>
        <v>869365</v>
      </c>
      <c r="E26" s="47">
        <f>SUM(E23:E25)</f>
        <v>9200</v>
      </c>
    </row>
    <row r="27" spans="1:5" x14ac:dyDescent="0.3">
      <c r="A27" s="47"/>
      <c r="B27" s="47"/>
      <c r="C27" s="47"/>
      <c r="D27" s="49"/>
      <c r="E27" s="45"/>
    </row>
    <row r="28" spans="1:5" x14ac:dyDescent="0.3">
      <c r="A28" s="47"/>
      <c r="B28" s="47"/>
      <c r="C28" s="47"/>
      <c r="D28" s="49"/>
      <c r="E28" s="45"/>
    </row>
    <row r="29" spans="1:5" x14ac:dyDescent="0.3">
      <c r="A29" s="47" t="s">
        <v>25</v>
      </c>
      <c r="B29" s="47"/>
      <c r="C29" s="47"/>
      <c r="D29" s="48">
        <f>868463+902</f>
        <v>869365</v>
      </c>
      <c r="E29" s="45"/>
    </row>
    <row r="30" spans="1:5" x14ac:dyDescent="0.3">
      <c r="A30" s="47" t="s">
        <v>24</v>
      </c>
      <c r="B30" s="45"/>
      <c r="C30" s="45"/>
      <c r="D30" s="46">
        <f>9194+6</f>
        <v>9200</v>
      </c>
      <c r="E30" s="45"/>
    </row>
    <row r="33" spans="1:6" x14ac:dyDescent="0.3">
      <c r="A33" s="42" t="s">
        <v>37</v>
      </c>
    </row>
    <row r="34" spans="1:6" ht="53.4" x14ac:dyDescent="0.3">
      <c r="A34" s="41" t="s">
        <v>34</v>
      </c>
      <c r="B34" s="41" t="s">
        <v>33</v>
      </c>
      <c r="C34" s="41" t="s">
        <v>32</v>
      </c>
      <c r="D34" s="41" t="s">
        <v>31</v>
      </c>
      <c r="E34" s="41" t="s">
        <v>30</v>
      </c>
    </row>
    <row r="35" spans="1:6" x14ac:dyDescent="0.3">
      <c r="A35" s="14"/>
      <c r="B35" s="14"/>
      <c r="C35" s="14"/>
      <c r="D35" s="14"/>
      <c r="E35" s="14"/>
    </row>
    <row r="36" spans="1:6" x14ac:dyDescent="0.3">
      <c r="A36" s="33" t="s">
        <v>29</v>
      </c>
      <c r="B36" s="33">
        <f>1435.18+1159.02</f>
        <v>2594.1999999999998</v>
      </c>
      <c r="C36" s="44">
        <f>B36/$B$39</f>
        <v>0.71977337487757298</v>
      </c>
      <c r="D36" s="39">
        <f>C36*$D$42</f>
        <v>492516.44813397736</v>
      </c>
      <c r="E36" s="33">
        <f>C36*$D$43</f>
        <v>5214.0383276131388</v>
      </c>
    </row>
    <row r="37" spans="1:6" x14ac:dyDescent="0.3">
      <c r="A37" s="33" t="s">
        <v>28</v>
      </c>
      <c r="B37" s="33">
        <f>412.39+391.32</f>
        <v>803.71</v>
      </c>
      <c r="C37" s="44">
        <f>B37/$B$39</f>
        <v>0.22299323842527724</v>
      </c>
      <c r="D37" s="39">
        <f>C37*$D$42</f>
        <v>152586.69128431074</v>
      </c>
      <c r="E37" s="33">
        <f>C37*$D$43</f>
        <v>1615.3630191527084</v>
      </c>
    </row>
    <row r="38" spans="1:6" x14ac:dyDescent="0.3">
      <c r="A38" s="33" t="s">
        <v>27</v>
      </c>
      <c r="B38" s="33">
        <f>96.84+109.44</f>
        <v>206.28</v>
      </c>
      <c r="C38" s="44">
        <f>B38/$B$39</f>
        <v>5.7233386697149703E-2</v>
      </c>
      <c r="D38" s="39">
        <f>C38*$D$42</f>
        <v>39162.860581711837</v>
      </c>
      <c r="E38" s="33">
        <f>C38*$D$43</f>
        <v>414.59865323415244</v>
      </c>
    </row>
    <row r="39" spans="1:6" x14ac:dyDescent="0.3">
      <c r="A39" s="35" t="s">
        <v>26</v>
      </c>
      <c r="B39" s="35">
        <f>SUM(B36:B38)</f>
        <v>3604.19</v>
      </c>
      <c r="C39" s="38">
        <f>SUM(C36:C38)</f>
        <v>1</v>
      </c>
      <c r="D39" s="36">
        <f>C39*$D$42</f>
        <v>684266</v>
      </c>
      <c r="E39" s="35">
        <f>SUM(E36:E38)</f>
        <v>7243.9999999999991</v>
      </c>
    </row>
    <row r="40" spans="1:6" x14ac:dyDescent="0.3">
      <c r="A40" s="35"/>
      <c r="B40" s="35"/>
      <c r="C40" s="35"/>
      <c r="D40" s="37"/>
      <c r="E40" s="33"/>
    </row>
    <row r="41" spans="1:6" x14ac:dyDescent="0.3">
      <c r="A41" s="35"/>
      <c r="B41" s="35"/>
      <c r="C41" s="35"/>
      <c r="D41" s="37"/>
      <c r="E41" s="33"/>
    </row>
    <row r="42" spans="1:6" x14ac:dyDescent="0.3">
      <c r="A42" s="35" t="s">
        <v>25</v>
      </c>
      <c r="B42" s="35"/>
      <c r="C42" s="35"/>
      <c r="D42" s="36">
        <v>684266</v>
      </c>
      <c r="E42" s="33"/>
    </row>
    <row r="43" spans="1:6" x14ac:dyDescent="0.3">
      <c r="A43" s="35" t="s">
        <v>24</v>
      </c>
      <c r="B43" s="33"/>
      <c r="C43" s="33"/>
      <c r="D43" s="34">
        <v>7244</v>
      </c>
      <c r="E43" s="33"/>
    </row>
    <row r="44" spans="1:6" x14ac:dyDescent="0.3">
      <c r="A44" s="33"/>
      <c r="B44" s="33"/>
      <c r="C44" s="33"/>
      <c r="D44" s="43" t="s">
        <v>36</v>
      </c>
      <c r="E44" s="33"/>
    </row>
    <row r="46" spans="1:6" x14ac:dyDescent="0.3">
      <c r="A46" s="42" t="s">
        <v>35</v>
      </c>
    </row>
    <row r="47" spans="1:6" ht="40.200000000000003" x14ac:dyDescent="0.3">
      <c r="A47" s="41" t="s">
        <v>34</v>
      </c>
      <c r="B47" s="41" t="s">
        <v>33</v>
      </c>
      <c r="C47" s="41" t="s">
        <v>32</v>
      </c>
      <c r="D47" s="41" t="s">
        <v>31</v>
      </c>
      <c r="E47" s="41" t="s">
        <v>30</v>
      </c>
    </row>
    <row r="48" spans="1:6" x14ac:dyDescent="0.3">
      <c r="A48" s="14"/>
      <c r="B48" s="14"/>
      <c r="C48" s="14"/>
      <c r="D48" s="14"/>
      <c r="E48" s="14"/>
      <c r="F48" s="14"/>
    </row>
    <row r="49" spans="1:14" x14ac:dyDescent="0.3">
      <c r="A49" s="33" t="s">
        <v>29</v>
      </c>
      <c r="B49" s="33">
        <f>681.32+3246.69</f>
        <v>3928.01</v>
      </c>
      <c r="C49" s="40">
        <f>B49/$B$52</f>
        <v>0.79085963485249944</v>
      </c>
      <c r="D49" s="39">
        <f>C49*$D$55</f>
        <v>743308.55080209242</v>
      </c>
      <c r="E49" s="33">
        <f>C49*$D$56</f>
        <v>7869.0533667823693</v>
      </c>
      <c r="F49" s="14"/>
    </row>
    <row r="50" spans="1:14" x14ac:dyDescent="0.3">
      <c r="A50" s="33" t="s">
        <v>28</v>
      </c>
      <c r="B50" s="33">
        <f>467.76+307.16</f>
        <v>774.92000000000007</v>
      </c>
      <c r="C50" s="40">
        <f>B50/$B$52</f>
        <v>0.15602122913126465</v>
      </c>
      <c r="D50" s="39">
        <f>C50*$D$55</f>
        <v>146640.3247923395</v>
      </c>
      <c r="E50" s="33">
        <f>C50*$D$56</f>
        <v>1552.4112298560833</v>
      </c>
      <c r="F50" s="14"/>
    </row>
    <row r="51" spans="1:14" x14ac:dyDescent="0.3">
      <c r="A51" s="33" t="s">
        <v>27</v>
      </c>
      <c r="B51" s="33">
        <f>200.81+63.02</f>
        <v>263.83</v>
      </c>
      <c r="C51" s="40">
        <f>B51/$B$52</f>
        <v>5.3119136016235934E-2</v>
      </c>
      <c r="D51" s="39">
        <f>C51*$D$55</f>
        <v>49925.304405568218</v>
      </c>
      <c r="E51" s="33">
        <f>C51*$D$56</f>
        <v>528.53540336154754</v>
      </c>
      <c r="F51" s="14"/>
    </row>
    <row r="52" spans="1:14" x14ac:dyDescent="0.3">
      <c r="A52" s="35" t="s">
        <v>26</v>
      </c>
      <c r="B52" s="35">
        <f>SUM(B49:B51)</f>
        <v>4966.76</v>
      </c>
      <c r="C52" s="38">
        <f>SUM(C49:C51)</f>
        <v>1</v>
      </c>
      <c r="D52" s="36">
        <f>SUM(D49:D51)</f>
        <v>939874.18</v>
      </c>
      <c r="E52" s="35">
        <f>SUM(E49:E51)</f>
        <v>9950</v>
      </c>
      <c r="F52" s="14"/>
    </row>
    <row r="53" spans="1:14" x14ac:dyDescent="0.3">
      <c r="A53" s="35"/>
      <c r="B53" s="35"/>
      <c r="C53" s="35"/>
      <c r="D53" s="37"/>
      <c r="E53" s="33"/>
      <c r="F53" s="14"/>
    </row>
    <row r="54" spans="1:14" x14ac:dyDescent="0.3">
      <c r="A54" s="35"/>
      <c r="B54" s="35"/>
      <c r="C54" s="35"/>
      <c r="D54" s="37"/>
      <c r="E54" s="33"/>
      <c r="F54" s="14"/>
    </row>
    <row r="55" spans="1:14" x14ac:dyDescent="0.3">
      <c r="A55" s="35" t="s">
        <v>25</v>
      </c>
      <c r="B55" s="35"/>
      <c r="C55" s="35"/>
      <c r="D55" s="36">
        <v>939874.18</v>
      </c>
      <c r="E55" s="33"/>
      <c r="F55" s="14"/>
    </row>
    <row r="56" spans="1:14" x14ac:dyDescent="0.3">
      <c r="A56" s="35" t="s">
        <v>24</v>
      </c>
      <c r="B56" s="33"/>
      <c r="C56" s="33"/>
      <c r="D56" s="34">
        <v>9950</v>
      </c>
      <c r="E56" s="33"/>
      <c r="F56" s="14"/>
    </row>
    <row r="59" spans="1:14" x14ac:dyDescent="0.3">
      <c r="A59" s="67" t="s">
        <v>43</v>
      </c>
    </row>
    <row r="60" spans="1:14" x14ac:dyDescent="0.3">
      <c r="A60" s="62"/>
      <c r="B60" s="63"/>
      <c r="C60" s="63"/>
      <c r="D60" s="63"/>
      <c r="E60" s="63"/>
    </row>
    <row r="62" spans="1:14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t="40.200000000000003" x14ac:dyDescent="0.3">
      <c r="A63" s="64" t="s">
        <v>34</v>
      </c>
      <c r="B63" s="64" t="s">
        <v>33</v>
      </c>
      <c r="C63" s="64" t="s">
        <v>32</v>
      </c>
      <c r="D63" s="64" t="s">
        <v>31</v>
      </c>
      <c r="E63" s="64" t="s">
        <v>30</v>
      </c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3">
      <c r="A65" s="33" t="s">
        <v>29</v>
      </c>
      <c r="B65" s="33">
        <v>2662.5899999999997</v>
      </c>
      <c r="C65" s="65">
        <v>0.80293055978577177</v>
      </c>
      <c r="D65" s="39">
        <v>487832.50555624242</v>
      </c>
      <c r="E65" s="33">
        <v>5164.4493605420839</v>
      </c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3">
      <c r="A66" s="33" t="s">
        <v>28</v>
      </c>
      <c r="B66" s="33">
        <v>513.41999999999996</v>
      </c>
      <c r="C66" s="66">
        <v>0.15482691965537726</v>
      </c>
      <c r="D66" s="39">
        <v>94067.417440419289</v>
      </c>
      <c r="E66" s="33">
        <v>995.8467472233865</v>
      </c>
      <c r="F66" s="14"/>
      <c r="G66" s="14"/>
      <c r="H66" s="14"/>
      <c r="I66" s="14"/>
      <c r="J66" s="14"/>
      <c r="K66" s="14"/>
      <c r="L66" s="14"/>
      <c r="M66" s="14"/>
      <c r="N66" s="14"/>
    </row>
    <row r="67" spans="1:14" x14ac:dyDescent="0.3">
      <c r="A67" s="33" t="s">
        <v>27</v>
      </c>
      <c r="B67" s="33">
        <v>140.07999999999998</v>
      </c>
      <c r="C67" s="66">
        <v>4.2242520558850936E-2</v>
      </c>
      <c r="D67" s="39">
        <v>25665.077003338269</v>
      </c>
      <c r="E67" s="33">
        <v>271.70389223452923</v>
      </c>
      <c r="F67" s="14"/>
      <c r="G67" s="14"/>
      <c r="H67" s="14"/>
      <c r="I67" s="14"/>
      <c r="J67" s="14"/>
      <c r="K67" s="14"/>
      <c r="L67" s="14"/>
      <c r="M67" s="14"/>
      <c r="N67" s="14"/>
    </row>
    <row r="68" spans="1:14" x14ac:dyDescent="0.3">
      <c r="A68" s="35" t="s">
        <v>26</v>
      </c>
      <c r="B68" s="35">
        <v>3316.0899999999997</v>
      </c>
      <c r="C68" s="38">
        <v>0.99999999999999989</v>
      </c>
      <c r="D68" s="36">
        <v>607564.99999999988</v>
      </c>
      <c r="E68" s="35">
        <v>6432</v>
      </c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3">
      <c r="A69" s="35"/>
      <c r="B69" s="35"/>
      <c r="C69" s="35"/>
      <c r="D69" s="37"/>
      <c r="E69" s="33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3">
      <c r="A70" s="35"/>
      <c r="B70" s="35"/>
      <c r="C70" s="35"/>
      <c r="D70" s="37"/>
      <c r="E70" s="33"/>
      <c r="F70" s="14"/>
      <c r="G70" s="14"/>
      <c r="H70" s="14"/>
      <c r="I70" s="14"/>
      <c r="J70" s="14"/>
      <c r="K70" s="14"/>
      <c r="L70" s="14"/>
      <c r="M70" s="14"/>
      <c r="N70" s="14"/>
    </row>
    <row r="71" spans="1:14" x14ac:dyDescent="0.3">
      <c r="A71" s="35" t="s">
        <v>25</v>
      </c>
      <c r="B71" s="35"/>
      <c r="C71" s="35"/>
      <c r="D71" s="36">
        <v>607565</v>
      </c>
      <c r="E71" s="33"/>
      <c r="F71" s="14"/>
      <c r="G71" s="14"/>
      <c r="H71" s="14"/>
      <c r="I71" s="14"/>
      <c r="J71" s="14"/>
      <c r="K71" s="14"/>
      <c r="L71" s="14"/>
      <c r="M71" s="14"/>
      <c r="N71" s="14"/>
    </row>
    <row r="72" spans="1:14" x14ac:dyDescent="0.3">
      <c r="A72" s="35" t="s">
        <v>24</v>
      </c>
      <c r="B72" s="33"/>
      <c r="C72" s="33"/>
      <c r="D72" s="34">
        <v>6432</v>
      </c>
      <c r="E72" s="33"/>
      <c r="F72" s="14"/>
      <c r="G72" s="14"/>
      <c r="H72" s="14"/>
      <c r="I72" s="14"/>
      <c r="J72" s="14"/>
      <c r="K72" s="14"/>
      <c r="L72" s="14"/>
      <c r="M72" s="14"/>
      <c r="N72" s="14"/>
    </row>
    <row r="73" spans="1:14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s="14" customFormat="1" x14ac:dyDescent="0.3"/>
    <row r="75" spans="1:14" s="14" customFormat="1" x14ac:dyDescent="0.3">
      <c r="A75" s="68" t="s">
        <v>45</v>
      </c>
    </row>
    <row r="76" spans="1:14" s="14" customFormat="1" x14ac:dyDescent="0.3"/>
    <row r="77" spans="1:14" s="14" customFormat="1" ht="40.200000000000003" x14ac:dyDescent="0.3">
      <c r="A77" s="64" t="s">
        <v>34</v>
      </c>
      <c r="B77" s="64" t="s">
        <v>33</v>
      </c>
      <c r="C77" s="64" t="s">
        <v>32</v>
      </c>
      <c r="D77" s="64" t="s">
        <v>31</v>
      </c>
      <c r="E77" s="64" t="s">
        <v>30</v>
      </c>
    </row>
    <row r="78" spans="1:14" s="14" customFormat="1" x14ac:dyDescent="0.3"/>
    <row r="79" spans="1:14" s="14" customFormat="1" x14ac:dyDescent="0.3">
      <c r="A79" s="33" t="s">
        <v>29</v>
      </c>
      <c r="B79" s="33">
        <v>435.94</v>
      </c>
      <c r="C79" s="66">
        <v>0.54683207686807744</v>
      </c>
      <c r="D79" s="69">
        <v>4132.4100048920609</v>
      </c>
      <c r="E79" s="33">
        <v>437.46566149446198</v>
      </c>
    </row>
    <row r="80" spans="1:14" s="14" customFormat="1" x14ac:dyDescent="0.3">
      <c r="A80" s="33" t="s">
        <v>28</v>
      </c>
      <c r="B80" s="33">
        <v>225.8</v>
      </c>
      <c r="C80" s="66">
        <v>0.28323779179889869</v>
      </c>
      <c r="D80" s="69">
        <v>2140.4279926242775</v>
      </c>
      <c r="E80" s="33">
        <v>226.59023343911895</v>
      </c>
    </row>
    <row r="81" spans="1:5" s="14" customFormat="1" x14ac:dyDescent="0.3">
      <c r="A81" s="33" t="s">
        <v>27</v>
      </c>
      <c r="B81" s="33">
        <v>135.47</v>
      </c>
      <c r="C81" s="66">
        <v>0.1699301313330239</v>
      </c>
      <c r="D81" s="69">
        <v>1284.1620024836616</v>
      </c>
      <c r="E81" s="33">
        <v>135.94410506641913</v>
      </c>
    </row>
    <row r="82" spans="1:5" s="14" customFormat="1" x14ac:dyDescent="0.3">
      <c r="A82" s="35" t="s">
        <v>26</v>
      </c>
      <c r="B82" s="35">
        <v>797.21</v>
      </c>
      <c r="C82" s="38">
        <v>1</v>
      </c>
      <c r="D82" s="70">
        <v>7557</v>
      </c>
      <c r="E82" s="35">
        <v>800</v>
      </c>
    </row>
    <row r="83" spans="1:5" s="14" customFormat="1" x14ac:dyDescent="0.3">
      <c r="A83" s="35"/>
      <c r="B83" s="35"/>
      <c r="C83" s="35"/>
      <c r="D83" s="37"/>
      <c r="E83" s="33"/>
    </row>
    <row r="84" spans="1:5" s="14" customFormat="1" x14ac:dyDescent="0.3">
      <c r="A84" s="35"/>
      <c r="B84" s="35"/>
      <c r="C84" s="35"/>
      <c r="D84" s="37"/>
      <c r="E84" s="33"/>
    </row>
    <row r="85" spans="1:5" s="14" customFormat="1" x14ac:dyDescent="0.3">
      <c r="A85" s="35" t="s">
        <v>44</v>
      </c>
      <c r="B85" s="35"/>
      <c r="C85" s="35"/>
      <c r="D85" s="36"/>
      <c r="E85" s="69">
        <v>7557</v>
      </c>
    </row>
    <row r="86" spans="1:5" s="14" customFormat="1" x14ac:dyDescent="0.3">
      <c r="A86" s="35" t="s">
        <v>24</v>
      </c>
      <c r="B86" s="33"/>
      <c r="C86" s="33"/>
      <c r="D86" s="34"/>
      <c r="E86" s="33">
        <v>800</v>
      </c>
    </row>
    <row r="87" spans="1:5" s="14" customFormat="1" x14ac:dyDescent="0.3"/>
    <row r="88" spans="1:5" s="14" customFormat="1" x14ac:dyDescent="0.3"/>
    <row r="89" spans="1:5" s="14" customFormat="1" x14ac:dyDescent="0.3"/>
    <row r="90" spans="1:5" s="14" customFormat="1" x14ac:dyDescent="0.3">
      <c r="A90" s="68" t="s">
        <v>46</v>
      </c>
    </row>
    <row r="91" spans="1:5" s="14" customFormat="1" x14ac:dyDescent="0.3">
      <c r="A91" s="68"/>
    </row>
    <row r="92" spans="1:5" s="14" customFormat="1" ht="40.200000000000003" x14ac:dyDescent="0.3">
      <c r="A92" s="64" t="s">
        <v>34</v>
      </c>
      <c r="B92" s="64" t="s">
        <v>33</v>
      </c>
      <c r="C92" s="64" t="s">
        <v>32</v>
      </c>
      <c r="D92" s="64" t="s">
        <v>31</v>
      </c>
      <c r="E92" s="64" t="s">
        <v>30</v>
      </c>
    </row>
    <row r="93" spans="1:5" s="14" customFormat="1" x14ac:dyDescent="0.3"/>
    <row r="94" spans="1:5" s="14" customFormat="1" x14ac:dyDescent="0.3">
      <c r="A94" s="33" t="s">
        <v>29</v>
      </c>
      <c r="B94" s="33">
        <v>3084.63</v>
      </c>
      <c r="C94" s="65">
        <v>0.76763405966613241</v>
      </c>
      <c r="D94" s="39">
        <v>601837.38492320245</v>
      </c>
      <c r="E94" s="33">
        <v>6371.3626952288987</v>
      </c>
    </row>
    <row r="95" spans="1:5" s="14" customFormat="1" x14ac:dyDescent="0.3">
      <c r="A95" s="33" t="s">
        <v>28</v>
      </c>
      <c r="B95" s="33">
        <v>712</v>
      </c>
      <c r="C95" s="66">
        <v>0.17718671298738789</v>
      </c>
      <c r="D95" s="39">
        <v>138917.2179695199</v>
      </c>
      <c r="E95" s="33">
        <v>1470.6497177953195</v>
      </c>
    </row>
    <row r="96" spans="1:5" s="14" customFormat="1" x14ac:dyDescent="0.3">
      <c r="A96" s="33" t="s">
        <v>27</v>
      </c>
      <c r="B96" s="33">
        <v>221.73000000000002</v>
      </c>
      <c r="C96" s="66">
        <v>5.5179227346479662E-2</v>
      </c>
      <c r="D96" s="39">
        <v>43261.397107277597</v>
      </c>
      <c r="E96" s="33">
        <v>457.9875869757812</v>
      </c>
    </row>
    <row r="97" spans="1:5" s="14" customFormat="1" x14ac:dyDescent="0.3">
      <c r="A97" s="35" t="s">
        <v>26</v>
      </c>
      <c r="B97" s="35">
        <v>4018.36</v>
      </c>
      <c r="C97" s="38">
        <v>0.99999999999999989</v>
      </c>
      <c r="D97" s="36">
        <v>784015.99999999988</v>
      </c>
      <c r="E97" s="35">
        <v>8300</v>
      </c>
    </row>
    <row r="98" spans="1:5" s="14" customFormat="1" x14ac:dyDescent="0.3">
      <c r="A98" s="35"/>
      <c r="B98" s="35"/>
      <c r="C98" s="35"/>
      <c r="D98" s="37"/>
      <c r="E98" s="33"/>
    </row>
    <row r="99" spans="1:5" s="14" customFormat="1" x14ac:dyDescent="0.3">
      <c r="A99" s="35"/>
      <c r="B99" s="35"/>
      <c r="C99" s="35"/>
      <c r="D99" s="37"/>
      <c r="E99" s="33"/>
    </row>
    <row r="100" spans="1:5" s="14" customFormat="1" x14ac:dyDescent="0.3">
      <c r="A100" s="35" t="s">
        <v>25</v>
      </c>
      <c r="B100" s="35"/>
      <c r="C100" s="35"/>
      <c r="D100" s="36">
        <v>784016</v>
      </c>
      <c r="E100" s="33"/>
    </row>
    <row r="101" spans="1:5" s="14" customFormat="1" x14ac:dyDescent="0.3">
      <c r="A101" s="35" t="s">
        <v>24</v>
      </c>
      <c r="B101" s="33"/>
      <c r="C101" s="33"/>
      <c r="D101" s="34">
        <v>8300</v>
      </c>
      <c r="E101" s="33"/>
    </row>
    <row r="102" spans="1:5" s="14" customFormat="1" x14ac:dyDescent="0.3"/>
    <row r="103" spans="1:5" s="14" customFormat="1" x14ac:dyDescent="0.3"/>
    <row r="104" spans="1:5" s="14" customFormat="1" x14ac:dyDescent="0.3"/>
    <row r="105" spans="1:5" s="14" customFormat="1" x14ac:dyDescent="0.3">
      <c r="A105" s="68" t="s">
        <v>47</v>
      </c>
    </row>
    <row r="106" spans="1:5" s="14" customFormat="1" x14ac:dyDescent="0.3"/>
    <row r="107" spans="1:5" s="14" customFormat="1" ht="40.200000000000003" x14ac:dyDescent="0.3">
      <c r="A107" s="64" t="s">
        <v>34</v>
      </c>
      <c r="B107" s="64" t="s">
        <v>33</v>
      </c>
      <c r="C107" s="64" t="s">
        <v>32</v>
      </c>
      <c r="D107" s="64" t="s">
        <v>31</v>
      </c>
      <c r="E107" s="64" t="s">
        <v>30</v>
      </c>
    </row>
    <row r="108" spans="1:5" s="14" customFormat="1" x14ac:dyDescent="0.3"/>
    <row r="109" spans="1:5" s="14" customFormat="1" x14ac:dyDescent="0.3">
      <c r="A109" s="33" t="s">
        <v>29</v>
      </c>
      <c r="B109" s="33">
        <v>3766</v>
      </c>
      <c r="C109" s="65">
        <v>0.81462253947653041</v>
      </c>
      <c r="D109" s="39">
        <v>711470.96041531477</v>
      </c>
      <c r="E109" s="33">
        <v>7532</v>
      </c>
    </row>
    <row r="110" spans="1:5" s="14" customFormat="1" x14ac:dyDescent="0.3">
      <c r="A110" s="33" t="s">
        <v>28</v>
      </c>
      <c r="B110" s="33">
        <v>681</v>
      </c>
      <c r="C110" s="66">
        <v>0.1473069435431538</v>
      </c>
      <c r="D110" s="39">
        <v>128654.20181700194</v>
      </c>
      <c r="E110" s="33">
        <v>1362</v>
      </c>
    </row>
    <row r="111" spans="1:5" s="14" customFormat="1" x14ac:dyDescent="0.3">
      <c r="A111" s="33" t="s">
        <v>27</v>
      </c>
      <c r="B111" s="33">
        <v>176</v>
      </c>
      <c r="C111" s="66">
        <v>3.8070516980315813E-2</v>
      </c>
      <c r="D111" s="39">
        <v>33249.837767683326</v>
      </c>
      <c r="E111" s="33">
        <v>352</v>
      </c>
    </row>
    <row r="112" spans="1:5" s="14" customFormat="1" x14ac:dyDescent="0.3">
      <c r="A112" s="35" t="s">
        <v>26</v>
      </c>
      <c r="B112" s="35">
        <v>4623</v>
      </c>
      <c r="C112" s="38">
        <v>1</v>
      </c>
      <c r="D112" s="36">
        <v>873375</v>
      </c>
      <c r="E112" s="35">
        <v>9246</v>
      </c>
    </row>
    <row r="113" spans="1:5" s="14" customFormat="1" x14ac:dyDescent="0.3">
      <c r="A113" s="35"/>
      <c r="B113" s="35"/>
      <c r="C113" s="35"/>
      <c r="D113" s="37"/>
      <c r="E113" s="33"/>
    </row>
    <row r="114" spans="1:5" s="14" customFormat="1" x14ac:dyDescent="0.3">
      <c r="A114" s="35"/>
      <c r="B114" s="35"/>
      <c r="C114" s="35"/>
      <c r="D114" s="37"/>
      <c r="E114" s="33"/>
    </row>
    <row r="115" spans="1:5" s="14" customFormat="1" x14ac:dyDescent="0.3">
      <c r="A115" s="35" t="s">
        <v>25</v>
      </c>
      <c r="B115" s="35"/>
      <c r="C115" s="35"/>
      <c r="D115" s="36">
        <v>873375</v>
      </c>
      <c r="E115" s="33"/>
    </row>
    <row r="116" spans="1:5" s="14" customFormat="1" x14ac:dyDescent="0.3">
      <c r="A116" s="35" t="s">
        <v>24</v>
      </c>
      <c r="B116" s="33"/>
      <c r="C116" s="33"/>
      <c r="D116" s="34">
        <v>9246</v>
      </c>
      <c r="E116" s="33"/>
    </row>
    <row r="117" spans="1:5" s="14" customFormat="1" x14ac:dyDescent="0.3"/>
    <row r="118" spans="1:5" s="14" customFormat="1" x14ac:dyDescent="0.3"/>
    <row r="119" spans="1:5" s="14" customFormat="1" x14ac:dyDescent="0.3">
      <c r="A119" s="68" t="s">
        <v>48</v>
      </c>
    </row>
    <row r="120" spans="1:5" s="14" customFormat="1" x14ac:dyDescent="0.3"/>
    <row r="121" spans="1:5" s="14" customFormat="1" ht="40.200000000000003" x14ac:dyDescent="0.3">
      <c r="A121" s="64" t="s">
        <v>34</v>
      </c>
      <c r="B121" s="64" t="s">
        <v>33</v>
      </c>
      <c r="C121" s="64" t="s">
        <v>32</v>
      </c>
      <c r="D121" s="64" t="s">
        <v>31</v>
      </c>
      <c r="E121" s="64" t="s">
        <v>30</v>
      </c>
    </row>
    <row r="122" spans="1:5" s="14" customFormat="1" x14ac:dyDescent="0.3"/>
    <row r="123" spans="1:5" s="14" customFormat="1" x14ac:dyDescent="0.3">
      <c r="A123" s="33" t="s">
        <v>29</v>
      </c>
      <c r="B123" s="33">
        <v>3084.63</v>
      </c>
      <c r="C123" s="65">
        <v>0.76763405966613241</v>
      </c>
      <c r="D123" s="39">
        <v>601837.38492320245</v>
      </c>
      <c r="E123" s="33">
        <v>6371.3626952288987</v>
      </c>
    </row>
    <row r="124" spans="1:5" s="14" customFormat="1" x14ac:dyDescent="0.3">
      <c r="A124" s="33" t="s">
        <v>28</v>
      </c>
      <c r="B124" s="33">
        <v>712</v>
      </c>
      <c r="C124" s="66">
        <v>0.17718671298738789</v>
      </c>
      <c r="D124" s="39">
        <v>138917.2179695199</v>
      </c>
      <c r="E124" s="33">
        <v>1470.6497177953195</v>
      </c>
    </row>
    <row r="125" spans="1:5" s="14" customFormat="1" x14ac:dyDescent="0.3">
      <c r="A125" s="33" t="s">
        <v>27</v>
      </c>
      <c r="B125" s="33">
        <v>221.73000000000002</v>
      </c>
      <c r="C125" s="66">
        <v>5.5179227346479662E-2</v>
      </c>
      <c r="D125" s="39">
        <v>43261.397107277597</v>
      </c>
      <c r="E125" s="33">
        <v>457.9875869757812</v>
      </c>
    </row>
    <row r="126" spans="1:5" s="14" customFormat="1" x14ac:dyDescent="0.3">
      <c r="A126" s="35" t="s">
        <v>26</v>
      </c>
      <c r="B126" s="35">
        <v>4018.36</v>
      </c>
      <c r="C126" s="38">
        <v>0.99999999999999989</v>
      </c>
      <c r="D126" s="36">
        <v>784015.99999999988</v>
      </c>
      <c r="E126" s="35">
        <v>8300</v>
      </c>
    </row>
    <row r="127" spans="1:5" s="14" customFormat="1" x14ac:dyDescent="0.3">
      <c r="A127" s="35"/>
      <c r="B127" s="35"/>
      <c r="C127" s="35"/>
      <c r="D127" s="37"/>
      <c r="E127" s="33"/>
    </row>
    <row r="128" spans="1:5" s="14" customFormat="1" x14ac:dyDescent="0.3">
      <c r="A128" s="35"/>
      <c r="B128" s="35"/>
      <c r="C128" s="35"/>
      <c r="D128" s="37"/>
      <c r="E128" s="33"/>
    </row>
    <row r="129" spans="1:5" s="14" customFormat="1" x14ac:dyDescent="0.3">
      <c r="A129" s="35" t="s">
        <v>25</v>
      </c>
      <c r="B129" s="35"/>
      <c r="C129" s="35"/>
      <c r="D129" s="36">
        <v>784016</v>
      </c>
      <c r="E129" s="33"/>
    </row>
    <row r="130" spans="1:5" s="14" customFormat="1" x14ac:dyDescent="0.3">
      <c r="A130" s="35" t="s">
        <v>24</v>
      </c>
      <c r="B130" s="33"/>
      <c r="C130" s="33"/>
      <c r="D130" s="34">
        <v>8300</v>
      </c>
      <c r="E130" s="33"/>
    </row>
    <row r="131" spans="1:5" s="14" customFormat="1" x14ac:dyDescent="0.3"/>
    <row r="132" spans="1:5" s="14" customFormat="1" x14ac:dyDescent="0.3"/>
    <row r="133" spans="1:5" s="14" customFormat="1" x14ac:dyDescent="0.3"/>
    <row r="134" spans="1:5" s="14" customFormat="1" x14ac:dyDescent="0.3">
      <c r="A134" s="68" t="s">
        <v>49</v>
      </c>
    </row>
    <row r="135" spans="1:5" s="14" customFormat="1" x14ac:dyDescent="0.3"/>
    <row r="136" spans="1:5" s="14" customFormat="1" ht="40.200000000000003" x14ac:dyDescent="0.3">
      <c r="A136" s="64" t="s">
        <v>34</v>
      </c>
      <c r="B136" s="64" t="s">
        <v>33</v>
      </c>
      <c r="C136" s="64" t="s">
        <v>32</v>
      </c>
      <c r="D136" s="64" t="s">
        <v>31</v>
      </c>
      <c r="E136" s="64" t="s">
        <v>30</v>
      </c>
    </row>
    <row r="137" spans="1:5" s="14" customFormat="1" x14ac:dyDescent="0.3"/>
    <row r="138" spans="1:5" s="14" customFormat="1" x14ac:dyDescent="0.3">
      <c r="A138" s="33" t="s">
        <v>29</v>
      </c>
      <c r="B138" s="33">
        <v>5.0000000000000001E-4</v>
      </c>
      <c r="C138" s="66">
        <v>0.33333333333333331</v>
      </c>
      <c r="D138" s="69">
        <v>1.9999999999999998E-5</v>
      </c>
      <c r="E138" s="33">
        <v>2.6666666666666667E-5</v>
      </c>
    </row>
    <row r="139" spans="1:5" s="14" customFormat="1" x14ac:dyDescent="0.3">
      <c r="A139" s="33" t="s">
        <v>28</v>
      </c>
      <c r="B139" s="33">
        <v>5.0000000000000001E-4</v>
      </c>
      <c r="C139" s="66"/>
      <c r="D139" s="69">
        <v>0</v>
      </c>
      <c r="E139" s="33">
        <v>0</v>
      </c>
    </row>
    <row r="140" spans="1:5" s="14" customFormat="1" x14ac:dyDescent="0.3">
      <c r="A140" s="33" t="s">
        <v>27</v>
      </c>
      <c r="B140" s="33">
        <v>5.0000000000000001E-4</v>
      </c>
      <c r="C140" s="66">
        <v>0.33333333333333331</v>
      </c>
      <c r="D140" s="69">
        <v>1.9999999999999998E-5</v>
      </c>
      <c r="E140" s="33">
        <v>2.6666666666666667E-5</v>
      </c>
    </row>
    <row r="141" spans="1:5" s="14" customFormat="1" x14ac:dyDescent="0.3">
      <c r="A141" s="35" t="s">
        <v>26</v>
      </c>
      <c r="B141" s="35">
        <v>1.5E-3</v>
      </c>
      <c r="C141" s="38">
        <v>0.66666666666666663</v>
      </c>
      <c r="D141" s="70">
        <v>3.9999999999999996E-5</v>
      </c>
      <c r="E141" s="35">
        <v>5.3333333333333333E-5</v>
      </c>
    </row>
    <row r="142" spans="1:5" s="14" customFormat="1" x14ac:dyDescent="0.3">
      <c r="A142" s="35"/>
      <c r="B142" s="35"/>
      <c r="C142" s="35"/>
      <c r="D142" s="37"/>
      <c r="E142" s="33"/>
    </row>
    <row r="143" spans="1:5" s="14" customFormat="1" x14ac:dyDescent="0.3">
      <c r="A143" s="35"/>
      <c r="B143" s="35"/>
      <c r="C143" s="35"/>
      <c r="D143" s="37"/>
      <c r="E143" s="33"/>
    </row>
    <row r="144" spans="1:5" s="14" customFormat="1" x14ac:dyDescent="0.3">
      <c r="A144" s="35" t="s">
        <v>44</v>
      </c>
      <c r="B144" s="35"/>
      <c r="C144" s="35"/>
      <c r="D144" s="36"/>
      <c r="E144" s="69">
        <v>6.0000000000000002E-5</v>
      </c>
    </row>
    <row r="145" spans="1:5" s="14" customFormat="1" x14ac:dyDescent="0.3">
      <c r="A145" s="35" t="s">
        <v>24</v>
      </c>
      <c r="B145" s="33"/>
      <c r="C145" s="33"/>
      <c r="D145" s="34"/>
      <c r="E145" s="33">
        <v>8.0000000000000007E-5</v>
      </c>
    </row>
    <row r="146" spans="1:5" s="14" customFormat="1" x14ac:dyDescent="0.3"/>
    <row r="147" spans="1:5" s="14" customFormat="1" x14ac:dyDescent="0.3"/>
    <row r="148" spans="1:5" s="14" customFormat="1" x14ac:dyDescent="0.3">
      <c r="A148" s="68" t="s">
        <v>50</v>
      </c>
    </row>
    <row r="149" spans="1:5" s="14" customFormat="1" x14ac:dyDescent="0.3"/>
    <row r="150" spans="1:5" s="14" customFormat="1" ht="40.200000000000003" x14ac:dyDescent="0.3">
      <c r="A150" s="64" t="s">
        <v>34</v>
      </c>
      <c r="B150" s="64" t="s">
        <v>33</v>
      </c>
      <c r="C150" s="64" t="s">
        <v>32</v>
      </c>
      <c r="D150" s="64" t="s">
        <v>31</v>
      </c>
      <c r="E150" s="64" t="s">
        <v>30</v>
      </c>
    </row>
    <row r="151" spans="1:5" s="14" customFormat="1" x14ac:dyDescent="0.3"/>
    <row r="152" spans="1:5" s="14" customFormat="1" x14ac:dyDescent="0.3">
      <c r="A152" s="33" t="s">
        <v>29</v>
      </c>
      <c r="B152" s="33">
        <v>556</v>
      </c>
      <c r="C152" s="65">
        <v>0.4189902034664657</v>
      </c>
      <c r="D152" s="39">
        <v>105039.16804822908</v>
      </c>
      <c r="E152" s="33">
        <v>1112</v>
      </c>
    </row>
    <row r="153" spans="1:5" s="14" customFormat="1" x14ac:dyDescent="0.3">
      <c r="A153" s="33" t="s">
        <v>28</v>
      </c>
      <c r="B153" s="33">
        <v>464</v>
      </c>
      <c r="C153" s="66">
        <v>0.34966088922381311</v>
      </c>
      <c r="D153" s="39">
        <v>87658.586284853052</v>
      </c>
      <c r="E153" s="33">
        <v>928</v>
      </c>
    </row>
    <row r="154" spans="1:5" s="14" customFormat="1" x14ac:dyDescent="0.3">
      <c r="A154" s="33" t="s">
        <v>27</v>
      </c>
      <c r="B154" s="33">
        <v>307</v>
      </c>
      <c r="C154" s="66">
        <v>0.23134890730972119</v>
      </c>
      <c r="D154" s="39">
        <v>57998.245666917865</v>
      </c>
      <c r="E154" s="33">
        <v>614</v>
      </c>
    </row>
    <row r="155" spans="1:5" s="14" customFormat="1" x14ac:dyDescent="0.3">
      <c r="A155" s="35" t="s">
        <v>26</v>
      </c>
      <c r="B155" s="35">
        <v>1327</v>
      </c>
      <c r="C155" s="38">
        <v>1</v>
      </c>
      <c r="D155" s="36">
        <v>250696</v>
      </c>
      <c r="E155" s="35">
        <v>2654</v>
      </c>
    </row>
    <row r="156" spans="1:5" s="14" customFormat="1" x14ac:dyDescent="0.3">
      <c r="A156" s="35"/>
      <c r="B156" s="35"/>
      <c r="C156" s="35"/>
      <c r="D156" s="37"/>
      <c r="E156" s="33"/>
    </row>
    <row r="157" spans="1:5" s="14" customFormat="1" x14ac:dyDescent="0.3">
      <c r="A157" s="35"/>
      <c r="B157" s="35"/>
      <c r="C157" s="35"/>
      <c r="D157" s="37"/>
      <c r="E157" s="33"/>
    </row>
    <row r="158" spans="1:5" s="14" customFormat="1" x14ac:dyDescent="0.3">
      <c r="A158" s="35" t="s">
        <v>25</v>
      </c>
      <c r="B158" s="35"/>
      <c r="C158" s="35"/>
      <c r="D158" s="36">
        <v>250696</v>
      </c>
      <c r="E158" s="33"/>
    </row>
    <row r="159" spans="1:5" s="14" customFormat="1" x14ac:dyDescent="0.3">
      <c r="A159" s="35" t="s">
        <v>24</v>
      </c>
      <c r="B159" s="33"/>
      <c r="C159" s="33"/>
      <c r="D159" s="34">
        <v>2654</v>
      </c>
      <c r="E159" s="33"/>
    </row>
    <row r="160" spans="1:5" s="14" customFormat="1" x14ac:dyDescent="0.3"/>
    <row r="161" spans="1:5" s="14" customFormat="1" x14ac:dyDescent="0.3"/>
    <row r="162" spans="1:5" s="14" customFormat="1" x14ac:dyDescent="0.3">
      <c r="A162" s="68" t="s">
        <v>51</v>
      </c>
    </row>
    <row r="163" spans="1:5" s="14" customFormat="1" x14ac:dyDescent="0.3">
      <c r="A163" s="68"/>
    </row>
    <row r="164" spans="1:5" s="14" customFormat="1" ht="40.200000000000003" x14ac:dyDescent="0.3">
      <c r="A164" s="64" t="s">
        <v>34</v>
      </c>
      <c r="B164" s="64" t="s">
        <v>33</v>
      </c>
      <c r="C164" s="64" t="s">
        <v>32</v>
      </c>
      <c r="D164" s="64" t="s">
        <v>31</v>
      </c>
      <c r="E164" s="64" t="s">
        <v>30</v>
      </c>
    </row>
    <row r="165" spans="1:5" s="14" customFormat="1" x14ac:dyDescent="0.3"/>
    <row r="166" spans="1:5" s="14" customFormat="1" x14ac:dyDescent="0.3">
      <c r="A166" s="33" t="s">
        <v>29</v>
      </c>
      <c r="B166" s="33">
        <v>3039</v>
      </c>
      <c r="C166" s="65">
        <v>0.79617500654964635</v>
      </c>
      <c r="D166" s="39">
        <v>574125.77809798275</v>
      </c>
      <c r="E166" s="33">
        <v>6078</v>
      </c>
    </row>
    <row r="167" spans="1:5" s="14" customFormat="1" x14ac:dyDescent="0.3">
      <c r="A167" s="33" t="s">
        <v>28</v>
      </c>
      <c r="B167" s="33">
        <v>635</v>
      </c>
      <c r="C167" s="66">
        <v>0.16636101650510873</v>
      </c>
      <c r="D167" s="39">
        <v>119963.76080691643</v>
      </c>
      <c r="E167" s="33">
        <v>1270</v>
      </c>
    </row>
    <row r="168" spans="1:5" s="14" customFormat="1" x14ac:dyDescent="0.3">
      <c r="A168" s="33" t="s">
        <v>27</v>
      </c>
      <c r="B168" s="33">
        <v>143</v>
      </c>
      <c r="C168" s="66">
        <v>3.7463976945244955E-2</v>
      </c>
      <c r="D168" s="39">
        <v>27015.461095100862</v>
      </c>
      <c r="E168" s="33">
        <v>286</v>
      </c>
    </row>
    <row r="169" spans="1:5" s="14" customFormat="1" x14ac:dyDescent="0.3">
      <c r="A169" s="35" t="s">
        <v>26</v>
      </c>
      <c r="B169" s="35">
        <v>3817</v>
      </c>
      <c r="C169" s="38">
        <v>1</v>
      </c>
      <c r="D169" s="36">
        <v>721105</v>
      </c>
      <c r="E169" s="35">
        <v>7634</v>
      </c>
    </row>
    <row r="170" spans="1:5" s="14" customFormat="1" x14ac:dyDescent="0.3">
      <c r="A170" s="35"/>
      <c r="B170" s="35"/>
      <c r="C170" s="35"/>
      <c r="D170" s="37"/>
      <c r="E170" s="33"/>
    </row>
    <row r="171" spans="1:5" s="14" customFormat="1" x14ac:dyDescent="0.3">
      <c r="A171" s="35"/>
      <c r="B171" s="35"/>
      <c r="C171" s="35"/>
      <c r="D171" s="37"/>
      <c r="E171" s="33"/>
    </row>
    <row r="172" spans="1:5" s="14" customFormat="1" x14ac:dyDescent="0.3">
      <c r="A172" s="35" t="s">
        <v>25</v>
      </c>
      <c r="B172" s="35"/>
      <c r="C172" s="35"/>
      <c r="D172" s="36">
        <v>721105</v>
      </c>
      <c r="E172" s="33"/>
    </row>
    <row r="173" spans="1:5" s="14" customFormat="1" x14ac:dyDescent="0.3">
      <c r="A173" s="35" t="s">
        <v>24</v>
      </c>
      <c r="B173" s="33"/>
      <c r="C173" s="33"/>
      <c r="D173" s="34">
        <v>7634</v>
      </c>
      <c r="E173" s="33"/>
    </row>
    <row r="174" spans="1:5" s="14" customFormat="1" x14ac:dyDescent="0.3"/>
    <row r="177" spans="1:5" x14ac:dyDescent="0.3">
      <c r="A177" s="68" t="s">
        <v>52</v>
      </c>
    </row>
    <row r="178" spans="1:5" x14ac:dyDescent="0.3">
      <c r="A178" s="68"/>
    </row>
    <row r="179" spans="1:5" s="14" customFormat="1" ht="40.200000000000003" x14ac:dyDescent="0.3">
      <c r="A179" s="64" t="s">
        <v>34</v>
      </c>
      <c r="B179" s="64" t="s">
        <v>33</v>
      </c>
      <c r="C179" s="64" t="s">
        <v>32</v>
      </c>
      <c r="D179" s="64" t="s">
        <v>31</v>
      </c>
      <c r="E179" s="64" t="s">
        <v>30</v>
      </c>
    </row>
    <row r="180" spans="1:5" s="14" customFormat="1" x14ac:dyDescent="0.3"/>
    <row r="181" spans="1:5" s="14" customFormat="1" x14ac:dyDescent="0.3">
      <c r="A181" s="33" t="s">
        <v>29</v>
      </c>
      <c r="B181" s="33">
        <v>3364</v>
      </c>
      <c r="C181" s="65">
        <v>0.79904988123515441</v>
      </c>
      <c r="D181" s="39">
        <v>280218.80285035633</v>
      </c>
      <c r="E181" s="33">
        <v>3554.1738717339667</v>
      </c>
    </row>
    <row r="182" spans="1:5" s="14" customFormat="1" x14ac:dyDescent="0.3">
      <c r="A182" s="33" t="s">
        <v>28</v>
      </c>
      <c r="B182" s="33">
        <v>625</v>
      </c>
      <c r="C182" s="66">
        <v>0.14845605700712589</v>
      </c>
      <c r="D182" s="39">
        <v>52062.054631828978</v>
      </c>
      <c r="E182" s="33">
        <v>660.3325415676959</v>
      </c>
    </row>
    <row r="183" spans="1:5" s="14" customFormat="1" x14ac:dyDescent="0.3">
      <c r="A183" s="33" t="s">
        <v>27</v>
      </c>
      <c r="B183" s="33">
        <v>221</v>
      </c>
      <c r="C183" s="66">
        <v>5.2494061757719715E-2</v>
      </c>
      <c r="D183" s="39">
        <v>18409.142517814726</v>
      </c>
      <c r="E183" s="33">
        <v>233.49358669833728</v>
      </c>
    </row>
    <row r="184" spans="1:5" s="14" customFormat="1" x14ac:dyDescent="0.3">
      <c r="A184" s="35" t="s">
        <v>26</v>
      </c>
      <c r="B184" s="35">
        <v>4210</v>
      </c>
      <c r="C184" s="38">
        <v>1</v>
      </c>
      <c r="D184" s="36">
        <v>350690</v>
      </c>
      <c r="E184" s="35">
        <v>4447.9999999999991</v>
      </c>
    </row>
    <row r="185" spans="1:5" s="14" customFormat="1" x14ac:dyDescent="0.3">
      <c r="A185" s="35"/>
      <c r="B185" s="35"/>
      <c r="C185" s="35"/>
      <c r="D185" s="37"/>
      <c r="E185" s="33"/>
    </row>
    <row r="186" spans="1:5" s="14" customFormat="1" x14ac:dyDescent="0.3">
      <c r="A186" s="35"/>
      <c r="B186" s="35"/>
      <c r="C186" s="35"/>
      <c r="D186" s="37"/>
      <c r="E186" s="33"/>
    </row>
    <row r="187" spans="1:5" s="14" customFormat="1" x14ac:dyDescent="0.3">
      <c r="A187" s="35" t="s">
        <v>25</v>
      </c>
      <c r="B187" s="35"/>
      <c r="C187" s="35"/>
      <c r="D187" s="36">
        <v>350690</v>
      </c>
      <c r="E187" s="33"/>
    </row>
    <row r="188" spans="1:5" s="14" customFormat="1" x14ac:dyDescent="0.3">
      <c r="A188" s="35" t="s">
        <v>24</v>
      </c>
      <c r="B188" s="33"/>
      <c r="C188" s="33"/>
      <c r="D188" s="34">
        <v>4448</v>
      </c>
      <c r="E188" s="33"/>
    </row>
    <row r="189" spans="1:5" s="14" customFormat="1" x14ac:dyDescent="0.3"/>
    <row r="190" spans="1:5" s="14" customFormat="1" x14ac:dyDescent="0.3"/>
    <row r="191" spans="1:5" s="14" customFormat="1" x14ac:dyDescent="0.3"/>
    <row r="192" spans="1:5" s="14" customFormat="1" x14ac:dyDescent="0.3">
      <c r="A192" s="68" t="s">
        <v>53</v>
      </c>
    </row>
    <row r="193" spans="1:5" s="14" customFormat="1" x14ac:dyDescent="0.3">
      <c r="A193" s="68"/>
    </row>
    <row r="194" spans="1:5" s="14" customFormat="1" ht="40.200000000000003" x14ac:dyDescent="0.3">
      <c r="A194" s="64" t="s">
        <v>34</v>
      </c>
      <c r="B194" s="64" t="s">
        <v>33</v>
      </c>
      <c r="C194" s="64" t="s">
        <v>32</v>
      </c>
      <c r="D194" s="64" t="s">
        <v>31</v>
      </c>
      <c r="E194" s="64" t="s">
        <v>30</v>
      </c>
    </row>
    <row r="195" spans="1:5" s="14" customFormat="1" x14ac:dyDescent="0.3"/>
    <row r="196" spans="1:5" s="14" customFormat="1" x14ac:dyDescent="0.3">
      <c r="A196" s="33" t="s">
        <v>29</v>
      </c>
      <c r="B196" s="33">
        <v>3535</v>
      </c>
      <c r="C196" s="65">
        <v>0.84670658682634725</v>
      </c>
      <c r="D196" s="39">
        <v>275586.05988023948</v>
      </c>
      <c r="E196" s="33">
        <v>3535</v>
      </c>
    </row>
    <row r="197" spans="1:5" s="14" customFormat="1" x14ac:dyDescent="0.3">
      <c r="A197" s="33" t="s">
        <v>28</v>
      </c>
      <c r="B197" s="33">
        <v>378</v>
      </c>
      <c r="C197" s="66">
        <v>9.0538922155688623E-2</v>
      </c>
      <c r="D197" s="39">
        <v>29468.608383233532</v>
      </c>
      <c r="E197" s="33">
        <v>378</v>
      </c>
    </row>
    <row r="198" spans="1:5" s="14" customFormat="1" x14ac:dyDescent="0.3">
      <c r="A198" s="33" t="s">
        <v>27</v>
      </c>
      <c r="B198" s="33">
        <v>262</v>
      </c>
      <c r="C198" s="66">
        <v>6.275449101796407E-2</v>
      </c>
      <c r="D198" s="39">
        <v>20425.331736526947</v>
      </c>
      <c r="E198" s="33">
        <v>262</v>
      </c>
    </row>
    <row r="199" spans="1:5" s="14" customFormat="1" x14ac:dyDescent="0.3">
      <c r="A199" s="35" t="s">
        <v>26</v>
      </c>
      <c r="B199" s="35">
        <v>4175</v>
      </c>
      <c r="C199" s="38">
        <v>0.99999999999999989</v>
      </c>
      <c r="D199" s="36">
        <v>325479.99999999994</v>
      </c>
      <c r="E199" s="35">
        <v>4175</v>
      </c>
    </row>
    <row r="200" spans="1:5" s="14" customFormat="1" x14ac:dyDescent="0.3">
      <c r="A200" s="35"/>
      <c r="B200" s="35"/>
      <c r="C200" s="35"/>
      <c r="D200" s="37"/>
      <c r="E200" s="33"/>
    </row>
    <row r="201" spans="1:5" s="14" customFormat="1" x14ac:dyDescent="0.3">
      <c r="A201" s="35"/>
      <c r="B201" s="35"/>
      <c r="C201" s="35"/>
      <c r="D201" s="37"/>
      <c r="E201" s="33"/>
    </row>
    <row r="202" spans="1:5" s="14" customFormat="1" x14ac:dyDescent="0.3">
      <c r="A202" s="35" t="s">
        <v>25</v>
      </c>
      <c r="B202" s="35"/>
      <c r="C202" s="35"/>
      <c r="D202" s="36">
        <v>325480</v>
      </c>
      <c r="E202" s="33"/>
    </row>
    <row r="203" spans="1:5" s="14" customFormat="1" x14ac:dyDescent="0.3">
      <c r="A203" s="35" t="s">
        <v>24</v>
      </c>
      <c r="B203" s="33"/>
      <c r="C203" s="33"/>
      <c r="D203" s="34">
        <v>4175</v>
      </c>
      <c r="E203" s="33"/>
    </row>
    <row r="204" spans="1:5" s="14" customFormat="1" x14ac:dyDescent="0.3"/>
    <row r="205" spans="1:5" s="14" customFormat="1" x14ac:dyDescent="0.3"/>
    <row r="206" spans="1:5" s="14" customFormat="1" ht="20.399999999999999" customHeight="1" x14ac:dyDescent="0.3"/>
    <row r="207" spans="1:5" s="14" customFormat="1" x14ac:dyDescent="0.3">
      <c r="A207" s="68" t="s">
        <v>54</v>
      </c>
    </row>
    <row r="208" spans="1:5" s="14" customFormat="1" x14ac:dyDescent="0.3"/>
    <row r="209" spans="1:5" s="14" customFormat="1" ht="40.200000000000003" x14ac:dyDescent="0.3">
      <c r="A209" s="64" t="s">
        <v>34</v>
      </c>
      <c r="B209" s="64" t="s">
        <v>33</v>
      </c>
      <c r="C209" s="64" t="s">
        <v>32</v>
      </c>
      <c r="D209" s="64" t="s">
        <v>31</v>
      </c>
      <c r="E209" s="64" t="s">
        <v>30</v>
      </c>
    </row>
    <row r="210" spans="1:5" s="14" customFormat="1" x14ac:dyDescent="0.3"/>
    <row r="211" spans="1:5" s="14" customFormat="1" x14ac:dyDescent="0.3">
      <c r="A211" s="33" t="s">
        <v>29</v>
      </c>
      <c r="B211" s="33">
        <v>3295</v>
      </c>
      <c r="C211" s="65">
        <v>0.88219544846050868</v>
      </c>
      <c r="D211" s="39">
        <v>256875.90629183399</v>
      </c>
      <c r="E211" s="33">
        <v>3295</v>
      </c>
    </row>
    <row r="212" spans="1:5" s="14" customFormat="1" x14ac:dyDescent="0.3">
      <c r="A212" s="33" t="s">
        <v>28</v>
      </c>
      <c r="B212" s="33">
        <v>237</v>
      </c>
      <c r="C212" s="66">
        <v>6.3453815261044183E-2</v>
      </c>
      <c r="D212" s="39">
        <v>18476.355020080322</v>
      </c>
      <c r="E212" s="33">
        <v>237.00000000000003</v>
      </c>
    </row>
    <row r="213" spans="1:5" s="14" customFormat="1" x14ac:dyDescent="0.3">
      <c r="A213" s="33" t="s">
        <v>27</v>
      </c>
      <c r="B213" s="33">
        <v>203</v>
      </c>
      <c r="C213" s="66">
        <v>5.4350736278447123E-2</v>
      </c>
      <c r="D213" s="39">
        <v>15825.738688085676</v>
      </c>
      <c r="E213" s="33">
        <v>203</v>
      </c>
    </row>
    <row r="214" spans="1:5" s="14" customFormat="1" x14ac:dyDescent="0.3">
      <c r="A214" s="35" t="s">
        <v>26</v>
      </c>
      <c r="B214" s="35">
        <v>3735</v>
      </c>
      <c r="C214" s="38">
        <v>1</v>
      </c>
      <c r="D214" s="36">
        <v>291178</v>
      </c>
      <c r="E214" s="35">
        <v>3735</v>
      </c>
    </row>
    <row r="215" spans="1:5" s="14" customFormat="1" x14ac:dyDescent="0.3">
      <c r="A215" s="35"/>
      <c r="B215" s="35"/>
      <c r="C215" s="35"/>
      <c r="D215" s="37"/>
      <c r="E215" s="33"/>
    </row>
    <row r="216" spans="1:5" s="14" customFormat="1" x14ac:dyDescent="0.3">
      <c r="A216" s="35"/>
      <c r="B216" s="35"/>
      <c r="C216" s="35"/>
      <c r="D216" s="37"/>
      <c r="E216" s="33"/>
    </row>
    <row r="217" spans="1:5" s="14" customFormat="1" x14ac:dyDescent="0.3">
      <c r="A217" s="35" t="s">
        <v>25</v>
      </c>
      <c r="B217" s="35"/>
      <c r="C217" s="35"/>
      <c r="D217" s="36">
        <v>291178</v>
      </c>
      <c r="E217" s="33"/>
    </row>
    <row r="218" spans="1:5" s="14" customFormat="1" x14ac:dyDescent="0.3">
      <c r="A218" s="35" t="s">
        <v>24</v>
      </c>
      <c r="B218" s="33"/>
      <c r="C218" s="33"/>
      <c r="D218" s="34">
        <v>3735</v>
      </c>
      <c r="E218" s="33"/>
    </row>
    <row r="219" spans="1:5" s="14" customFormat="1" x14ac:dyDescent="0.3"/>
    <row r="220" spans="1:5" s="14" customFormat="1" x14ac:dyDescent="0.3"/>
    <row r="221" spans="1:5" s="14" customFormat="1" x14ac:dyDescent="0.3">
      <c r="A221" s="68" t="s">
        <v>55</v>
      </c>
    </row>
    <row r="222" spans="1:5" s="14" customFormat="1" x14ac:dyDescent="0.3"/>
    <row r="223" spans="1:5" s="14" customFormat="1" ht="40.200000000000003" x14ac:dyDescent="0.3">
      <c r="A223" s="64" t="s">
        <v>34</v>
      </c>
      <c r="B223" s="64" t="s">
        <v>33</v>
      </c>
      <c r="C223" s="64" t="s">
        <v>32</v>
      </c>
      <c r="D223" s="64" t="s">
        <v>31</v>
      </c>
      <c r="E223" s="64" t="s">
        <v>30</v>
      </c>
    </row>
    <row r="224" spans="1:5" s="14" customFormat="1" x14ac:dyDescent="0.3"/>
    <row r="225" spans="1:5" s="14" customFormat="1" x14ac:dyDescent="0.3">
      <c r="A225" s="33" t="s">
        <v>29</v>
      </c>
      <c r="B225" s="33">
        <v>3605</v>
      </c>
      <c r="C225" s="65">
        <v>0.94569779643231899</v>
      </c>
      <c r="D225" s="39">
        <v>281043.416841553</v>
      </c>
      <c r="E225" s="33">
        <v>3605</v>
      </c>
    </row>
    <row r="226" spans="1:5" s="14" customFormat="1" x14ac:dyDescent="0.3">
      <c r="A226" s="33" t="s">
        <v>28</v>
      </c>
      <c r="B226" s="33">
        <v>327</v>
      </c>
      <c r="C226" s="66">
        <v>8.5781741867785935E-2</v>
      </c>
      <c r="D226" s="39">
        <v>25492.70383001049</v>
      </c>
      <c r="E226" s="33">
        <v>327</v>
      </c>
    </row>
    <row r="227" spans="1:5" s="14" customFormat="1" x14ac:dyDescent="0.3">
      <c r="A227" s="33" t="s">
        <v>27</v>
      </c>
      <c r="B227" s="33">
        <v>-120</v>
      </c>
      <c r="C227" s="66">
        <v>-3.1479538300104928E-2</v>
      </c>
      <c r="D227" s="39">
        <v>-9355.1206715634835</v>
      </c>
      <c r="E227" s="33">
        <v>-119.99999999999999</v>
      </c>
    </row>
    <row r="228" spans="1:5" s="14" customFormat="1" x14ac:dyDescent="0.3">
      <c r="A228" s="35" t="s">
        <v>26</v>
      </c>
      <c r="B228" s="35">
        <v>3812</v>
      </c>
      <c r="C228" s="38">
        <v>1</v>
      </c>
      <c r="D228" s="36">
        <v>297181</v>
      </c>
      <c r="E228" s="35">
        <v>3812</v>
      </c>
    </row>
    <row r="229" spans="1:5" x14ac:dyDescent="0.3">
      <c r="A229" s="35"/>
      <c r="B229" s="35"/>
      <c r="C229" s="35"/>
      <c r="D229" s="37"/>
      <c r="E229" s="33"/>
    </row>
    <row r="230" spans="1:5" x14ac:dyDescent="0.3">
      <c r="A230" s="35"/>
      <c r="B230" s="35"/>
      <c r="C230" s="35"/>
      <c r="D230" s="37"/>
      <c r="E230" s="33"/>
    </row>
    <row r="231" spans="1:5" x14ac:dyDescent="0.3">
      <c r="A231" s="35" t="s">
        <v>25</v>
      </c>
      <c r="B231" s="35"/>
      <c r="C231" s="35"/>
      <c r="D231" s="36">
        <v>297181</v>
      </c>
      <c r="E231" s="33"/>
    </row>
    <row r="232" spans="1:5" x14ac:dyDescent="0.3">
      <c r="A232" s="35" t="s">
        <v>24</v>
      </c>
      <c r="B232" s="33"/>
      <c r="C232" s="33"/>
      <c r="D232" s="34">
        <v>3812</v>
      </c>
      <c r="E232" s="33"/>
    </row>
    <row r="233" spans="1:5" x14ac:dyDescent="0.3">
      <c r="A233" s="14"/>
      <c r="B233" s="14"/>
      <c r="C233" s="14"/>
      <c r="D233" s="14"/>
      <c r="E233" s="14"/>
    </row>
    <row r="234" spans="1:5" x14ac:dyDescent="0.3">
      <c r="A234" s="14"/>
      <c r="B234" s="14"/>
      <c r="C234" s="14"/>
      <c r="D234" s="14"/>
      <c r="E234" s="14"/>
    </row>
    <row r="235" spans="1:5" x14ac:dyDescent="0.3">
      <c r="A235" s="14"/>
      <c r="B235" s="14"/>
      <c r="C235" s="14"/>
      <c r="D235" s="14"/>
      <c r="E235" s="14"/>
    </row>
  </sheetData>
  <mergeCells count="4">
    <mergeCell ref="A1:E1"/>
    <mergeCell ref="A2:E2"/>
    <mergeCell ref="A3:E3"/>
    <mergeCell ref="A60:E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SO2</vt:lpstr>
      <vt:lpstr>Allocation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Blake</dc:creator>
  <cp:lastModifiedBy>AEP</cp:lastModifiedBy>
  <cp:lastPrinted>2012-08-17T14:33:36Z</cp:lastPrinted>
  <dcterms:created xsi:type="dcterms:W3CDTF">2012-07-25T11:50:39Z</dcterms:created>
  <dcterms:modified xsi:type="dcterms:W3CDTF">2015-09-24T14:57:44Z</dcterms:modified>
</cp:coreProperties>
</file>