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15144" windowHeight="7368" activeTab="0"/>
  </bookViews>
  <sheets>
    <sheet name="Item No. 7" sheetId="1" r:id="rId1"/>
    <sheet name="Item No. 7(a)" sheetId="2" state="hidden" r:id="rId2"/>
  </sheets>
  <definedNames/>
  <calcPr fullCalcOnLoad="1"/>
</workbook>
</file>

<file path=xl/sharedStrings.xml><?xml version="1.0" encoding="utf-8"?>
<sst xmlns="http://schemas.openxmlformats.org/spreadsheetml/2006/main" count="83" uniqueCount="45">
  <si>
    <t>Plant</t>
  </si>
  <si>
    <t>Emitted Tons</t>
  </si>
  <si>
    <t>Percentage of Total Tons Emitted</t>
  </si>
  <si>
    <t>Dollars Allocated to Each Plant</t>
  </si>
  <si>
    <t>Allowances Allocated to Each Plant</t>
  </si>
  <si>
    <t xml:space="preserve">Big Sandy </t>
  </si>
  <si>
    <t>Rockport</t>
  </si>
  <si>
    <t>Mitchell</t>
  </si>
  <si>
    <t>Total</t>
  </si>
  <si>
    <t>Total KPCo SO2 Costs for Month:</t>
  </si>
  <si>
    <t>Total KPCo Allowances Consumed:</t>
  </si>
  <si>
    <t>January 2014</t>
  </si>
  <si>
    <t>February 2014</t>
  </si>
  <si>
    <t>Big Sandy SO2 Emission Allowance Consumption</t>
  </si>
  <si>
    <t>March 2014</t>
  </si>
  <si>
    <t xml:space="preserve"> </t>
  </si>
  <si>
    <t>April 2014</t>
  </si>
  <si>
    <t xml:space="preserve">Average Cost </t>
  </si>
  <si>
    <t xml:space="preserve">Dollar Change </t>
  </si>
  <si>
    <t xml:space="preserve">Percentage </t>
  </si>
  <si>
    <t>Month</t>
  </si>
  <si>
    <t>Year</t>
  </si>
  <si>
    <t>Allowances</t>
  </si>
  <si>
    <t>Expense</t>
  </si>
  <si>
    <t>Per Allowance</t>
  </si>
  <si>
    <t>From Prior Month</t>
  </si>
  <si>
    <t>Change</t>
  </si>
  <si>
    <t>Notes</t>
  </si>
  <si>
    <t>April</t>
  </si>
  <si>
    <t>Big Sandy &amp; Rockport SO2 Emission Allowance Consumption</t>
  </si>
  <si>
    <t>Kentucky Power Company</t>
  </si>
  <si>
    <t>January 2014 -- April 2014</t>
  </si>
  <si>
    <t>* Rockport &amp; Big Sandy</t>
  </si>
  <si>
    <t>October</t>
  </si>
  <si>
    <t>Variance in monthly allowance consumption is due to differences in unit operation. Unit operation is routinely impacted by such factors as weather, customer load requirements, unit availability, transmission constraints and market conditions.</t>
  </si>
  <si>
    <t>Scheduled Outages at BS1 and BS2</t>
  </si>
  <si>
    <t>November</t>
  </si>
  <si>
    <t>December</t>
  </si>
  <si>
    <t>January</t>
  </si>
  <si>
    <t>February</t>
  </si>
  <si>
    <t>March</t>
  </si>
  <si>
    <t>Forced Outage at BS2</t>
  </si>
  <si>
    <t>Return to normal operation after scheduled outages in March</t>
  </si>
  <si>
    <t>Return to normal operation after scheduled outages in November</t>
  </si>
  <si>
    <t>Decrease in average unit cost in January contributed to the decrease in total SO2 allowance expense in January.  The decrease in average unit cost is caused by the addition of 2015 allowance to the current inventory. Also, in 2015, allowances were consumed on a one allowance to one ton of emissions basis, whereas in 2014 allowances were consumed on a 2:1 basis.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</si>
</sst>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8">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4">
    <xf numFmtId="0" fontId="0" fillId="0" borderId="0" xfId="0" applyFont="1" applyAlignment="1">
      <alignment/>
    </xf>
    <xf numFmtId="49" fontId="2" fillId="0" borderId="0" xfId="0" applyNumberFormat="1" applyFont="1" applyAlignment="1">
      <alignment horizontal="center" wrapText="1"/>
    </xf>
    <xf numFmtId="37" fontId="0" fillId="0" borderId="0" xfId="0" applyNumberFormat="1" applyAlignment="1">
      <alignment/>
    </xf>
    <xf numFmtId="10" fontId="0" fillId="0" borderId="0" xfId="57" applyNumberFormat="1" applyFont="1" applyAlignment="1">
      <alignment/>
    </xf>
    <xf numFmtId="8" fontId="3" fillId="0" borderId="0" xfId="0" applyNumberFormat="1" applyFont="1" applyAlignment="1">
      <alignment/>
    </xf>
    <xf numFmtId="37" fontId="2" fillId="0" borderId="0" xfId="0" applyNumberFormat="1" applyFont="1" applyAlignment="1">
      <alignment/>
    </xf>
    <xf numFmtId="10" fontId="2" fillId="0" borderId="0" xfId="57" applyNumberFormat="1" applyFont="1" applyAlignment="1">
      <alignment/>
    </xf>
    <xf numFmtId="8" fontId="2" fillId="0" borderId="0" xfId="0" applyNumberFormat="1" applyFont="1" applyAlignment="1">
      <alignment/>
    </xf>
    <xf numFmtId="0" fontId="2" fillId="0" borderId="0" xfId="0" applyFont="1" applyAlignment="1">
      <alignment/>
    </xf>
    <xf numFmtId="164" fontId="2" fillId="0" borderId="0" xfId="42" applyNumberFormat="1" applyFont="1" applyAlignment="1">
      <alignment/>
    </xf>
    <xf numFmtId="0" fontId="35" fillId="0" borderId="0" xfId="0" applyFont="1" applyAlignment="1" quotePrefix="1">
      <alignment/>
    </xf>
    <xf numFmtId="0" fontId="0" fillId="0" borderId="0" xfId="0" applyFill="1" applyAlignment="1">
      <alignment/>
    </xf>
    <xf numFmtId="37" fontId="0" fillId="0" borderId="0" xfId="0" applyNumberFormat="1" applyFill="1" applyAlignment="1">
      <alignment/>
    </xf>
    <xf numFmtId="10" fontId="0" fillId="0" borderId="0" xfId="57" applyNumberFormat="1" applyFont="1" applyFill="1" applyAlignment="1">
      <alignment/>
    </xf>
    <xf numFmtId="8" fontId="3" fillId="0" borderId="0" xfId="0" applyNumberFormat="1" applyFont="1" applyFill="1" applyAlignment="1">
      <alignment/>
    </xf>
    <xf numFmtId="37" fontId="2" fillId="0" borderId="0" xfId="0" applyNumberFormat="1" applyFont="1" applyFill="1" applyAlignment="1">
      <alignment/>
    </xf>
    <xf numFmtId="10" fontId="2" fillId="0" borderId="0" xfId="57" applyNumberFormat="1" applyFont="1" applyFill="1" applyAlignment="1">
      <alignment/>
    </xf>
    <xf numFmtId="8" fontId="2" fillId="0" borderId="0" xfId="0" applyNumberFormat="1" applyFont="1" applyFill="1" applyAlignment="1">
      <alignment/>
    </xf>
    <xf numFmtId="0" fontId="2" fillId="0" borderId="0" xfId="0" applyFont="1" applyFill="1" applyAlignment="1">
      <alignment/>
    </xf>
    <xf numFmtId="164" fontId="2" fillId="0" borderId="0" xfId="42" applyNumberFormat="1" applyFont="1" applyFill="1" applyAlignment="1">
      <alignment/>
    </xf>
    <xf numFmtId="0" fontId="3" fillId="0" borderId="0" xfId="0" applyFont="1" applyFill="1" applyAlignment="1">
      <alignment/>
    </xf>
    <xf numFmtId="0" fontId="0" fillId="0" borderId="0" xfId="0" applyAlignment="1">
      <alignment horizontal="center"/>
    </xf>
    <xf numFmtId="0" fontId="35" fillId="0" borderId="0" xfId="0" applyFont="1" applyAlignment="1">
      <alignment horizontal="center"/>
    </xf>
    <xf numFmtId="164" fontId="0" fillId="0" borderId="0" xfId="42" applyNumberFormat="1" applyFont="1" applyAlignment="1">
      <alignment/>
    </xf>
    <xf numFmtId="44" fontId="0" fillId="0" borderId="0" xfId="44" applyFont="1" applyAlignment="1">
      <alignment/>
    </xf>
    <xf numFmtId="43" fontId="0" fillId="0" borderId="0" xfId="0" applyNumberFormat="1" applyAlignment="1">
      <alignment/>
    </xf>
    <xf numFmtId="17" fontId="0" fillId="0" borderId="0" xfId="0" applyNumberFormat="1" applyAlignment="1">
      <alignment/>
    </xf>
    <xf numFmtId="0" fontId="0" fillId="0" borderId="0" xfId="0" applyAlignment="1">
      <alignment horizontal="center"/>
    </xf>
    <xf numFmtId="0" fontId="0" fillId="0" borderId="10" xfId="0" applyBorder="1" applyAlignment="1">
      <alignment/>
    </xf>
    <xf numFmtId="164" fontId="0" fillId="0" borderId="10" xfId="42" applyNumberFormat="1" applyFont="1" applyBorder="1" applyAlignment="1">
      <alignment/>
    </xf>
    <xf numFmtId="44" fontId="0" fillId="0" borderId="10" xfId="44" applyFont="1" applyBorder="1" applyAlignment="1">
      <alignment/>
    </xf>
    <xf numFmtId="44" fontId="0" fillId="0" borderId="10" xfId="0" applyNumberFormat="1" applyBorder="1" applyAlignment="1">
      <alignment/>
    </xf>
    <xf numFmtId="8" fontId="0" fillId="0" borderId="10" xfId="44" applyNumberFormat="1" applyFont="1" applyBorder="1" applyAlignment="1">
      <alignment/>
    </xf>
    <xf numFmtId="0" fontId="0" fillId="0" borderId="0" xfId="0" applyBorder="1" applyAlignment="1">
      <alignment/>
    </xf>
    <xf numFmtId="164" fontId="0" fillId="0" borderId="0" xfId="42" applyNumberFormat="1" applyFont="1" applyBorder="1" applyAlignment="1">
      <alignment/>
    </xf>
    <xf numFmtId="44" fontId="0" fillId="0" borderId="0" xfId="44" applyFont="1" applyBorder="1" applyAlignment="1">
      <alignment/>
    </xf>
    <xf numFmtId="44" fontId="0" fillId="0" borderId="0" xfId="0" applyNumberFormat="1" applyBorder="1" applyAlignment="1">
      <alignment/>
    </xf>
    <xf numFmtId="9" fontId="0" fillId="0" borderId="0" xfId="57" applyFont="1" applyBorder="1" applyAlignment="1">
      <alignment horizontal="center"/>
    </xf>
    <xf numFmtId="0" fontId="0" fillId="0" borderId="0" xfId="0" applyBorder="1" applyAlignment="1">
      <alignment horizontal="left"/>
    </xf>
    <xf numFmtId="0" fontId="0" fillId="0" borderId="0" xfId="0" applyAlignment="1">
      <alignment wrapText="1"/>
    </xf>
    <xf numFmtId="0" fontId="0" fillId="0" borderId="0" xfId="0" applyAlignment="1">
      <alignment horizontal="center" wrapText="1"/>
    </xf>
    <xf numFmtId="10" fontId="0" fillId="0" borderId="10" xfId="57" applyNumberFormat="1" applyFont="1" applyBorder="1" applyAlignment="1">
      <alignment horizontal="center"/>
    </xf>
    <xf numFmtId="17" fontId="0" fillId="0" borderId="10" xfId="0" applyNumberFormat="1" applyBorder="1" applyAlignment="1">
      <alignment/>
    </xf>
    <xf numFmtId="0" fontId="35" fillId="0" borderId="0" xfId="0" applyFont="1" applyAlignment="1">
      <alignment horizontal="center" wrapText="1"/>
    </xf>
    <xf numFmtId="0" fontId="0" fillId="0" borderId="10" xfId="0" applyBorder="1" applyAlignment="1">
      <alignment horizontal="left" wrapText="1"/>
    </xf>
    <xf numFmtId="0" fontId="37" fillId="0" borderId="0" xfId="0" applyFont="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49" fontId="3" fillId="0" borderId="0" xfId="0" applyNumberFormat="1" applyFont="1" applyAlignment="1">
      <alignment horizontal="center"/>
    </xf>
    <xf numFmtId="49" fontId="0" fillId="0" borderId="0" xfId="0" applyNumberFormat="1" applyFont="1" applyAlignment="1">
      <alignment/>
    </xf>
    <xf numFmtId="49" fontId="2" fillId="0" borderId="0" xfId="0" applyNumberFormat="1" applyFont="1" applyAlignment="1">
      <alignment horizontal="center"/>
    </xf>
    <xf numFmtId="49" fontId="0" fillId="0" borderId="0" xfId="0" applyNumberFormat="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zoomScalePageLayoutView="0" workbookViewId="0" topLeftCell="A1">
      <selection activeCell="C21" sqref="C21"/>
    </sheetView>
  </sheetViews>
  <sheetFormatPr defaultColWidth="9.140625" defaultRowHeight="15"/>
  <cols>
    <col min="1" max="1" width="2.8515625" style="0" customWidth="1"/>
    <col min="2" max="2" width="10.421875" style="0" bestFit="1" customWidth="1"/>
    <col min="4" max="4" width="11.140625" style="0" bestFit="1" customWidth="1"/>
    <col min="5" max="5" width="14.28125" style="0" bestFit="1" customWidth="1"/>
    <col min="6" max="6" width="13.140625" style="0" customWidth="1"/>
    <col min="7" max="7" width="16.8515625" style="0" bestFit="1" customWidth="1"/>
    <col min="8" max="8" width="11.421875" style="0" bestFit="1" customWidth="1"/>
    <col min="14" max="14" width="17.7109375" style="0" customWidth="1"/>
  </cols>
  <sheetData>
    <row r="1" ht="14.25">
      <c r="H1" s="21"/>
    </row>
    <row r="2" ht="14.25">
      <c r="H2" s="21"/>
    </row>
    <row r="3" ht="14.25">
      <c r="H3" s="21"/>
    </row>
    <row r="4" spans="2:8" ht="28.5" customHeight="1">
      <c r="B4" s="22"/>
      <c r="C4" s="22"/>
      <c r="D4" s="43" t="s">
        <v>32</v>
      </c>
      <c r="E4" s="43"/>
      <c r="F4" s="22" t="s">
        <v>17</v>
      </c>
      <c r="G4" s="22" t="s">
        <v>18</v>
      </c>
      <c r="H4" s="22" t="s">
        <v>19</v>
      </c>
    </row>
    <row r="5" spans="2:9" ht="14.25">
      <c r="B5" s="22" t="s">
        <v>20</v>
      </c>
      <c r="C5" s="22" t="s">
        <v>21</v>
      </c>
      <c r="D5" s="22" t="s">
        <v>22</v>
      </c>
      <c r="E5" s="22" t="s">
        <v>23</v>
      </c>
      <c r="F5" s="22" t="s">
        <v>24</v>
      </c>
      <c r="G5" s="22" t="s">
        <v>25</v>
      </c>
      <c r="H5" s="22" t="s">
        <v>26</v>
      </c>
      <c r="I5" s="22" t="s">
        <v>27</v>
      </c>
    </row>
    <row r="6" spans="2:9" ht="14.25">
      <c r="B6" s="22"/>
      <c r="C6" s="22"/>
      <c r="D6" s="22"/>
      <c r="E6" s="22"/>
      <c r="F6" s="22"/>
      <c r="G6" s="22"/>
      <c r="H6" s="22"/>
      <c r="I6" s="22"/>
    </row>
    <row r="7" spans="2:9" ht="14.25" hidden="1">
      <c r="B7" s="28" t="s">
        <v>28</v>
      </c>
      <c r="C7" s="28">
        <v>2014</v>
      </c>
      <c r="D7" s="29">
        <v>9421.464596638452</v>
      </c>
      <c r="E7" s="32">
        <v>889948.8755944319</v>
      </c>
      <c r="F7" s="30">
        <v>94.45971658291458</v>
      </c>
      <c r="G7" s="31">
        <v>244845.73617614375</v>
      </c>
      <c r="H7" s="22"/>
      <c r="I7" s="22"/>
    </row>
    <row r="8" spans="2:14" ht="14.25" hidden="1">
      <c r="B8" s="42" t="s">
        <v>33</v>
      </c>
      <c r="C8" s="28">
        <v>2014</v>
      </c>
      <c r="D8" s="29">
        <v>1796</v>
      </c>
      <c r="E8" s="32">
        <v>169649</v>
      </c>
      <c r="F8" s="30">
        <f>+E8/D8</f>
        <v>94.45935412026726</v>
      </c>
      <c r="G8" s="31">
        <f>+E8-E7</f>
        <v>-720299.8755944319</v>
      </c>
      <c r="H8" s="41">
        <f>+G8/E7</f>
        <v>-0.8093721958054222</v>
      </c>
      <c r="I8" s="44" t="s">
        <v>35</v>
      </c>
      <c r="J8" s="44"/>
      <c r="K8" s="44"/>
      <c r="L8" s="44"/>
      <c r="M8" s="44"/>
      <c r="N8" s="44"/>
    </row>
    <row r="9" spans="2:14" ht="30" customHeight="1">
      <c r="B9" s="28" t="s">
        <v>36</v>
      </c>
      <c r="C9" s="28">
        <v>2014</v>
      </c>
      <c r="D9" s="29">
        <v>2040</v>
      </c>
      <c r="E9" s="30">
        <v>192695</v>
      </c>
      <c r="F9" s="30">
        <f aca="true" t="shared" si="0" ref="F9:F14">+E9/D9</f>
        <v>94.45833333333333</v>
      </c>
      <c r="G9" s="31">
        <f>E9-E7</f>
        <v>-697253.8755944319</v>
      </c>
      <c r="H9" s="41">
        <f>+G9/598150.94</f>
        <v>-1.165682153060617</v>
      </c>
      <c r="I9" s="46" t="s">
        <v>35</v>
      </c>
      <c r="J9" s="47"/>
      <c r="K9" s="47"/>
      <c r="L9" s="47"/>
      <c r="M9" s="47"/>
      <c r="N9" s="48"/>
    </row>
    <row r="10" spans="2:14" ht="28.5" customHeight="1">
      <c r="B10" s="28" t="s">
        <v>37</v>
      </c>
      <c r="C10" s="28">
        <v>2014</v>
      </c>
      <c r="D10" s="29">
        <v>7348</v>
      </c>
      <c r="E10" s="30">
        <v>694090</v>
      </c>
      <c r="F10" s="30">
        <f t="shared" si="0"/>
        <v>94.4597169297768</v>
      </c>
      <c r="G10" s="31">
        <f>+E10-E9</f>
        <v>501395</v>
      </c>
      <c r="H10" s="41">
        <f>+G10/E9</f>
        <v>2.602013544720932</v>
      </c>
      <c r="I10" s="44" t="s">
        <v>43</v>
      </c>
      <c r="J10" s="44"/>
      <c r="K10" s="44"/>
      <c r="L10" s="44"/>
      <c r="M10" s="44"/>
      <c r="N10" s="44"/>
    </row>
    <row r="11" spans="2:14" ht="75.75" customHeight="1">
      <c r="B11" s="28" t="s">
        <v>38</v>
      </c>
      <c r="C11" s="28">
        <v>2015</v>
      </c>
      <c r="D11" s="29">
        <v>4215</v>
      </c>
      <c r="E11" s="32">
        <v>332281</v>
      </c>
      <c r="F11" s="30">
        <f t="shared" si="0"/>
        <v>78.83297746144721</v>
      </c>
      <c r="G11" s="31">
        <f>+E11-E10</f>
        <v>-361809</v>
      </c>
      <c r="H11" s="41">
        <f>+G11/E10</f>
        <v>-0.5212710167269374</v>
      </c>
      <c r="I11" s="46" t="s">
        <v>44</v>
      </c>
      <c r="J11" s="47"/>
      <c r="K11" s="47"/>
      <c r="L11" s="47"/>
      <c r="M11" s="47"/>
      <c r="N11" s="48"/>
    </row>
    <row r="12" spans="2:14" ht="36" customHeight="1" hidden="1">
      <c r="B12" s="28" t="s">
        <v>39</v>
      </c>
      <c r="C12" s="28">
        <v>2015</v>
      </c>
      <c r="D12" s="29">
        <v>3913</v>
      </c>
      <c r="E12" s="32">
        <v>305055</v>
      </c>
      <c r="F12" s="30">
        <f t="shared" si="0"/>
        <v>77.95936621518017</v>
      </c>
      <c r="G12" s="31">
        <f>+E12-E11</f>
        <v>-27226</v>
      </c>
      <c r="H12" s="41">
        <f>+G12/E11</f>
        <v>-0.08193667408007078</v>
      </c>
      <c r="I12" s="46" t="s">
        <v>41</v>
      </c>
      <c r="J12" s="47"/>
      <c r="K12" s="47"/>
      <c r="L12" s="47"/>
      <c r="M12" s="47"/>
      <c r="N12" s="48"/>
    </row>
    <row r="13" spans="2:14" ht="33" customHeight="1" hidden="1">
      <c r="B13" s="28" t="s">
        <v>40</v>
      </c>
      <c r="C13" s="28">
        <v>2015</v>
      </c>
      <c r="D13" s="29">
        <v>3532</v>
      </c>
      <c r="E13" s="32">
        <v>275352</v>
      </c>
      <c r="F13" s="30">
        <f t="shared" si="0"/>
        <v>77.95922989807474</v>
      </c>
      <c r="G13" s="31">
        <f>+E13-E12</f>
        <v>-29703</v>
      </c>
      <c r="H13" s="41">
        <f>+G13/E12</f>
        <v>-0.0973693268427005</v>
      </c>
      <c r="I13" s="44" t="s">
        <v>35</v>
      </c>
      <c r="J13" s="44"/>
      <c r="K13" s="44"/>
      <c r="L13" s="44"/>
      <c r="M13" s="44"/>
      <c r="N13" s="44"/>
    </row>
    <row r="14" spans="1:14" ht="47.25" customHeight="1">
      <c r="A14" t="s">
        <v>15</v>
      </c>
      <c r="B14" s="28" t="s">
        <v>28</v>
      </c>
      <c r="C14" s="28">
        <v>2015</v>
      </c>
      <c r="D14" s="29">
        <v>3932</v>
      </c>
      <c r="E14" s="32">
        <v>306536</v>
      </c>
      <c r="F14" s="30">
        <f t="shared" si="0"/>
        <v>77.95930824008138</v>
      </c>
      <c r="G14" s="31">
        <f>+E14-E13</f>
        <v>31184</v>
      </c>
      <c r="H14" s="41">
        <f>+G14/E13</f>
        <v>0.11325140184200587</v>
      </c>
      <c r="I14" s="44" t="s">
        <v>42</v>
      </c>
      <c r="J14" s="44"/>
      <c r="K14" s="44"/>
      <c r="L14" s="44"/>
      <c r="M14" s="44"/>
      <c r="N14" s="44"/>
    </row>
    <row r="15" spans="4:8" ht="14.25">
      <c r="D15" s="23"/>
      <c r="E15" s="24"/>
      <c r="F15" s="25"/>
      <c r="H15" s="21"/>
    </row>
    <row r="16" spans="4:8" ht="14.25">
      <c r="D16" s="23"/>
      <c r="E16" s="24"/>
      <c r="F16" s="25"/>
      <c r="H16" s="21"/>
    </row>
    <row r="17" spans="2:14" ht="32.25" customHeight="1">
      <c r="B17" s="45" t="s">
        <v>34</v>
      </c>
      <c r="C17" s="45"/>
      <c r="D17" s="45"/>
      <c r="E17" s="45"/>
      <c r="F17" s="45"/>
      <c r="G17" s="45"/>
      <c r="H17" s="45"/>
      <c r="I17" s="45"/>
      <c r="J17" s="45"/>
      <c r="K17" s="45"/>
      <c r="L17" s="45"/>
      <c r="M17" s="45"/>
      <c r="N17" s="45"/>
    </row>
    <row r="18" spans="2:14" ht="14.25">
      <c r="B18" s="39"/>
      <c r="C18" s="39"/>
      <c r="D18" s="39"/>
      <c r="E18" s="39"/>
      <c r="F18" s="39"/>
      <c r="G18" s="39"/>
      <c r="H18" s="39"/>
      <c r="I18" s="39"/>
      <c r="J18" s="39"/>
      <c r="K18" s="39"/>
      <c r="L18" s="39"/>
      <c r="M18" s="39"/>
      <c r="N18" s="39"/>
    </row>
    <row r="19" spans="1:14" ht="14.25">
      <c r="A19" t="s">
        <v>15</v>
      </c>
      <c r="N19" s="40"/>
    </row>
  </sheetData>
  <sheetProtection/>
  <mergeCells count="9">
    <mergeCell ref="D4:E4"/>
    <mergeCell ref="I14:N14"/>
    <mergeCell ref="B17:N17"/>
    <mergeCell ref="I8:N8"/>
    <mergeCell ref="I11:N11"/>
    <mergeCell ref="I13:N13"/>
    <mergeCell ref="I12:N12"/>
    <mergeCell ref="I10:N10"/>
    <mergeCell ref="I9:N9"/>
  </mergeCells>
  <printOptions/>
  <pageMargins left="0.7" right="0.7" top="0.75" bottom="0.75" header="0.3" footer="0.3"/>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I59"/>
  <sheetViews>
    <sheetView zoomScalePageLayoutView="0" workbookViewId="0" topLeftCell="A49">
      <selection activeCell="A65" sqref="A65"/>
    </sheetView>
  </sheetViews>
  <sheetFormatPr defaultColWidth="9.140625" defaultRowHeight="15"/>
  <cols>
    <col min="1" max="1" width="15.8515625" style="0" customWidth="1"/>
    <col min="3" max="4" width="13.28125" style="0" customWidth="1"/>
    <col min="5" max="5" width="11.28125" style="0" customWidth="1"/>
    <col min="6" max="6" width="14.28125" style="0" hidden="1" customWidth="1"/>
    <col min="7" max="13" width="0" style="0" hidden="1" customWidth="1"/>
  </cols>
  <sheetData>
    <row r="1" spans="1:5" ht="14.25">
      <c r="A1" s="43" t="s">
        <v>30</v>
      </c>
      <c r="B1" s="43"/>
      <c r="C1" s="43"/>
      <c r="D1" s="43"/>
      <c r="E1" s="43"/>
    </row>
    <row r="2" spans="1:5" ht="14.25">
      <c r="A2" s="49" t="s">
        <v>29</v>
      </c>
      <c r="B2" s="50"/>
      <c r="C2" s="50"/>
      <c r="D2" s="50"/>
      <c r="E2" s="50"/>
    </row>
    <row r="3" spans="1:5" ht="14.25">
      <c r="A3" s="53" t="s">
        <v>31</v>
      </c>
      <c r="B3" s="53"/>
      <c r="C3" s="53"/>
      <c r="D3" s="53"/>
      <c r="E3" s="53"/>
    </row>
    <row r="4" spans="2:9" ht="14.25">
      <c r="B4" s="33"/>
      <c r="C4" s="33"/>
      <c r="D4" s="34"/>
      <c r="E4" s="35"/>
      <c r="F4" s="35"/>
      <c r="G4" s="36"/>
      <c r="H4" s="37"/>
      <c r="I4" s="38"/>
    </row>
    <row r="5" spans="2:9" ht="14.25">
      <c r="B5" s="33"/>
      <c r="C5" s="33"/>
      <c r="D5" s="34"/>
      <c r="E5" s="35"/>
      <c r="F5" s="35"/>
      <c r="G5" s="36"/>
      <c r="H5" s="37"/>
      <c r="I5" s="38"/>
    </row>
    <row r="6" spans="1:5" ht="14.25">
      <c r="A6" s="10" t="s">
        <v>11</v>
      </c>
      <c r="B6" s="27"/>
      <c r="C6" s="27"/>
      <c r="D6" s="27"/>
      <c r="E6" s="27"/>
    </row>
    <row r="7" spans="1:5" ht="53.25">
      <c r="A7" s="1" t="s">
        <v>0</v>
      </c>
      <c r="B7" s="1" t="s">
        <v>1</v>
      </c>
      <c r="C7" s="1" t="s">
        <v>2</v>
      </c>
      <c r="D7" s="1" t="s">
        <v>3</v>
      </c>
      <c r="E7" s="1" t="s">
        <v>4</v>
      </c>
    </row>
    <row r="9" spans="1:5" ht="14.25">
      <c r="A9" s="2" t="s">
        <v>5</v>
      </c>
      <c r="B9" s="2">
        <v>3535.38</v>
      </c>
      <c r="C9" s="3">
        <f>B9/$B$12</f>
        <v>0.7984525011348778</v>
      </c>
      <c r="D9" s="4">
        <v>674187.6776020544</v>
      </c>
      <c r="E9" s="2">
        <f>C9*$D$16</f>
        <v>7112.614880109491</v>
      </c>
    </row>
    <row r="10" spans="1:5" ht="14.25">
      <c r="A10" s="2" t="s">
        <v>6</v>
      </c>
      <c r="B10" s="2">
        <v>718.51</v>
      </c>
      <c r="C10" s="3">
        <f>B10/$B$12</f>
        <v>0.16227282685041522</v>
      </c>
      <c r="D10" s="4">
        <v>137017.96928020526</v>
      </c>
      <c r="E10" s="2">
        <f>C10*$D$16</f>
        <v>1445.5263415834988</v>
      </c>
    </row>
    <row r="11" spans="1:5" ht="14.25">
      <c r="A11" s="2" t="s">
        <v>7</v>
      </c>
      <c r="B11" s="2">
        <v>173.9</v>
      </c>
      <c r="C11" s="3">
        <f>B11/$B$12</f>
        <v>0.039274672014707114</v>
      </c>
      <c r="D11" s="4">
        <v>33162.27311774046</v>
      </c>
      <c r="E11" s="2">
        <f>C11*$D$16</f>
        <v>349.858778307011</v>
      </c>
    </row>
    <row r="12" spans="1:5" ht="14.25">
      <c r="A12" s="5" t="s">
        <v>8</v>
      </c>
      <c r="B12" s="5">
        <v>4427.79</v>
      </c>
      <c r="C12" s="6">
        <v>1</v>
      </c>
      <c r="D12" s="7">
        <v>844367.92</v>
      </c>
      <c r="E12" s="5">
        <v>8908</v>
      </c>
    </row>
    <row r="13" spans="1:5" ht="14.25">
      <c r="A13" s="5"/>
      <c r="B13" s="5"/>
      <c r="C13" s="5"/>
      <c r="D13" s="8"/>
      <c r="E13" s="2"/>
    </row>
    <row r="14" spans="1:5" ht="14.25">
      <c r="A14" s="5"/>
      <c r="B14" s="5"/>
      <c r="C14" s="5"/>
      <c r="D14" s="8"/>
      <c r="E14" s="2"/>
    </row>
    <row r="15" spans="1:5" ht="14.25">
      <c r="A15" s="5" t="s">
        <v>9</v>
      </c>
      <c r="B15" s="5"/>
      <c r="C15" s="5"/>
      <c r="D15" s="7">
        <v>844367.92</v>
      </c>
      <c r="E15" s="2"/>
    </row>
    <row r="16" spans="1:5" ht="14.25">
      <c r="A16" s="5" t="s">
        <v>10</v>
      </c>
      <c r="B16" s="2"/>
      <c r="C16" s="2"/>
      <c r="D16" s="9">
        <v>8908</v>
      </c>
      <c r="E16" s="2"/>
    </row>
    <row r="20" ht="14.25">
      <c r="A20" s="10" t="s">
        <v>12</v>
      </c>
    </row>
    <row r="21" spans="1:5" ht="53.25">
      <c r="A21" s="1" t="s">
        <v>0</v>
      </c>
      <c r="B21" s="1" t="s">
        <v>1</v>
      </c>
      <c r="C21" s="1" t="s">
        <v>2</v>
      </c>
      <c r="D21" s="1" t="s">
        <v>3</v>
      </c>
      <c r="E21" s="1" t="s">
        <v>4</v>
      </c>
    </row>
    <row r="23" spans="1:5" ht="14.25">
      <c r="A23" s="2" t="s">
        <v>5</v>
      </c>
      <c r="B23" s="2">
        <f>959.77+2856.06+118</f>
        <v>3933.83</v>
      </c>
      <c r="C23" s="3">
        <f>B23/$B$26</f>
        <v>0.8558334729326073</v>
      </c>
      <c r="D23" s="4">
        <f>C23*$D$29</f>
        <v>744031.6671960561</v>
      </c>
      <c r="E23" s="2">
        <f>C23*$D$30</f>
        <v>7873.667950979987</v>
      </c>
    </row>
    <row r="24" spans="1:5" ht="14.25">
      <c r="A24" s="2" t="s">
        <v>6</v>
      </c>
      <c r="B24" s="2">
        <f>266.57+268.64</f>
        <v>535.21</v>
      </c>
      <c r="C24" s="3">
        <f>B24/$B$26</f>
        <v>0.116438847903509</v>
      </c>
      <c r="D24" s="4">
        <f>C24*$D$29</f>
        <v>101227.8590076341</v>
      </c>
      <c r="E24" s="2">
        <f>C24*$D$30</f>
        <v>1071.2374007122828</v>
      </c>
    </row>
    <row r="25" spans="1:5" ht="14.25">
      <c r="A25" s="2" t="s">
        <v>7</v>
      </c>
      <c r="B25" s="2">
        <f>29.21+98.24</f>
        <v>127.44999999999999</v>
      </c>
      <c r="C25" s="3">
        <f>B25/$B$26</f>
        <v>0.027727679163883745</v>
      </c>
      <c r="D25" s="4">
        <f>C25*$D$29</f>
        <v>24105.47379630979</v>
      </c>
      <c r="E25" s="2">
        <f>C25*$D$30</f>
        <v>255.09464830773047</v>
      </c>
    </row>
    <row r="26" spans="1:5" ht="14.25">
      <c r="A26" s="5" t="s">
        <v>8</v>
      </c>
      <c r="B26" s="5">
        <f>SUM(B23:B25)</f>
        <v>4596.49</v>
      </c>
      <c r="C26" s="6">
        <f>SUM(C23:C25)</f>
        <v>1</v>
      </c>
      <c r="D26" s="7">
        <f>SUM(D23:D25)</f>
        <v>869365</v>
      </c>
      <c r="E26" s="5">
        <f>SUM(E23:E25)</f>
        <v>9200</v>
      </c>
    </row>
    <row r="27" spans="1:5" ht="14.25">
      <c r="A27" s="5"/>
      <c r="B27" s="5"/>
      <c r="C27" s="5"/>
      <c r="D27" s="8"/>
      <c r="E27" s="2"/>
    </row>
    <row r="28" spans="1:5" ht="14.25">
      <c r="A28" s="5"/>
      <c r="B28" s="5"/>
      <c r="C28" s="5"/>
      <c r="D28" s="8"/>
      <c r="E28" s="2"/>
    </row>
    <row r="29" spans="1:5" ht="14.25">
      <c r="A29" s="5" t="s">
        <v>9</v>
      </c>
      <c r="B29" s="5"/>
      <c r="C29" s="5"/>
      <c r="D29" s="7">
        <f>868463+902</f>
        <v>869365</v>
      </c>
      <c r="E29" s="2"/>
    </row>
    <row r="30" spans="1:5" ht="14.25">
      <c r="A30" s="5" t="s">
        <v>10</v>
      </c>
      <c r="B30" s="2"/>
      <c r="C30" s="2"/>
      <c r="D30" s="9">
        <f>9194+6</f>
        <v>9200</v>
      </c>
      <c r="E30" s="2"/>
    </row>
    <row r="33" ht="14.25">
      <c r="A33" s="10" t="s">
        <v>14</v>
      </c>
    </row>
    <row r="34" spans="1:5" ht="53.25">
      <c r="A34" s="1" t="s">
        <v>0</v>
      </c>
      <c r="B34" s="1" t="s">
        <v>1</v>
      </c>
      <c r="C34" s="1" t="s">
        <v>2</v>
      </c>
      <c r="D34" s="1" t="s">
        <v>3</v>
      </c>
      <c r="E34" s="1" t="s">
        <v>4</v>
      </c>
    </row>
    <row r="35" spans="1:5" ht="14.25">
      <c r="A35" s="11"/>
      <c r="B35" s="11"/>
      <c r="C35" s="11"/>
      <c r="D35" s="11"/>
      <c r="E35" s="11"/>
    </row>
    <row r="36" spans="1:5" ht="14.25">
      <c r="A36" s="12" t="s">
        <v>5</v>
      </c>
      <c r="B36" s="12">
        <f>1435.18+1159.02</f>
        <v>2594.2</v>
      </c>
      <c r="C36" s="3">
        <f>B36/$B$39</f>
        <v>0.719773374877573</v>
      </c>
      <c r="D36" s="14">
        <f>C36*$D$42</f>
        <v>492516.44813397736</v>
      </c>
      <c r="E36" s="12">
        <f>C36*$D$43</f>
        <v>5214.038327613139</v>
      </c>
    </row>
    <row r="37" spans="1:5" ht="14.25">
      <c r="A37" s="12" t="s">
        <v>6</v>
      </c>
      <c r="B37" s="12">
        <f>412.39+391.32</f>
        <v>803.71</v>
      </c>
      <c r="C37" s="3">
        <f>B37/$B$39</f>
        <v>0.22299323842527724</v>
      </c>
      <c r="D37" s="14">
        <f>C37*$D$42</f>
        <v>152586.69128431074</v>
      </c>
      <c r="E37" s="12">
        <f>C37*$D$43</f>
        <v>1615.3630191527084</v>
      </c>
    </row>
    <row r="38" spans="1:5" ht="14.25">
      <c r="A38" s="12" t="s">
        <v>7</v>
      </c>
      <c r="B38" s="12">
        <f>96.84+109.44</f>
        <v>206.28</v>
      </c>
      <c r="C38" s="3">
        <f>B38/$B$39</f>
        <v>0.0572333866971497</v>
      </c>
      <c r="D38" s="14">
        <f>C38*$D$42</f>
        <v>39162.86058171184</v>
      </c>
      <c r="E38" s="12">
        <f>C38*$D$43</f>
        <v>414.59865323415244</v>
      </c>
    </row>
    <row r="39" spans="1:5" ht="14.25">
      <c r="A39" s="15" t="s">
        <v>8</v>
      </c>
      <c r="B39" s="15">
        <f>SUM(B36:B38)</f>
        <v>3604.19</v>
      </c>
      <c r="C39" s="16">
        <f>SUM(C36:C38)</f>
        <v>1</v>
      </c>
      <c r="D39" s="17">
        <f>C39*$D$42</f>
        <v>684266</v>
      </c>
      <c r="E39" s="15">
        <f>SUM(E36:E38)</f>
        <v>7243.999999999999</v>
      </c>
    </row>
    <row r="40" spans="1:5" ht="14.25">
      <c r="A40" s="15"/>
      <c r="B40" s="15"/>
      <c r="C40" s="15"/>
      <c r="D40" s="18"/>
      <c r="E40" s="12"/>
    </row>
    <row r="41" spans="1:5" ht="14.25">
      <c r="A41" s="15"/>
      <c r="B41" s="15"/>
      <c r="C41" s="15"/>
      <c r="D41" s="18"/>
      <c r="E41" s="12"/>
    </row>
    <row r="42" spans="1:5" ht="14.25">
      <c r="A42" s="15" t="s">
        <v>9</v>
      </c>
      <c r="B42" s="15"/>
      <c r="C42" s="15"/>
      <c r="D42" s="17">
        <v>684266</v>
      </c>
      <c r="E42" s="12"/>
    </row>
    <row r="43" spans="1:5" ht="14.25">
      <c r="A43" s="15" t="s">
        <v>10</v>
      </c>
      <c r="B43" s="12"/>
      <c r="C43" s="12"/>
      <c r="D43" s="19">
        <v>7244</v>
      </c>
      <c r="E43" s="12"/>
    </row>
    <row r="44" spans="1:5" ht="14.25">
      <c r="A44" s="12"/>
      <c r="B44" s="12"/>
      <c r="C44" s="12"/>
      <c r="D44" s="20" t="s">
        <v>15</v>
      </c>
      <c r="E44" s="12"/>
    </row>
    <row r="46" ht="14.25">
      <c r="A46" s="10" t="s">
        <v>16</v>
      </c>
    </row>
    <row r="47" spans="1:5" ht="14.25">
      <c r="A47" s="51" t="s">
        <v>13</v>
      </c>
      <c r="B47" s="52"/>
      <c r="C47" s="52"/>
      <c r="D47" s="52"/>
      <c r="E47" s="52"/>
    </row>
    <row r="48" ht="14.25">
      <c r="C48" s="26">
        <v>41730</v>
      </c>
    </row>
    <row r="50" spans="1:5" ht="53.25">
      <c r="A50" s="1" t="s">
        <v>0</v>
      </c>
      <c r="B50" s="1" t="s">
        <v>1</v>
      </c>
      <c r="C50" s="1" t="s">
        <v>2</v>
      </c>
      <c r="D50" s="1" t="s">
        <v>3</v>
      </c>
      <c r="E50" s="1" t="s">
        <v>4</v>
      </c>
    </row>
    <row r="51" spans="1:6" ht="14.25">
      <c r="A51" s="11"/>
      <c r="B51" s="11"/>
      <c r="C51" s="11"/>
      <c r="D51" s="11"/>
      <c r="E51" s="11"/>
      <c r="F51" s="11"/>
    </row>
    <row r="52" spans="1:6" ht="14.25">
      <c r="A52" s="12" t="s">
        <v>5</v>
      </c>
      <c r="B52" s="12">
        <f>681.32+3246.69</f>
        <v>3928.01</v>
      </c>
      <c r="C52" s="13">
        <f>B52/$B$55</f>
        <v>0.7908596348524994</v>
      </c>
      <c r="D52" s="14">
        <f>C52*$D$58</f>
        <v>743308.5508020924</v>
      </c>
      <c r="E52" s="12">
        <f>C52*$D$59</f>
        <v>7869.053366782369</v>
      </c>
      <c r="F52" s="11"/>
    </row>
    <row r="53" spans="1:6" ht="14.25">
      <c r="A53" s="12" t="s">
        <v>6</v>
      </c>
      <c r="B53" s="12">
        <f>467.76+307.16</f>
        <v>774.9200000000001</v>
      </c>
      <c r="C53" s="13">
        <f>B53/$B$55</f>
        <v>0.15602122913126465</v>
      </c>
      <c r="D53" s="14">
        <f>C53*$D$58</f>
        <v>146640.3247923395</v>
      </c>
      <c r="E53" s="12">
        <f>C53*$D$59</f>
        <v>1552.4112298560833</v>
      </c>
      <c r="F53" s="11"/>
    </row>
    <row r="54" spans="1:6" ht="14.25">
      <c r="A54" s="12" t="s">
        <v>7</v>
      </c>
      <c r="B54" s="12">
        <f>200.81+63.02</f>
        <v>263.83</v>
      </c>
      <c r="C54" s="13">
        <f>B54/$B$55</f>
        <v>0.053119136016235934</v>
      </c>
      <c r="D54" s="14">
        <f>C54*$D$58</f>
        <v>49925.30440556822</v>
      </c>
      <c r="E54" s="12">
        <f>C54*$D$59</f>
        <v>528.5354033615475</v>
      </c>
      <c r="F54" s="11"/>
    </row>
    <row r="55" spans="1:6" ht="14.25">
      <c r="A55" s="15" t="s">
        <v>8</v>
      </c>
      <c r="B55" s="15">
        <f>SUM(B52:B54)</f>
        <v>4966.76</v>
      </c>
      <c r="C55" s="16">
        <f>SUM(C52:C54)</f>
        <v>1</v>
      </c>
      <c r="D55" s="17">
        <f>SUM(D52:D54)</f>
        <v>939874.18</v>
      </c>
      <c r="E55" s="15">
        <f>SUM(E52:E54)</f>
        <v>9950</v>
      </c>
      <c r="F55" s="11"/>
    </row>
    <row r="56" spans="1:6" ht="14.25">
      <c r="A56" s="15"/>
      <c r="B56" s="15"/>
      <c r="C56" s="15"/>
      <c r="D56" s="18"/>
      <c r="E56" s="12"/>
      <c r="F56" s="11"/>
    </row>
    <row r="57" spans="1:6" ht="14.25">
      <c r="A57" s="15"/>
      <c r="B57" s="15"/>
      <c r="C57" s="15"/>
      <c r="D57" s="18"/>
      <c r="E57" s="12"/>
      <c r="F57" s="11"/>
    </row>
    <row r="58" spans="1:6" ht="14.25">
      <c r="A58" s="15" t="s">
        <v>9</v>
      </c>
      <c r="B58" s="15"/>
      <c r="C58" s="15"/>
      <c r="D58" s="17">
        <v>939874.18</v>
      </c>
      <c r="E58" s="12"/>
      <c r="F58" s="11"/>
    </row>
    <row r="59" spans="1:6" ht="14.25">
      <c r="A59" s="15" t="s">
        <v>10</v>
      </c>
      <c r="B59" s="12"/>
      <c r="C59" s="12"/>
      <c r="D59" s="19">
        <v>9950</v>
      </c>
      <c r="E59" s="12"/>
      <c r="F59" s="11"/>
    </row>
  </sheetData>
  <sheetProtection/>
  <mergeCells count="4">
    <mergeCell ref="A2:E2"/>
    <mergeCell ref="A47:E47"/>
    <mergeCell ref="A1:E1"/>
    <mergeCell ref="A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2014-10-15T20:47:15Z</cp:lastPrinted>
  <dcterms:created xsi:type="dcterms:W3CDTF">2014-10-15T19:59:52Z</dcterms:created>
  <dcterms:modified xsi:type="dcterms:W3CDTF">2015-09-24T13:52:28Z</dcterms:modified>
  <cp:category/>
  <cp:version/>
  <cp:contentType/>
  <cp:contentStatus/>
</cp:coreProperties>
</file>