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740" yWindow="75" windowWidth="15405" windowHeight="10080" tabRatio="613"/>
  </bookViews>
  <sheets>
    <sheet name="Roll In Req Req" sheetId="2" r:id="rId1"/>
    <sheet name="SuppSch" sheetId="5" r:id="rId2"/>
  </sheets>
  <definedNames>
    <definedName name="_xlnm.Print_Area" localSheetId="0">'Roll In Req Req'!$A$1:$H$59</definedName>
    <definedName name="_xlnm.Print_Area" localSheetId="1">SuppSch!$A$1:$K$64</definedName>
  </definedNames>
  <calcPr calcId="152511" iterate="1"/>
</workbook>
</file>

<file path=xl/calcChain.xml><?xml version="1.0" encoding="utf-8"?>
<calcChain xmlns="http://schemas.openxmlformats.org/spreadsheetml/2006/main">
  <c r="H18" i="5" l="1"/>
  <c r="E18" i="5" l="1"/>
  <c r="J18" i="5" l="1"/>
  <c r="H21" i="2" l="1"/>
  <c r="I19" i="5"/>
  <c r="G31" i="2" s="1"/>
  <c r="H19" i="5"/>
  <c r="G30" i="2" s="1"/>
  <c r="G19" i="5"/>
  <c r="G29" i="2" s="1"/>
  <c r="J16" i="5"/>
  <c r="J9" i="5"/>
  <c r="J8" i="5"/>
  <c r="J6" i="5"/>
  <c r="J17" i="5" l="1"/>
  <c r="J12" i="5"/>
  <c r="J13" i="5"/>
  <c r="J15" i="5"/>
  <c r="J14" i="5"/>
  <c r="J11" i="5"/>
  <c r="J10" i="5"/>
  <c r="J7" i="5"/>
  <c r="B43" i="5" l="1"/>
  <c r="G35" i="2" s="1"/>
  <c r="D19" i="5"/>
  <c r="B64" i="5"/>
  <c r="C64" i="5"/>
  <c r="A7" i="5"/>
  <c r="A8" i="5" s="1"/>
  <c r="G7" i="2"/>
  <c r="G12" i="2"/>
  <c r="G17" i="2"/>
  <c r="A30" i="5"/>
  <c r="A51" i="5" s="1"/>
  <c r="D51" i="5"/>
  <c r="D52" i="5"/>
  <c r="D53" i="5"/>
  <c r="D54" i="5"/>
  <c r="D55" i="5"/>
  <c r="D56" i="5"/>
  <c r="D57" i="5"/>
  <c r="D58" i="5"/>
  <c r="D59" i="5"/>
  <c r="D60" i="5"/>
  <c r="D61" i="5"/>
  <c r="D62" i="5"/>
  <c r="D64" i="5" l="1"/>
  <c r="G45" i="2" s="1"/>
  <c r="C19" i="5"/>
  <c r="G27" i="2" s="1"/>
  <c r="B19" i="5"/>
  <c r="G26" i="2" s="1"/>
  <c r="G47" i="2"/>
  <c r="G41" i="2"/>
  <c r="E19" i="5"/>
  <c r="F19" i="5"/>
  <c r="G19" i="2"/>
  <c r="G23" i="2" s="1"/>
  <c r="G39" i="2" s="1"/>
  <c r="A31" i="5"/>
  <c r="A52" i="5" s="1"/>
  <c r="A9" i="5"/>
  <c r="A32" i="5"/>
  <c r="A53" i="5" s="1"/>
  <c r="J19" i="5" l="1"/>
  <c r="H31" i="2"/>
  <c r="H29" i="2"/>
  <c r="H30" i="2"/>
  <c r="G28" i="2"/>
  <c r="G33" i="2" s="1"/>
  <c r="G40" i="2" s="1"/>
  <c r="G43" i="2" s="1"/>
  <c r="H10" i="2"/>
  <c r="H16" i="2"/>
  <c r="H11" i="2"/>
  <c r="H27" i="2"/>
  <c r="H26" i="2"/>
  <c r="H15" i="2"/>
  <c r="H5" i="2"/>
  <c r="H6" i="2"/>
  <c r="G53" i="2"/>
  <c r="H35" i="2"/>
  <c r="H41" i="2" s="1"/>
  <c r="A10" i="5"/>
  <c r="A33" i="5"/>
  <c r="A54" i="5" s="1"/>
  <c r="G51" i="2" l="1"/>
  <c r="G55" i="2" s="1"/>
  <c r="G57" i="2" s="1"/>
  <c r="H17" i="2"/>
  <c r="H7" i="2"/>
  <c r="H12" i="2"/>
  <c r="H28" i="2"/>
  <c r="H33" i="2" s="1"/>
  <c r="H40" i="2" s="1"/>
  <c r="A34" i="5"/>
  <c r="A55" i="5" s="1"/>
  <c r="A11" i="5"/>
  <c r="H19" i="2" l="1"/>
  <c r="H23" i="2" s="1"/>
  <c r="H39" i="2" s="1"/>
  <c r="H43" i="2" s="1"/>
  <c r="A35" i="5"/>
  <c r="A56" i="5" s="1"/>
  <c r="A12" i="5"/>
  <c r="A13" i="5" l="1"/>
  <c r="A36" i="5"/>
  <c r="A57" i="5" s="1"/>
  <c r="A14" i="5" l="1"/>
  <c r="A37" i="5"/>
  <c r="A58" i="5" s="1"/>
  <c r="A38" i="5" l="1"/>
  <c r="A59" i="5" s="1"/>
  <c r="A15" i="5"/>
  <c r="A39" i="5" l="1"/>
  <c r="A60" i="5" s="1"/>
  <c r="A16" i="5"/>
  <c r="A17" i="5" l="1"/>
  <c r="A41" i="5" s="1"/>
  <c r="A62" i="5" s="1"/>
  <c r="A40" i="5"/>
  <c r="A61" i="5" s="1"/>
</calcChain>
</file>

<file path=xl/sharedStrings.xml><?xml version="1.0" encoding="utf-8"?>
<sst xmlns="http://schemas.openxmlformats.org/spreadsheetml/2006/main" count="91" uniqueCount="69">
  <si>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</si>
  <si>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</si>
  <si>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</si>
  <si>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</si>
  <si>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</si>
  <si>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</si>
  <si>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</si>
  <si>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</si>
  <si>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</si>
  <si>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</si>
  <si>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</si>
  <si>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</si>
  <si>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</si>
  <si>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</si>
  <si>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</si>
  <si>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</si>
  <si>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</si>
  <si>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</si>
  <si>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</si>
  <si>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</si>
  <si>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</si>
  <si>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</si>
  <si>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</si>
  <si>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</si>
  <si>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</si>
  <si>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</si>
  <si>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</si>
  <si>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</si>
  <si>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</si>
  <si>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</si>
  <si>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</si>
  <si>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</si>
  <si>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</si>
  <si>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Roll In Jurisdictional Environmental Surcharge Factor: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</si>
  <si>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</si>
  <si>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</si>
  <si>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</si>
  <si>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</si>
  <si>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FERC 506</t>
  </si>
  <si>
    <t>FERC 512</t>
  </si>
  <si>
    <t>Steam Plant</t>
  </si>
  <si>
    <t>less Base Rate amount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</si>
  <si>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</si>
  <si>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</si>
  <si>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</si>
  <si>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</si>
  <si>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</si>
  <si>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</si>
  <si>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</si>
  <si>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 xml:space="preserve"> </t>
  </si>
  <si>
    <t>Emission Allowance Expense</t>
  </si>
  <si>
    <t>FERC 509</t>
  </si>
  <si>
    <t>FERC 501</t>
  </si>
  <si>
    <t>Beneficial Reuse Expense</t>
  </si>
  <si>
    <t>KPSC Consultant Expense</t>
  </si>
  <si>
    <t>12 Month Emission Allowance Expense</t>
  </si>
  <si>
    <t>12 Month Beneficial Reuse Expense, net of amounts in base rates</t>
  </si>
  <si>
    <t>12 Month KPSC Consultant Expense</t>
  </si>
  <si>
    <t>ES Form 3.10</t>
  </si>
  <si>
    <t>Gross Proceeds from Allowance Sales</t>
  </si>
  <si>
    <t>Less Gross Proceeds from Allowance Sales</t>
  </si>
  <si>
    <t xml:space="preserve">  12 Month Balances for Allowance Sales</t>
  </si>
  <si>
    <t>Emission Allowances</t>
  </si>
  <si>
    <t>ES Form 2.00, February 2015</t>
  </si>
  <si>
    <t>ES Form 1.10, February 2015</t>
  </si>
  <si>
    <t>Less Jurisdictional Environmental Revenue Previously Rolled In</t>
  </si>
  <si>
    <t xml:space="preserve">  12 Month Balances for Selected Operating Expense Accounts</t>
  </si>
  <si>
    <t>at Feb. 28, 2015</t>
  </si>
  <si>
    <t>12 Month Operating and Maintenance Expense, net of amt in base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</si>
</sst>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[$-409]mmm\-yy;@"/>
  </numFmts>
  <fonts count="7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17" fontId="3" fillId="0" borderId="0" xfId="0" applyNumberFormat="1" applyFont="1"/>
    <xf numFmtId="17" fontId="4" fillId="0" borderId="0" xfId="0" applyNumberFormat="1" applyFont="1"/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3" quotePrefix="1" applyFont="1" applyBorder="1" applyAlignment="1" applyProtection="1">
      <alignment horizontal="center"/>
    </xf>
    <xf numFmtId="164" fontId="3" fillId="0" borderId="0" xfId="1" quotePrefix="1" applyNumberFormat="1" applyFont="1" applyAlignment="1">
      <alignment horizontal="left"/>
    </xf>
    <xf numFmtId="41" fontId="3" fillId="0" borderId="0" xfId="1" applyNumberFormat="1" applyFont="1" applyFill="1" applyBorder="1"/>
    <xf numFmtId="164" fontId="3" fillId="0" borderId="0" xfId="1" applyNumberFormat="1" applyFont="1"/>
    <xf numFmtId="14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41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3" fillId="0" borderId="0" xfId="0" applyFont="1" applyFill="1"/>
    <xf numFmtId="17" fontId="3" fillId="0" borderId="0" xfId="0" quotePrefix="1" applyNumberFormat="1" applyFont="1" applyAlignment="1">
      <alignment horizontal="left" indent="1"/>
    </xf>
    <xf numFmtId="164" fontId="3" fillId="0" borderId="0" xfId="1" applyNumberFormat="1" applyFont="1" applyFill="1"/>
    <xf numFmtId="166" fontId="3" fillId="0" borderId="1" xfId="2" applyNumberFormat="1" applyFont="1" applyFill="1" applyBorder="1"/>
    <xf numFmtId="166" fontId="3" fillId="0" borderId="1" xfId="2" applyNumberFormat="1" applyFont="1" applyBorder="1"/>
    <xf numFmtId="10" fontId="3" fillId="0" borderId="0" xfId="4" applyNumberFormat="1" applyFont="1" applyFill="1"/>
    <xf numFmtId="0" fontId="5" fillId="0" borderId="0" xfId="0" applyFont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3" fillId="0" borderId="2" xfId="4" applyNumberFormat="1" applyFont="1" applyBorder="1"/>
    <xf numFmtId="166" fontId="3" fillId="0" borderId="0" xfId="2" applyNumberFormat="1" applyFont="1"/>
    <xf numFmtId="165" fontId="3" fillId="0" borderId="1" xfId="4" applyNumberFormat="1" applyFont="1" applyBorder="1"/>
    <xf numFmtId="166" fontId="3" fillId="0" borderId="0" xfId="2" applyNumberFormat="1" applyFont="1" applyBorder="1"/>
    <xf numFmtId="164" fontId="3" fillId="0" borderId="1" xfId="1" applyNumberFormat="1" applyFont="1" applyFill="1" applyBorder="1"/>
    <xf numFmtId="165" fontId="5" fillId="0" borderId="0" xfId="4" applyNumberFormat="1" applyFont="1" applyFill="1" applyBorder="1"/>
    <xf numFmtId="0" fontId="6" fillId="0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2" applyNumberFormat="1" applyFont="1" applyFill="1"/>
    <xf numFmtId="0" fontId="3" fillId="0" borderId="0" xfId="0" quotePrefix="1" applyFont="1" applyFill="1" applyAlignment="1">
      <alignment horizontal="left"/>
    </xf>
    <xf numFmtId="165" fontId="3" fillId="0" borderId="0" xfId="4" applyNumberFormat="1" applyFont="1"/>
    <xf numFmtId="165" fontId="3" fillId="0" borderId="0" xfId="4" applyNumberFormat="1" applyFont="1" applyBorder="1"/>
    <xf numFmtId="10" fontId="3" fillId="0" borderId="0" xfId="4" applyNumberFormat="1" applyFont="1"/>
    <xf numFmtId="0" fontId="4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/>
    </xf>
    <xf numFmtId="42" fontId="3" fillId="0" borderId="4" xfId="2" applyNumberFormat="1" applyFont="1" applyFill="1" applyBorder="1"/>
    <xf numFmtId="17" fontId="3" fillId="0" borderId="0" xfId="0" applyNumberFormat="1" applyFont="1" applyFill="1"/>
    <xf numFmtId="17" fontId="3" fillId="0" borderId="0" xfId="0" quotePrefix="1" applyNumberFormat="1" applyFont="1" applyFill="1" applyAlignment="1">
      <alignment horizontal="right"/>
    </xf>
    <xf numFmtId="164" fontId="3" fillId="0" borderId="2" xfId="1" applyNumberFormat="1" applyFont="1" applyFill="1" applyBorder="1"/>
    <xf numFmtId="0" fontId="3" fillId="0" borderId="0" xfId="0" applyFont="1" applyBorder="1"/>
    <xf numFmtId="17" fontId="3" fillId="0" borderId="0" xfId="0" quotePrefix="1" applyNumberFormat="1" applyFont="1" applyAlignment="1">
      <alignment horizontal="right"/>
    </xf>
    <xf numFmtId="164" fontId="3" fillId="0" borderId="3" xfId="1" applyNumberFormat="1" applyFont="1" applyBorder="1"/>
    <xf numFmtId="0" fontId="3" fillId="0" borderId="0" xfId="0" quotePrefix="1" applyNumberFormat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Border="1" applyAlignment="1">
      <alignment horizontal="left"/>
    </xf>
    <xf numFmtId="164" fontId="3" fillId="0" borderId="0" xfId="1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4" applyNumberFormat="1" applyFont="1" applyBorder="1"/>
    <xf numFmtId="10" fontId="3" fillId="0" borderId="0" xfId="4" applyNumberFormat="1" applyFont="1" applyBorder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164" fontId="3" fillId="0" borderId="0" xfId="1" quotePrefix="1" applyNumberFormat="1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/>
    </xf>
    <xf numFmtId="165" fontId="3" fillId="0" borderId="0" xfId="4" applyNumberFormat="1" applyFont="1" applyFill="1" applyBorder="1"/>
    <xf numFmtId="17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5" fontId="3" fillId="0" borderId="1" xfId="4" applyNumberFormat="1" applyFont="1" applyFill="1" applyBorder="1"/>
    <xf numFmtId="17" fontId="3" fillId="0" borderId="0" xfId="0" applyNumberFormat="1" applyFont="1" applyAlignment="1">
      <alignment horizontal="left"/>
    </xf>
    <xf numFmtId="166" fontId="3" fillId="0" borderId="2" xfId="2" applyNumberFormat="1" applyFont="1" applyFill="1" applyBorder="1"/>
    <xf numFmtId="165" fontId="3" fillId="0" borderId="2" xfId="4" applyNumberFormat="1" applyFont="1" applyFill="1" applyBorder="1"/>
    <xf numFmtId="166" fontId="3" fillId="0" borderId="0" xfId="0" applyNumberFormat="1" applyFont="1" applyBorder="1"/>
    <xf numFmtId="42" fontId="3" fillId="0" borderId="0" xfId="1" applyNumberFormat="1" applyFont="1" applyFill="1" applyBorder="1"/>
    <xf numFmtId="42" fontId="3" fillId="0" borderId="0" xfId="1" applyNumberFormat="1" applyFont="1"/>
    <xf numFmtId="42" fontId="3" fillId="0" borderId="0" xfId="0" applyNumberFormat="1" applyFont="1" applyFill="1" applyAlignment="1">
      <alignment horizontal="center" wrapText="1"/>
    </xf>
    <xf numFmtId="42" fontId="3" fillId="0" borderId="0" xfId="0" quotePrefix="1" applyNumberFormat="1" applyFont="1" applyFill="1" applyAlignment="1">
      <alignment horizontal="center" wrapText="1"/>
    </xf>
    <xf numFmtId="42" fontId="3" fillId="0" borderId="2" xfId="1" applyNumberFormat="1" applyFont="1" applyBorder="1"/>
    <xf numFmtId="42" fontId="3" fillId="0" borderId="0" xfId="0" applyNumberFormat="1" applyFont="1"/>
    <xf numFmtId="0" fontId="3" fillId="0" borderId="0" xfId="0" applyFont="1" applyAlignment="1">
      <alignment horizontal="center" wrapText="1"/>
    </xf>
    <xf numFmtId="164" fontId="3" fillId="2" borderId="1" xfId="1" applyNumberFormat="1" applyFont="1" applyFill="1" applyBorder="1"/>
    <xf numFmtId="166" fontId="5" fillId="2" borderId="5" xfId="2" applyNumberFormat="1" applyFont="1" applyFill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4"/>
  <sheetViews>
    <sheetView tabSelected="1" view="pageBreakPreview" zoomScale="90" zoomScaleNormal="100" zoomScaleSheetLayoutView="90" workbookViewId="0"/>
  </sheetViews>
  <sheetFormatPr defaultRowHeight="11.25" x14ac:dyDescent="0.2"/>
  <cols>
    <col min="1" max="1" width="3.1640625" style="1" customWidth="1"/>
    <col min="2" max="2" width="4" style="1" customWidth="1"/>
    <col min="3" max="3" width="11.83203125" style="1" customWidth="1"/>
    <col min="4" max="4" width="32.5" style="1" customWidth="1"/>
    <col min="5" max="5" width="9.6640625" style="1" customWidth="1"/>
    <col min="6" max="6" width="25.1640625" style="1" customWidth="1"/>
    <col min="7" max="7" width="16.83203125" style="1" customWidth="1"/>
    <col min="8" max="8" width="15.1640625" style="1" bestFit="1" customWidth="1"/>
    <col min="9" max="16384" width="9.33203125" style="1"/>
  </cols>
  <sheetData>
    <row r="1" spans="1:8" x14ac:dyDescent="0.2">
      <c r="D1" s="2"/>
    </row>
    <row r="2" spans="1:8" ht="22.5" x14ac:dyDescent="0.2">
      <c r="A2" s="3" t="s">
        <v>12</v>
      </c>
      <c r="B2" s="2"/>
      <c r="G2" s="4" t="s">
        <v>48</v>
      </c>
      <c r="H2" s="5" t="s">
        <v>46</v>
      </c>
    </row>
    <row r="3" spans="1:8" x14ac:dyDescent="0.2">
      <c r="A3" s="2"/>
      <c r="B3" s="2"/>
      <c r="G3" s="6" t="s">
        <v>67</v>
      </c>
      <c r="H3" s="5" t="s">
        <v>47</v>
      </c>
    </row>
    <row r="4" spans="1:8" x14ac:dyDescent="0.2">
      <c r="A4" s="2" t="s">
        <v>13</v>
      </c>
      <c r="B4" s="2"/>
    </row>
    <row r="5" spans="1:8" x14ac:dyDescent="0.2">
      <c r="B5" s="2" t="s">
        <v>14</v>
      </c>
      <c r="C5" s="2"/>
      <c r="F5" s="7" t="s">
        <v>63</v>
      </c>
      <c r="G5" s="77">
        <v>260305557</v>
      </c>
      <c r="H5" s="78">
        <f>G5*$G$45</f>
        <v>235955273.67043501</v>
      </c>
    </row>
    <row r="6" spans="1:8" x14ac:dyDescent="0.2">
      <c r="A6" s="10"/>
      <c r="B6" s="11" t="s">
        <v>15</v>
      </c>
      <c r="C6" s="11"/>
      <c r="F6" s="7" t="s">
        <v>63</v>
      </c>
      <c r="G6" s="12">
        <v>475907545</v>
      </c>
      <c r="H6" s="13">
        <f>G6*$G$45</f>
        <v>431388773.70297503</v>
      </c>
    </row>
    <row r="7" spans="1:8" x14ac:dyDescent="0.2">
      <c r="B7" s="2"/>
      <c r="C7" s="2"/>
      <c r="E7" s="1" t="s">
        <v>16</v>
      </c>
      <c r="G7" s="77">
        <f>SUM(G5:G6)</f>
        <v>736213102</v>
      </c>
      <c r="H7" s="78">
        <f>SUM(H5:H6)</f>
        <v>667344047.37340999</v>
      </c>
    </row>
    <row r="8" spans="1:8" x14ac:dyDescent="0.2">
      <c r="B8" s="2"/>
      <c r="C8" s="2"/>
      <c r="G8" s="16"/>
    </row>
    <row r="9" spans="1:8" x14ac:dyDescent="0.2">
      <c r="B9" s="2" t="s">
        <v>35</v>
      </c>
      <c r="C9" s="2"/>
      <c r="G9" s="16"/>
    </row>
    <row r="10" spans="1:8" x14ac:dyDescent="0.2">
      <c r="C10" s="17" t="s">
        <v>62</v>
      </c>
      <c r="F10" s="7" t="s">
        <v>63</v>
      </c>
      <c r="G10" s="77">
        <v>173</v>
      </c>
      <c r="H10" s="78">
        <f>G10*$G$45</f>
        <v>156.81671499999999</v>
      </c>
    </row>
    <row r="11" spans="1:8" x14ac:dyDescent="0.2">
      <c r="C11" s="17" t="s">
        <v>42</v>
      </c>
      <c r="F11" s="7" t="s">
        <v>63</v>
      </c>
      <c r="G11" s="12">
        <v>214752</v>
      </c>
      <c r="H11" s="13">
        <f>G11*$G$45</f>
        <v>194663.02416</v>
      </c>
    </row>
    <row r="12" spans="1:8" x14ac:dyDescent="0.2">
      <c r="D12" s="2"/>
      <c r="E12" s="1" t="s">
        <v>16</v>
      </c>
      <c r="G12" s="77">
        <f>SUM(G10:G11)</f>
        <v>214925</v>
      </c>
      <c r="H12" s="78">
        <f>SUM(H10:H11)</f>
        <v>194819.84087499999</v>
      </c>
    </row>
    <row r="13" spans="1:8" x14ac:dyDescent="0.2">
      <c r="G13" s="18"/>
      <c r="H13" s="9"/>
    </row>
    <row r="14" spans="1:8" x14ac:dyDescent="0.2">
      <c r="B14" s="2" t="s">
        <v>17</v>
      </c>
      <c r="C14" s="2"/>
      <c r="G14" s="16"/>
    </row>
    <row r="15" spans="1:8" x14ac:dyDescent="0.2">
      <c r="C15" s="2" t="s">
        <v>18</v>
      </c>
      <c r="F15" s="7" t="s">
        <v>63</v>
      </c>
      <c r="G15" s="77">
        <v>-56081258</v>
      </c>
      <c r="H15" s="78">
        <f>G15*$G$45</f>
        <v>-50835136.720389999</v>
      </c>
    </row>
    <row r="16" spans="1:8" x14ac:dyDescent="0.2">
      <c r="C16" s="2" t="s">
        <v>19</v>
      </c>
      <c r="F16" s="7" t="s">
        <v>63</v>
      </c>
      <c r="G16" s="12">
        <v>54254172</v>
      </c>
      <c r="H16" s="13">
        <f>G16*$G$45</f>
        <v>49178965.48026</v>
      </c>
    </row>
    <row r="17" spans="1:8" x14ac:dyDescent="0.2">
      <c r="D17" s="2"/>
      <c r="E17" s="1" t="s">
        <v>16</v>
      </c>
      <c r="G17" s="77">
        <f>SUM(G15:G16)</f>
        <v>-1827086</v>
      </c>
      <c r="H17" s="78">
        <f>SUM(H15:H16)</f>
        <v>-1656171.2401299998</v>
      </c>
    </row>
    <row r="18" spans="1:8" x14ac:dyDescent="0.2">
      <c r="G18" s="18"/>
    </row>
    <row r="19" spans="1:8" x14ac:dyDescent="0.2">
      <c r="D19" s="1" t="s">
        <v>13</v>
      </c>
      <c r="G19" s="19">
        <f>G7+G12-G17</f>
        <v>738255113</v>
      </c>
      <c r="H19" s="20">
        <f>H7+H12-H17</f>
        <v>669195038.45441496</v>
      </c>
    </row>
    <row r="20" spans="1:8" x14ac:dyDescent="0.2">
      <c r="G20" s="18"/>
    </row>
    <row r="21" spans="1:8" x14ac:dyDescent="0.2">
      <c r="B21" s="1" t="s">
        <v>20</v>
      </c>
      <c r="F21" s="1" t="s">
        <v>64</v>
      </c>
      <c r="G21" s="21">
        <v>0.1043</v>
      </c>
      <c r="H21" s="21">
        <f>+G21</f>
        <v>0.1043</v>
      </c>
    </row>
    <row r="23" spans="1:8" x14ac:dyDescent="0.2">
      <c r="A23" s="22" t="s">
        <v>21</v>
      </c>
      <c r="G23" s="20">
        <f>G19*G21</f>
        <v>77000008.285899997</v>
      </c>
      <c r="H23" s="20">
        <f>H19*H21</f>
        <v>69797042.510795489</v>
      </c>
    </row>
    <row r="24" spans="1:8" x14ac:dyDescent="0.2">
      <c r="H24" s="23"/>
    </row>
    <row r="25" spans="1:8" x14ac:dyDescent="0.2">
      <c r="A25" s="1" t="s">
        <v>22</v>
      </c>
      <c r="G25" s="5"/>
    </row>
    <row r="26" spans="1:8" x14ac:dyDescent="0.2">
      <c r="B26" s="1" t="s">
        <v>23</v>
      </c>
      <c r="F26" s="1" t="s">
        <v>24</v>
      </c>
      <c r="G26" s="77">
        <f>SuppSch!B19</f>
        <v>1637703.91</v>
      </c>
      <c r="H26" s="78">
        <f>G26*$G$45</f>
        <v>1484504.89773905</v>
      </c>
    </row>
    <row r="27" spans="1:8" x14ac:dyDescent="0.2">
      <c r="B27" s="1" t="s">
        <v>25</v>
      </c>
      <c r="F27" s="1" t="s">
        <v>24</v>
      </c>
      <c r="G27" s="9">
        <f>SuppSch!C19</f>
        <v>604851.94999999995</v>
      </c>
      <c r="H27" s="9">
        <f>G27*$G$45</f>
        <v>548271.07433724997</v>
      </c>
    </row>
    <row r="28" spans="1:8" x14ac:dyDescent="0.2">
      <c r="B28" s="24" t="s">
        <v>68</v>
      </c>
      <c r="F28" s="1" t="s">
        <v>24</v>
      </c>
      <c r="G28" s="9">
        <f>SUM(SuppSch!D19:F19)</f>
        <v>1947343.8299999998</v>
      </c>
      <c r="H28" s="9">
        <f>G28*$G$45</f>
        <v>1765179.5514226498</v>
      </c>
    </row>
    <row r="29" spans="1:8" x14ac:dyDescent="0.2">
      <c r="B29" s="24" t="s">
        <v>55</v>
      </c>
      <c r="C29" s="16"/>
      <c r="D29" s="16"/>
      <c r="F29" s="1" t="s">
        <v>24</v>
      </c>
      <c r="G29" s="9">
        <f>+SuppSch!G19</f>
        <v>278508.72000000003</v>
      </c>
      <c r="H29" s="9">
        <f t="shared" ref="H29:H31" si="0">G29*$G$45</f>
        <v>252455.62178760004</v>
      </c>
    </row>
    <row r="30" spans="1:8" x14ac:dyDescent="0.2">
      <c r="B30" s="24" t="s">
        <v>56</v>
      </c>
      <c r="C30" s="16"/>
      <c r="D30" s="16"/>
      <c r="F30" s="1" t="s">
        <v>24</v>
      </c>
      <c r="G30" s="9">
        <f>+SuppSch!H19</f>
        <v>-229329.54000000007</v>
      </c>
      <c r="H30" s="9">
        <f t="shared" si="0"/>
        <v>-207876.90818070006</v>
      </c>
    </row>
    <row r="31" spans="1:8" x14ac:dyDescent="0.2">
      <c r="B31" s="24" t="s">
        <v>57</v>
      </c>
      <c r="C31" s="16"/>
      <c r="D31" s="16"/>
      <c r="F31" s="1" t="s">
        <v>24</v>
      </c>
      <c r="G31" s="13">
        <f>+SuppSch!I19</f>
        <v>36681.35</v>
      </c>
      <c r="H31" s="13">
        <f t="shared" si="0"/>
        <v>33249.993114249999</v>
      </c>
    </row>
    <row r="32" spans="1:8" x14ac:dyDescent="0.2">
      <c r="G32" s="9"/>
    </row>
    <row r="33" spans="1:8" x14ac:dyDescent="0.2">
      <c r="A33" s="22" t="s">
        <v>26</v>
      </c>
      <c r="G33" s="20">
        <f>SUM(G26:G32)</f>
        <v>4275760.2199999988</v>
      </c>
      <c r="H33" s="20">
        <f>SUM(H26:H32)</f>
        <v>3875784.2302200994</v>
      </c>
    </row>
    <row r="35" spans="1:8" x14ac:dyDescent="0.2">
      <c r="A35" s="25" t="s">
        <v>59</v>
      </c>
      <c r="F35" s="1" t="s">
        <v>27</v>
      </c>
      <c r="G35" s="77">
        <f>SuppSch!B43</f>
        <v>10831.62</v>
      </c>
      <c r="H35" s="78">
        <f>G35*$G$45</f>
        <v>9818.3761071000008</v>
      </c>
    </row>
    <row r="37" spans="1:8" x14ac:dyDescent="0.2">
      <c r="A37" s="22" t="s">
        <v>28</v>
      </c>
    </row>
    <row r="39" spans="1:8" x14ac:dyDescent="0.2">
      <c r="B39" s="1" t="s">
        <v>21</v>
      </c>
      <c r="G39" s="77">
        <f>G23</f>
        <v>77000008.285899997</v>
      </c>
      <c r="H39" s="78">
        <f>H23</f>
        <v>69797042.510795489</v>
      </c>
    </row>
    <row r="40" spans="1:8" x14ac:dyDescent="0.2">
      <c r="B40" s="1" t="s">
        <v>22</v>
      </c>
      <c r="G40" s="9">
        <f>G33</f>
        <v>4275760.2199999988</v>
      </c>
      <c r="H40" s="9">
        <f>H33</f>
        <v>3875784.2302200994</v>
      </c>
    </row>
    <row r="41" spans="1:8" x14ac:dyDescent="0.2">
      <c r="B41" s="24" t="s">
        <v>60</v>
      </c>
      <c r="G41" s="13">
        <f>G35</f>
        <v>10831.62</v>
      </c>
      <c r="H41" s="13">
        <f>H35</f>
        <v>9818.3761071000008</v>
      </c>
    </row>
    <row r="42" spans="1:8" x14ac:dyDescent="0.2">
      <c r="G42" s="9"/>
    </row>
    <row r="43" spans="1:8" x14ac:dyDescent="0.2">
      <c r="A43" s="1" t="s">
        <v>29</v>
      </c>
      <c r="G43" s="20">
        <f>SUM(G39:G40)-G41</f>
        <v>81264936.885899991</v>
      </c>
      <c r="H43" s="20">
        <f>SUM(H39:H40)-H41</f>
        <v>73663008.364908487</v>
      </c>
    </row>
    <row r="45" spans="1:8" ht="12" thickBot="1" x14ac:dyDescent="0.25">
      <c r="A45" s="25" t="s">
        <v>30</v>
      </c>
      <c r="F45" s="1" t="s">
        <v>31</v>
      </c>
      <c r="G45" s="26">
        <f>SuppSch!$D$64</f>
        <v>0.90645500000000001</v>
      </c>
    </row>
    <row r="46" spans="1:8" ht="12" thickTop="1" x14ac:dyDescent="0.2"/>
    <row r="47" spans="1:8" ht="12" thickBot="1" x14ac:dyDescent="0.25">
      <c r="A47" s="22" t="s">
        <v>32</v>
      </c>
      <c r="F47" s="1" t="s">
        <v>31</v>
      </c>
      <c r="G47" s="81">
        <f>SuppSch!B64</f>
        <v>1004702278.22</v>
      </c>
    </row>
    <row r="48" spans="1:8" ht="12" thickTop="1" x14ac:dyDescent="0.2"/>
    <row r="49" spans="1:7" x14ac:dyDescent="0.2">
      <c r="A49" s="22" t="s">
        <v>33</v>
      </c>
      <c r="G49" s="9"/>
    </row>
    <row r="51" spans="1:7" x14ac:dyDescent="0.2">
      <c r="A51" s="1" t="s">
        <v>28</v>
      </c>
      <c r="G51" s="27">
        <f>G43</f>
        <v>81264936.885899991</v>
      </c>
    </row>
    <row r="52" spans="1:7" x14ac:dyDescent="0.2">
      <c r="G52" s="9"/>
    </row>
    <row r="53" spans="1:7" x14ac:dyDescent="0.2">
      <c r="A53" s="1" t="s">
        <v>30</v>
      </c>
      <c r="G53" s="28">
        <f>G45</f>
        <v>0.90645500000000001</v>
      </c>
    </row>
    <row r="54" spans="1:7" x14ac:dyDescent="0.2">
      <c r="G54" s="9"/>
    </row>
    <row r="55" spans="1:7" x14ac:dyDescent="0.2">
      <c r="A55" s="24" t="s">
        <v>36</v>
      </c>
      <c r="G55" s="29">
        <f>G51*G53</f>
        <v>73663008.364908472</v>
      </c>
    </row>
    <row r="56" spans="1:7" x14ac:dyDescent="0.2">
      <c r="B56" s="24" t="s">
        <v>65</v>
      </c>
      <c r="G56" s="84">
        <v>13883368.162476391</v>
      </c>
    </row>
    <row r="57" spans="1:7" x14ac:dyDescent="0.2">
      <c r="A57" s="24" t="s">
        <v>37</v>
      </c>
      <c r="G57" s="85">
        <f>G55-G56</f>
        <v>59779640.202432081</v>
      </c>
    </row>
    <row r="58" spans="1:7" x14ac:dyDescent="0.2">
      <c r="A58" s="24"/>
      <c r="G58" s="14"/>
    </row>
    <row r="59" spans="1:7" x14ac:dyDescent="0.2">
      <c r="D59" s="24"/>
      <c r="E59" s="24"/>
      <c r="G59" s="31"/>
    </row>
    <row r="60" spans="1:7" x14ac:dyDescent="0.2">
      <c r="A60" s="32"/>
      <c r="F60" s="33"/>
      <c r="G60" s="34"/>
    </row>
    <row r="61" spans="1:7" x14ac:dyDescent="0.2">
      <c r="A61" s="35"/>
      <c r="G61" s="36"/>
    </row>
    <row r="62" spans="1:7" x14ac:dyDescent="0.2">
      <c r="A62" s="1" t="s">
        <v>49</v>
      </c>
      <c r="F62" s="33"/>
      <c r="G62" s="37"/>
    </row>
    <row r="64" spans="1:7" x14ac:dyDescent="0.2">
      <c r="F64" s="24"/>
      <c r="G64" s="38"/>
    </row>
  </sheetData>
  <phoneticPr fontId="0" type="noConversion"/>
  <printOptions horizontalCentered="1"/>
  <pageMargins left="0.75" right="0.75" top="1.54" bottom="0.42" header="0.5" footer="0.21"/>
  <pageSetup scale="95" orientation="portrait" r:id="rId1"/>
  <headerFooter alignWithMargins="0">
    <oddHeader>&amp;C&amp;"Times New Roman,Bold"&amp;12
&amp;14Louisville Gas And Electric Company&amp;12
Calculation of ECR Roll-in At February 28, 2015&amp;R&amp;"Times New Roman,Bold"&amp;10REVISED Attachment to Response to Question No. 5(a)
Page &amp;P of &amp;N
Conroy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9"/>
  <sheetViews>
    <sheetView view="pageBreakPreview" zoomScale="90" zoomScaleNormal="100" zoomScaleSheetLayoutView="90" workbookViewId="0"/>
  </sheetViews>
  <sheetFormatPr defaultRowHeight="11.25" x14ac:dyDescent="0.2"/>
  <cols>
    <col min="1" max="1" width="13.83203125" style="1" customWidth="1"/>
    <col min="2" max="2" width="14.6640625" style="1" customWidth="1"/>
    <col min="3" max="3" width="16.33203125" style="1" customWidth="1"/>
    <col min="4" max="4" width="13.5" style="1" customWidth="1"/>
    <col min="5" max="6" width="12.33203125" style="1" customWidth="1"/>
    <col min="7" max="9" width="14" style="1" customWidth="1"/>
    <col min="10" max="10" width="11.83203125" style="1" customWidth="1"/>
    <col min="11" max="11" width="1.6640625" style="1" customWidth="1"/>
    <col min="12" max="12" width="16.1640625" style="1" bestFit="1" customWidth="1"/>
    <col min="13" max="13" width="12.5" style="1" bestFit="1" customWidth="1"/>
    <col min="14" max="14" width="13.6640625" style="1" customWidth="1"/>
    <col min="15" max="16" width="12.5" style="1" customWidth="1"/>
    <col min="17" max="17" width="1.6640625" style="1" customWidth="1"/>
    <col min="18" max="18" width="11.5" style="1" bestFit="1" customWidth="1"/>
    <col min="19" max="16384" width="9.33203125" style="1"/>
  </cols>
  <sheetData>
    <row r="1" spans="1:16" ht="12" x14ac:dyDescent="0.2">
      <c r="A1" s="39" t="s">
        <v>0</v>
      </c>
    </row>
    <row r="2" spans="1:16" x14ac:dyDescent="0.2">
      <c r="A2" s="24" t="s">
        <v>66</v>
      </c>
    </row>
    <row r="3" spans="1:16" x14ac:dyDescent="0.2">
      <c r="G3" s="40" t="s">
        <v>67</v>
      </c>
      <c r="H3" s="40"/>
      <c r="I3" s="40"/>
    </row>
    <row r="4" spans="1:16" ht="33.75" x14ac:dyDescent="0.2">
      <c r="B4" s="41" t="s">
        <v>1</v>
      </c>
      <c r="C4" s="41" t="s">
        <v>2</v>
      </c>
      <c r="D4" s="83" t="s">
        <v>34</v>
      </c>
      <c r="E4" s="83"/>
      <c r="F4" s="83"/>
      <c r="G4" s="41" t="s">
        <v>50</v>
      </c>
      <c r="H4" s="41" t="s">
        <v>53</v>
      </c>
      <c r="I4" s="4" t="s">
        <v>54</v>
      </c>
      <c r="J4" s="41" t="s">
        <v>44</v>
      </c>
      <c r="L4" s="41"/>
      <c r="M4" s="4"/>
      <c r="N4" s="41"/>
      <c r="O4" s="4"/>
      <c r="P4" s="41"/>
    </row>
    <row r="5" spans="1:16" x14ac:dyDescent="0.2">
      <c r="A5" s="16"/>
      <c r="B5" s="42" t="s">
        <v>40</v>
      </c>
      <c r="C5" s="43"/>
      <c r="D5" s="43" t="s">
        <v>43</v>
      </c>
      <c r="E5" s="43" t="s">
        <v>38</v>
      </c>
      <c r="F5" s="42" t="s">
        <v>39</v>
      </c>
      <c r="G5" s="79" t="s">
        <v>51</v>
      </c>
      <c r="H5" s="80" t="s">
        <v>52</v>
      </c>
      <c r="I5" s="42"/>
      <c r="J5" s="44"/>
      <c r="M5" s="41"/>
    </row>
    <row r="6" spans="1:16" x14ac:dyDescent="0.2">
      <c r="A6" s="45">
        <v>41729</v>
      </c>
      <c r="B6" s="46">
        <v>38197.170000000006</v>
      </c>
      <c r="C6" s="46">
        <v>42503.11</v>
      </c>
      <c r="D6" s="46">
        <v>0</v>
      </c>
      <c r="E6" s="46">
        <v>143398.47</v>
      </c>
      <c r="F6" s="46">
        <v>6379.62</v>
      </c>
      <c r="G6" s="46">
        <v>5257.4</v>
      </c>
      <c r="H6" s="46">
        <v>21467.27</v>
      </c>
      <c r="I6" s="46">
        <v>0</v>
      </c>
      <c r="J6" s="18">
        <f t="shared" ref="J6:J17" si="0">SUM(B6:I6)</f>
        <v>257203.03999999998</v>
      </c>
      <c r="L6" s="9"/>
      <c r="M6" s="23"/>
      <c r="N6" s="9"/>
      <c r="O6" s="9"/>
      <c r="P6" s="9"/>
    </row>
    <row r="7" spans="1:16" x14ac:dyDescent="0.2">
      <c r="A7" s="45">
        <f t="shared" ref="A7:A17" si="1">EOMONTH(A6,1)</f>
        <v>41759</v>
      </c>
      <c r="B7" s="8">
        <v>37444.530000000006</v>
      </c>
      <c r="C7" s="8">
        <v>42482.68</v>
      </c>
      <c r="D7" s="8">
        <v>0</v>
      </c>
      <c r="E7" s="8">
        <v>226015.83</v>
      </c>
      <c r="F7" s="8">
        <v>2156.37</v>
      </c>
      <c r="G7" s="8">
        <v>17836.189999999999</v>
      </c>
      <c r="H7" s="8">
        <v>25550.73</v>
      </c>
      <c r="I7" s="8">
        <v>4324</v>
      </c>
      <c r="J7" s="18">
        <f t="shared" si="0"/>
        <v>355810.32999999996</v>
      </c>
      <c r="L7" s="9"/>
      <c r="M7" s="23"/>
      <c r="N7" s="9"/>
      <c r="O7" s="9"/>
      <c r="P7" s="9"/>
    </row>
    <row r="8" spans="1:16" x14ac:dyDescent="0.2">
      <c r="A8" s="45">
        <f t="shared" si="1"/>
        <v>41790</v>
      </c>
      <c r="B8" s="8">
        <v>37466.550000000003</v>
      </c>
      <c r="C8" s="8">
        <v>42482.68</v>
      </c>
      <c r="D8" s="8">
        <v>0</v>
      </c>
      <c r="E8" s="8">
        <v>169444.21</v>
      </c>
      <c r="F8" s="8">
        <v>4280.4399999999996</v>
      </c>
      <c r="G8" s="8">
        <v>18942.21</v>
      </c>
      <c r="H8" s="8">
        <v>10214.67</v>
      </c>
      <c r="I8" s="8">
        <v>0</v>
      </c>
      <c r="J8" s="18">
        <f t="shared" si="0"/>
        <v>282830.76</v>
      </c>
      <c r="L8" s="9"/>
      <c r="M8" s="23"/>
      <c r="N8" s="9"/>
      <c r="O8" s="9"/>
      <c r="P8" s="9"/>
    </row>
    <row r="9" spans="1:16" x14ac:dyDescent="0.2">
      <c r="A9" s="45">
        <f t="shared" si="1"/>
        <v>41820</v>
      </c>
      <c r="B9" s="8">
        <v>37466.550000000003</v>
      </c>
      <c r="C9" s="8">
        <v>42482.68</v>
      </c>
      <c r="D9" s="8">
        <v>0</v>
      </c>
      <c r="E9" s="8">
        <v>151079.07</v>
      </c>
      <c r="F9" s="8">
        <v>1392.62</v>
      </c>
      <c r="G9" s="8">
        <v>18301.419999999998</v>
      </c>
      <c r="H9" s="8">
        <v>21937.679999999997</v>
      </c>
      <c r="I9" s="8">
        <v>9258.34</v>
      </c>
      <c r="J9" s="18">
        <f t="shared" si="0"/>
        <v>281918.36000000004</v>
      </c>
      <c r="L9" s="9"/>
      <c r="M9" s="23"/>
      <c r="N9" s="9"/>
      <c r="O9" s="9"/>
      <c r="P9" s="9"/>
    </row>
    <row r="10" spans="1:16" x14ac:dyDescent="0.2">
      <c r="A10" s="45">
        <f t="shared" si="1"/>
        <v>41851</v>
      </c>
      <c r="B10" s="8">
        <v>37466.550000000003</v>
      </c>
      <c r="C10" s="8">
        <v>42482.68</v>
      </c>
      <c r="D10" s="8">
        <v>0</v>
      </c>
      <c r="E10" s="8">
        <v>150489.96</v>
      </c>
      <c r="F10" s="8">
        <v>3582.51</v>
      </c>
      <c r="G10" s="8">
        <v>31596.62</v>
      </c>
      <c r="H10" s="8">
        <v>24377.63</v>
      </c>
      <c r="I10" s="8">
        <v>0</v>
      </c>
      <c r="J10" s="18">
        <f t="shared" si="0"/>
        <v>289995.95</v>
      </c>
      <c r="L10" s="9"/>
      <c r="M10" s="23"/>
      <c r="N10" s="9"/>
      <c r="O10" s="9"/>
      <c r="P10" s="9"/>
    </row>
    <row r="11" spans="1:16" x14ac:dyDescent="0.2">
      <c r="A11" s="45">
        <f t="shared" si="1"/>
        <v>41882</v>
      </c>
      <c r="B11" s="8">
        <v>37466.550000000003</v>
      </c>
      <c r="C11" s="8">
        <v>42482.68</v>
      </c>
      <c r="D11" s="8">
        <v>0</v>
      </c>
      <c r="E11" s="8">
        <v>124813.05</v>
      </c>
      <c r="F11" s="8">
        <v>1463.02</v>
      </c>
      <c r="G11" s="8">
        <v>31556.18</v>
      </c>
      <c r="H11" s="8">
        <v>19513.419999999998</v>
      </c>
      <c r="I11" s="8">
        <v>12786.93</v>
      </c>
      <c r="J11" s="18">
        <f t="shared" si="0"/>
        <v>270081.83</v>
      </c>
      <c r="L11" s="9"/>
      <c r="M11" s="23"/>
      <c r="N11" s="9"/>
      <c r="O11" s="9"/>
      <c r="P11" s="9"/>
    </row>
    <row r="12" spans="1:16" x14ac:dyDescent="0.2">
      <c r="A12" s="45">
        <f t="shared" si="1"/>
        <v>41912</v>
      </c>
      <c r="B12" s="8">
        <v>37466.550000000003</v>
      </c>
      <c r="C12" s="8">
        <v>42482.68</v>
      </c>
      <c r="D12" s="8">
        <v>0</v>
      </c>
      <c r="E12" s="8">
        <v>118605.37</v>
      </c>
      <c r="F12" s="8">
        <v>0</v>
      </c>
      <c r="G12" s="8">
        <v>69026.290000000008</v>
      </c>
      <c r="H12" s="8">
        <v>23937.269999999997</v>
      </c>
      <c r="I12" s="8">
        <v>0</v>
      </c>
      <c r="J12" s="18">
        <f t="shared" si="0"/>
        <v>291518.16000000003</v>
      </c>
      <c r="L12" s="9"/>
      <c r="M12" s="23"/>
      <c r="N12" s="9"/>
      <c r="O12" s="9"/>
      <c r="P12" s="9"/>
    </row>
    <row r="13" spans="1:16" x14ac:dyDescent="0.2">
      <c r="A13" s="45">
        <f t="shared" si="1"/>
        <v>41943</v>
      </c>
      <c r="B13" s="8">
        <v>37466.550000000003</v>
      </c>
      <c r="C13" s="8">
        <v>42482.68</v>
      </c>
      <c r="D13" s="8">
        <v>0</v>
      </c>
      <c r="E13" s="8">
        <v>108011.09</v>
      </c>
      <c r="F13" s="8">
        <v>7257.88</v>
      </c>
      <c r="G13" s="8">
        <v>27752.43</v>
      </c>
      <c r="H13" s="8">
        <v>15363.68</v>
      </c>
      <c r="I13" s="8">
        <v>0</v>
      </c>
      <c r="J13" s="18">
        <f t="shared" si="0"/>
        <v>238334.31</v>
      </c>
      <c r="L13" s="9"/>
      <c r="M13" s="23"/>
      <c r="N13" s="9"/>
      <c r="O13" s="9"/>
      <c r="P13" s="9"/>
    </row>
    <row r="14" spans="1:16" x14ac:dyDescent="0.2">
      <c r="A14" s="45">
        <f t="shared" si="1"/>
        <v>41973</v>
      </c>
      <c r="B14" s="8">
        <v>37466.550000000003</v>
      </c>
      <c r="C14" s="8">
        <v>42482.68</v>
      </c>
      <c r="D14" s="8">
        <v>0</v>
      </c>
      <c r="E14" s="8">
        <v>83485.649999999994</v>
      </c>
      <c r="F14" s="8">
        <v>16058.88</v>
      </c>
      <c r="G14" s="8">
        <v>30234.74</v>
      </c>
      <c r="H14" s="8">
        <v>32345.14</v>
      </c>
      <c r="I14" s="8">
        <v>0</v>
      </c>
      <c r="J14" s="18">
        <f t="shared" si="0"/>
        <v>242073.64</v>
      </c>
      <c r="L14" s="9"/>
      <c r="M14" s="23"/>
      <c r="N14" s="9"/>
      <c r="O14" s="9"/>
      <c r="P14" s="9"/>
    </row>
    <row r="15" spans="1:16" x14ac:dyDescent="0.2">
      <c r="A15" s="45">
        <f t="shared" si="1"/>
        <v>42004</v>
      </c>
      <c r="B15" s="8">
        <v>318031</v>
      </c>
      <c r="C15" s="8">
        <v>42482.68</v>
      </c>
      <c r="D15" s="8">
        <v>0</v>
      </c>
      <c r="E15" s="8">
        <v>136278.87</v>
      </c>
      <c r="F15" s="8">
        <v>27457.42</v>
      </c>
      <c r="G15" s="8">
        <v>27996.809999999998</v>
      </c>
      <c r="H15" s="8">
        <v>24598.94</v>
      </c>
      <c r="I15" s="8">
        <v>10312.08</v>
      </c>
      <c r="J15" s="18">
        <f t="shared" si="0"/>
        <v>587157.79999999993</v>
      </c>
      <c r="L15" s="9"/>
      <c r="M15" s="23"/>
      <c r="N15" s="9"/>
      <c r="O15" s="9"/>
      <c r="P15" s="9"/>
    </row>
    <row r="16" spans="1:16" x14ac:dyDescent="0.2">
      <c r="A16" s="45">
        <f t="shared" si="1"/>
        <v>42035</v>
      </c>
      <c r="B16" s="8">
        <v>490882.68</v>
      </c>
      <c r="C16" s="8">
        <v>90002.36</v>
      </c>
      <c r="D16" s="8">
        <v>132718.43</v>
      </c>
      <c r="E16" s="8">
        <v>114487.97</v>
      </c>
      <c r="F16" s="8">
        <v>116147.08</v>
      </c>
      <c r="G16" s="8">
        <v>4.4000000000000004</v>
      </c>
      <c r="H16" s="8">
        <v>9689.42</v>
      </c>
      <c r="I16" s="8">
        <v>0</v>
      </c>
      <c r="J16" s="18">
        <f t="shared" si="0"/>
        <v>953932.34</v>
      </c>
      <c r="L16" s="9"/>
      <c r="M16" s="23"/>
      <c r="N16" s="9"/>
      <c r="O16" s="9"/>
      <c r="P16" s="9"/>
    </row>
    <row r="17" spans="1:16" x14ac:dyDescent="0.2">
      <c r="A17" s="45">
        <f t="shared" si="1"/>
        <v>42063</v>
      </c>
      <c r="B17" s="12">
        <v>490882.68</v>
      </c>
      <c r="C17" s="12">
        <v>90002.36</v>
      </c>
      <c r="D17" s="12">
        <v>95131.22</v>
      </c>
      <c r="E17" s="12">
        <v>287537.26</v>
      </c>
      <c r="F17" s="12">
        <v>124990.9</v>
      </c>
      <c r="G17" s="12">
        <v>4.03</v>
      </c>
      <c r="H17" s="12">
        <v>22256.489999999998</v>
      </c>
      <c r="I17" s="12">
        <v>0</v>
      </c>
      <c r="J17" s="30">
        <f t="shared" si="0"/>
        <v>1110804.94</v>
      </c>
      <c r="L17" s="9"/>
      <c r="M17" s="23"/>
      <c r="N17" s="9"/>
      <c r="O17" s="9"/>
      <c r="P17" s="9"/>
    </row>
    <row r="18" spans="1:16" x14ac:dyDescent="0.2">
      <c r="A18" s="47" t="s">
        <v>41</v>
      </c>
      <c r="B18" s="18"/>
      <c r="C18" s="18"/>
      <c r="D18" s="18"/>
      <c r="E18" s="18">
        <f>-202659.68-202659.68</f>
        <v>-405319.36</v>
      </c>
      <c r="F18" s="18"/>
      <c r="G18" s="18"/>
      <c r="H18" s="18">
        <f>-52456.08-52790.53-52564.72-51713.26-45847.48-41297.75-42128.06-38420.23-33589.81-28782.78-22066.36-18924.82</f>
        <v>-480581.88000000006</v>
      </c>
      <c r="I18" s="18"/>
      <c r="J18" s="18">
        <f>SUM(B18:I18)</f>
        <v>-885901.24</v>
      </c>
    </row>
    <row r="19" spans="1:16" ht="12" thickBot="1" x14ac:dyDescent="0.25">
      <c r="A19" s="48" t="s">
        <v>3</v>
      </c>
      <c r="B19" s="49">
        <f>SUM(B6:B18)</f>
        <v>1637703.91</v>
      </c>
      <c r="C19" s="49">
        <f>SUM(C6:C18)</f>
        <v>604851.94999999995</v>
      </c>
      <c r="D19" s="49">
        <f>SUM(D6:D18)</f>
        <v>227849.65</v>
      </c>
      <c r="E19" s="49">
        <f t="shared" ref="E19:I19" si="2">SUM(E6:E18)</f>
        <v>1408327.44</v>
      </c>
      <c r="F19" s="49">
        <f t="shared" si="2"/>
        <v>311166.74</v>
      </c>
      <c r="G19" s="49">
        <f t="shared" si="2"/>
        <v>278508.72000000003</v>
      </c>
      <c r="H19" s="49">
        <f t="shared" si="2"/>
        <v>-229329.54000000007</v>
      </c>
      <c r="I19" s="49">
        <f t="shared" si="2"/>
        <v>36681.35</v>
      </c>
      <c r="J19" s="49">
        <f>SUM(B19:I19)</f>
        <v>4275760.2199999988</v>
      </c>
      <c r="L19" s="15"/>
      <c r="M19" s="50"/>
      <c r="N19" s="15"/>
      <c r="O19" s="15"/>
      <c r="P19" s="15"/>
    </row>
    <row r="20" spans="1:16" ht="12" thickTop="1" x14ac:dyDescent="0.2">
      <c r="A20" s="51"/>
      <c r="B20" s="15"/>
      <c r="C20" s="15"/>
      <c r="D20" s="15"/>
      <c r="E20" s="15"/>
      <c r="F20" s="15"/>
      <c r="G20" s="15"/>
      <c r="H20" s="15"/>
      <c r="I20" s="15"/>
      <c r="J20" s="52"/>
      <c r="L20" s="15"/>
      <c r="M20" s="50"/>
      <c r="N20" s="15"/>
      <c r="O20" s="15"/>
      <c r="P20" s="15"/>
    </row>
    <row r="21" spans="1:16" x14ac:dyDescent="0.2">
      <c r="A21" s="51"/>
      <c r="B21" s="15"/>
      <c r="C21" s="15"/>
      <c r="D21" s="15"/>
      <c r="E21" s="15"/>
      <c r="F21" s="15"/>
      <c r="G21" s="15"/>
      <c r="H21" s="15"/>
      <c r="I21" s="15"/>
      <c r="J21" s="15"/>
      <c r="L21" s="15"/>
      <c r="M21" s="50"/>
      <c r="N21" s="15"/>
      <c r="O21" s="15"/>
      <c r="P21" s="15"/>
    </row>
    <row r="22" spans="1:16" x14ac:dyDescent="0.2">
      <c r="A22" s="53"/>
      <c r="B22" s="14"/>
      <c r="C22" s="14"/>
      <c r="D22" s="14"/>
      <c r="E22" s="14"/>
      <c r="F22" s="14"/>
      <c r="G22" s="14"/>
      <c r="H22" s="14"/>
      <c r="I22" s="15"/>
      <c r="J22" s="15"/>
      <c r="L22" s="15"/>
      <c r="M22" s="50"/>
      <c r="N22" s="15"/>
      <c r="O22" s="15"/>
      <c r="P22" s="15"/>
    </row>
    <row r="23" spans="1:16" x14ac:dyDescent="0.2">
      <c r="A23" s="53"/>
      <c r="B23" s="16"/>
      <c r="C23" s="16"/>
      <c r="D23" s="16"/>
      <c r="E23" s="16"/>
      <c r="F23" s="16"/>
      <c r="G23" s="16"/>
      <c r="H23" s="16"/>
      <c r="L23" s="50"/>
      <c r="M23" s="50"/>
      <c r="N23" s="50"/>
      <c r="O23" s="50"/>
      <c r="P23" s="50"/>
    </row>
    <row r="24" spans="1:16" x14ac:dyDescent="0.2">
      <c r="A24" s="2"/>
      <c r="L24" s="50"/>
      <c r="M24" s="50"/>
      <c r="N24" s="50"/>
      <c r="O24" s="50"/>
      <c r="P24" s="50"/>
    </row>
    <row r="25" spans="1:16" ht="12" x14ac:dyDescent="0.2">
      <c r="A25" s="54" t="s">
        <v>4</v>
      </c>
      <c r="B25" s="50"/>
      <c r="C25" s="50"/>
      <c r="D25" s="50"/>
      <c r="E25" s="50"/>
      <c r="F25" s="50"/>
    </row>
    <row r="26" spans="1:16" x14ac:dyDescent="0.2">
      <c r="A26" s="55" t="s">
        <v>61</v>
      </c>
      <c r="B26" s="50"/>
      <c r="C26" s="50"/>
      <c r="D26" s="50"/>
      <c r="E26" s="50"/>
      <c r="F26" s="50"/>
      <c r="G26" s="79"/>
      <c r="H26" s="80"/>
    </row>
    <row r="27" spans="1:16" x14ac:dyDescent="0.2">
      <c r="A27" s="50"/>
      <c r="B27" s="50"/>
      <c r="C27" s="56"/>
      <c r="D27" s="15"/>
      <c r="E27" s="15"/>
      <c r="F27" s="15"/>
    </row>
    <row r="28" spans="1:16" ht="33.75" x14ac:dyDescent="0.2">
      <c r="A28" s="50"/>
      <c r="B28" s="57" t="s">
        <v>5</v>
      </c>
      <c r="C28" s="57"/>
      <c r="D28" s="58"/>
      <c r="E28" s="15"/>
      <c r="F28" s="50"/>
    </row>
    <row r="29" spans="1:16" x14ac:dyDescent="0.2">
      <c r="A29" s="50"/>
      <c r="B29" s="59" t="s">
        <v>45</v>
      </c>
      <c r="C29" s="60"/>
      <c r="D29" s="15"/>
      <c r="E29" s="15"/>
      <c r="F29" s="50"/>
    </row>
    <row r="30" spans="1:16" x14ac:dyDescent="0.2">
      <c r="A30" s="61">
        <f t="shared" ref="A30:A41" si="3">A6</f>
        <v>41729</v>
      </c>
      <c r="B30" s="8">
        <v>427.22</v>
      </c>
      <c r="C30" s="15"/>
      <c r="D30" s="15"/>
      <c r="E30" s="15"/>
      <c r="F30" s="50"/>
    </row>
    <row r="31" spans="1:16" x14ac:dyDescent="0.2">
      <c r="A31" s="61">
        <f t="shared" si="3"/>
        <v>41759</v>
      </c>
      <c r="B31" s="8">
        <v>0</v>
      </c>
      <c r="C31" s="15"/>
      <c r="D31" s="15"/>
      <c r="E31" s="15"/>
      <c r="F31" s="50"/>
    </row>
    <row r="32" spans="1:16" x14ac:dyDescent="0.2">
      <c r="A32" s="61">
        <f t="shared" si="3"/>
        <v>41790</v>
      </c>
      <c r="B32" s="8">
        <v>0</v>
      </c>
      <c r="C32" s="15"/>
      <c r="D32" s="15"/>
      <c r="E32" s="15"/>
      <c r="F32" s="50"/>
    </row>
    <row r="33" spans="1:26" x14ac:dyDescent="0.2">
      <c r="A33" s="61">
        <f t="shared" si="3"/>
        <v>41820</v>
      </c>
      <c r="B33" s="8">
        <v>0</v>
      </c>
      <c r="C33" s="15"/>
      <c r="D33" s="15"/>
      <c r="E33" s="15"/>
      <c r="F33" s="50"/>
    </row>
    <row r="34" spans="1:26" x14ac:dyDescent="0.2">
      <c r="A34" s="61">
        <f t="shared" si="3"/>
        <v>41851</v>
      </c>
      <c r="B34" s="8">
        <v>0</v>
      </c>
      <c r="C34" s="15"/>
      <c r="D34" s="15"/>
      <c r="E34" s="15"/>
      <c r="F34" s="50"/>
    </row>
    <row r="35" spans="1:26" x14ac:dyDescent="0.2">
      <c r="A35" s="61">
        <f t="shared" si="3"/>
        <v>41882</v>
      </c>
      <c r="B35" s="8">
        <v>1594.73</v>
      </c>
      <c r="C35" s="15"/>
      <c r="D35" s="15"/>
      <c r="E35" s="15"/>
      <c r="F35" s="50"/>
      <c r="G35" s="79"/>
      <c r="H35" s="80"/>
    </row>
    <row r="36" spans="1:26" x14ac:dyDescent="0.2">
      <c r="A36" s="61">
        <f t="shared" si="3"/>
        <v>41912</v>
      </c>
      <c r="B36" s="8">
        <v>2719.8599999999997</v>
      </c>
      <c r="C36" s="15"/>
      <c r="D36" s="15"/>
      <c r="E36" s="62"/>
      <c r="F36" s="50"/>
    </row>
    <row r="37" spans="1:26" x14ac:dyDescent="0.2">
      <c r="A37" s="61">
        <f t="shared" si="3"/>
        <v>41943</v>
      </c>
      <c r="B37" s="8">
        <v>1226.6999999999998</v>
      </c>
      <c r="C37" s="15"/>
      <c r="D37" s="15"/>
      <c r="E37" s="15"/>
      <c r="F37" s="50"/>
    </row>
    <row r="38" spans="1:26" x14ac:dyDescent="0.2">
      <c r="A38" s="61">
        <f t="shared" si="3"/>
        <v>41973</v>
      </c>
      <c r="B38" s="8">
        <v>3493.17</v>
      </c>
      <c r="C38" s="15"/>
      <c r="D38" s="15"/>
      <c r="E38" s="63"/>
      <c r="F38" s="50"/>
    </row>
    <row r="39" spans="1:26" x14ac:dyDescent="0.2">
      <c r="A39" s="64">
        <f t="shared" si="3"/>
        <v>42004</v>
      </c>
      <c r="B39" s="8">
        <v>1369.94</v>
      </c>
      <c r="C39" s="14"/>
      <c r="D39" s="14"/>
      <c r="E39" s="63"/>
      <c r="F39" s="50"/>
      <c r="G39" s="79"/>
      <c r="H39" s="80"/>
    </row>
    <row r="40" spans="1:26" x14ac:dyDescent="0.2">
      <c r="A40" s="61">
        <f t="shared" si="3"/>
        <v>42035</v>
      </c>
      <c r="B40" s="8">
        <v>0</v>
      </c>
      <c r="C40" s="15"/>
      <c r="D40" s="15"/>
      <c r="E40" s="15"/>
      <c r="F40" s="50"/>
    </row>
    <row r="41" spans="1:26" x14ac:dyDescent="0.2">
      <c r="A41" s="61">
        <f t="shared" si="3"/>
        <v>42063</v>
      </c>
      <c r="B41" s="12">
        <v>0</v>
      </c>
      <c r="C41" s="15"/>
      <c r="D41" s="15"/>
      <c r="E41" s="15"/>
      <c r="F41" s="50"/>
    </row>
    <row r="42" spans="1:26" x14ac:dyDescent="0.2">
      <c r="A42" s="50"/>
      <c r="B42" s="65"/>
      <c r="C42" s="50"/>
      <c r="D42" s="50"/>
      <c r="E42" s="50"/>
      <c r="F42" s="50"/>
    </row>
    <row r="43" spans="1:26" ht="12" thickBot="1" x14ac:dyDescent="0.25">
      <c r="A43" s="51" t="s">
        <v>3</v>
      </c>
      <c r="B43" s="49">
        <f>SUM(B30:B42)</f>
        <v>10831.62</v>
      </c>
      <c r="C43" s="15"/>
      <c r="D43" s="15"/>
      <c r="E43" s="15"/>
      <c r="F43" s="50"/>
    </row>
    <row r="44" spans="1:26" ht="12" thickTop="1" x14ac:dyDescent="0.2">
      <c r="A44" s="50"/>
      <c r="B44" s="50"/>
      <c r="C44" s="50"/>
      <c r="D44" s="15"/>
      <c r="E44" s="15"/>
      <c r="F44" s="50"/>
    </row>
    <row r="45" spans="1:26" ht="12" x14ac:dyDescent="0.2">
      <c r="A45" s="66" t="s">
        <v>6</v>
      </c>
      <c r="B45" s="50"/>
      <c r="C45" s="50"/>
      <c r="D45" s="15"/>
      <c r="E45" s="15"/>
      <c r="F45" s="15"/>
    </row>
    <row r="46" spans="1:26" x14ac:dyDescent="0.2">
      <c r="A46" s="50" t="s">
        <v>7</v>
      </c>
      <c r="B46" s="50"/>
      <c r="C46" s="56"/>
      <c r="D46" s="15"/>
      <c r="E46" s="15"/>
      <c r="F46" s="15"/>
    </row>
    <row r="47" spans="1:26" x14ac:dyDescent="0.2">
      <c r="A47" s="50"/>
      <c r="B47" s="50"/>
      <c r="C47" s="50"/>
      <c r="D47" s="15"/>
      <c r="E47" s="15"/>
      <c r="F47" s="15"/>
      <c r="G47" s="82"/>
    </row>
    <row r="48" spans="1:26" ht="45" x14ac:dyDescent="0.2">
      <c r="A48" s="50"/>
      <c r="B48" s="57" t="s">
        <v>8</v>
      </c>
      <c r="C48" s="57" t="s">
        <v>9</v>
      </c>
      <c r="D48" s="67" t="s">
        <v>10</v>
      </c>
      <c r="E48" s="15"/>
      <c r="F48" s="15"/>
      <c r="G48" s="57"/>
      <c r="H48" s="57"/>
      <c r="I48" s="57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6.25" customHeight="1" x14ac:dyDescent="0.2">
      <c r="A49" s="50"/>
      <c r="B49" s="68" t="s">
        <v>58</v>
      </c>
      <c r="C49" s="68" t="s">
        <v>58</v>
      </c>
      <c r="D49" s="67" t="s">
        <v>11</v>
      </c>
      <c r="E49" s="15"/>
      <c r="F49" s="15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x14ac:dyDescent="0.2">
      <c r="A50" s="50"/>
      <c r="B50" s="65"/>
      <c r="C50" s="65"/>
      <c r="D50" s="30"/>
      <c r="E50" s="15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x14ac:dyDescent="0.2">
      <c r="A51" s="61">
        <f t="shared" ref="A51:A62" si="4">A30</f>
        <v>41729</v>
      </c>
      <c r="B51" s="46">
        <v>77346288.909999996</v>
      </c>
      <c r="C51" s="46">
        <v>93561573.189999998</v>
      </c>
      <c r="D51" s="69">
        <f t="shared" ref="D51:D62" si="5">B51/C51</f>
        <v>0.82668863159161676</v>
      </c>
      <c r="E51" s="15"/>
      <c r="F51" s="70"/>
      <c r="G51" s="15"/>
      <c r="H51" s="15"/>
      <c r="I51" s="15"/>
      <c r="J51" s="50"/>
      <c r="K51" s="50"/>
      <c r="L51" s="50"/>
      <c r="M51" s="15"/>
      <c r="N51" s="15"/>
      <c r="O51" s="15"/>
      <c r="P51" s="15"/>
      <c r="Q51" s="50"/>
      <c r="R51" s="71"/>
      <c r="S51" s="50"/>
      <c r="T51" s="50"/>
      <c r="U51" s="50"/>
      <c r="V51" s="50"/>
      <c r="W51" s="50"/>
      <c r="X51" s="50"/>
      <c r="Y51" s="50"/>
      <c r="Z51" s="50"/>
    </row>
    <row r="52" spans="1:26" x14ac:dyDescent="0.2">
      <c r="A52" s="61">
        <f t="shared" si="4"/>
        <v>41759</v>
      </c>
      <c r="B52" s="8">
        <v>70699573.220000014</v>
      </c>
      <c r="C52" s="8">
        <v>82310774.110000014</v>
      </c>
      <c r="D52" s="69">
        <f t="shared" si="5"/>
        <v>0.8589346168159856</v>
      </c>
      <c r="E52" s="15"/>
      <c r="F52" s="70"/>
      <c r="G52" s="15"/>
      <c r="H52" s="15"/>
      <c r="I52" s="15"/>
      <c r="J52" s="50"/>
      <c r="K52" s="50"/>
      <c r="L52" s="50"/>
      <c r="M52" s="15"/>
      <c r="N52" s="15"/>
      <c r="O52" s="15"/>
      <c r="P52" s="15"/>
      <c r="Q52" s="50"/>
      <c r="R52" s="71"/>
      <c r="S52" s="50"/>
      <c r="T52" s="50"/>
      <c r="U52" s="50"/>
      <c r="V52" s="50"/>
      <c r="W52" s="50"/>
      <c r="X52" s="50"/>
      <c r="Y52" s="50"/>
      <c r="Z52" s="50"/>
    </row>
    <row r="53" spans="1:26" x14ac:dyDescent="0.2">
      <c r="A53" s="61">
        <f t="shared" si="4"/>
        <v>41790</v>
      </c>
      <c r="B53" s="8">
        <v>77878075.300000012</v>
      </c>
      <c r="C53" s="8">
        <v>88286514.590000004</v>
      </c>
      <c r="D53" s="69">
        <f t="shared" si="5"/>
        <v>0.88210612528610421</v>
      </c>
      <c r="E53" s="15"/>
      <c r="F53" s="70"/>
      <c r="G53" s="15"/>
      <c r="H53" s="15"/>
      <c r="I53" s="15"/>
      <c r="J53" s="50"/>
      <c r="K53" s="50"/>
      <c r="L53" s="50"/>
      <c r="M53" s="15"/>
      <c r="N53" s="15"/>
      <c r="O53" s="15"/>
      <c r="P53" s="15"/>
      <c r="Q53" s="50"/>
      <c r="R53" s="71"/>
      <c r="S53" s="50"/>
      <c r="T53" s="50"/>
      <c r="U53" s="50"/>
      <c r="V53" s="50"/>
      <c r="W53" s="50"/>
      <c r="X53" s="50"/>
      <c r="Y53" s="50"/>
      <c r="Z53" s="50"/>
    </row>
    <row r="54" spans="1:26" x14ac:dyDescent="0.2">
      <c r="A54" s="61">
        <f t="shared" si="4"/>
        <v>41820</v>
      </c>
      <c r="B54" s="8">
        <v>94089593.570000008</v>
      </c>
      <c r="C54" s="8">
        <v>100548890.95</v>
      </c>
      <c r="D54" s="69">
        <f t="shared" si="5"/>
        <v>0.93575963574563925</v>
      </c>
      <c r="E54" s="15"/>
      <c r="F54" s="70"/>
      <c r="G54" s="15"/>
      <c r="H54" s="15"/>
      <c r="I54" s="15"/>
      <c r="J54" s="50"/>
      <c r="K54" s="50"/>
      <c r="L54" s="50"/>
      <c r="M54" s="15"/>
      <c r="N54" s="15"/>
      <c r="O54" s="15"/>
      <c r="P54" s="15"/>
      <c r="Q54" s="50"/>
      <c r="R54" s="71"/>
      <c r="S54" s="50"/>
      <c r="T54" s="50"/>
      <c r="U54" s="50"/>
      <c r="V54" s="50"/>
      <c r="W54" s="50"/>
      <c r="X54" s="50"/>
      <c r="Y54" s="50"/>
      <c r="Z54" s="50"/>
    </row>
    <row r="55" spans="1:26" x14ac:dyDescent="0.2">
      <c r="A55" s="61">
        <f t="shared" si="4"/>
        <v>41851</v>
      </c>
      <c r="B55" s="8">
        <v>100427349.78999999</v>
      </c>
      <c r="C55" s="8">
        <v>105489327.89999999</v>
      </c>
      <c r="D55" s="69">
        <f t="shared" si="5"/>
        <v>0.95201431072915199</v>
      </c>
      <c r="E55" s="15"/>
      <c r="F55" s="70"/>
      <c r="G55" s="15"/>
      <c r="H55" s="15"/>
      <c r="I55" s="15"/>
      <c r="J55" s="50"/>
      <c r="K55" s="50"/>
      <c r="L55" s="50"/>
      <c r="M55" s="15"/>
      <c r="N55" s="15"/>
      <c r="O55" s="15"/>
      <c r="P55" s="15"/>
      <c r="Q55" s="50"/>
      <c r="R55" s="71"/>
      <c r="S55" s="50"/>
      <c r="T55" s="50"/>
      <c r="U55" s="50"/>
      <c r="V55" s="50"/>
      <c r="W55" s="50"/>
      <c r="X55" s="50"/>
      <c r="Y55" s="50"/>
      <c r="Z55" s="50"/>
    </row>
    <row r="56" spans="1:26" x14ac:dyDescent="0.2">
      <c r="A56" s="61">
        <f t="shared" si="4"/>
        <v>41882</v>
      </c>
      <c r="B56" s="8">
        <v>91098277.75</v>
      </c>
      <c r="C56" s="8">
        <v>96728956.049999997</v>
      </c>
      <c r="D56" s="69">
        <f t="shared" si="5"/>
        <v>0.94178911331277626</v>
      </c>
      <c r="E56" s="15"/>
      <c r="F56" s="70"/>
      <c r="G56" s="14"/>
      <c r="H56" s="15"/>
      <c r="I56" s="15"/>
      <c r="J56" s="50"/>
      <c r="K56" s="50"/>
      <c r="L56" s="50"/>
      <c r="M56" s="15"/>
      <c r="N56" s="15"/>
      <c r="O56" s="15"/>
      <c r="P56" s="15"/>
      <c r="Q56" s="50"/>
      <c r="R56" s="71"/>
      <c r="S56" s="50"/>
      <c r="T56" s="50"/>
      <c r="U56" s="50"/>
      <c r="V56" s="50"/>
      <c r="W56" s="50"/>
      <c r="X56" s="50"/>
      <c r="Y56" s="50"/>
      <c r="Z56" s="50"/>
    </row>
    <row r="57" spans="1:26" x14ac:dyDescent="0.2">
      <c r="A57" s="61">
        <f t="shared" si="4"/>
        <v>41912</v>
      </c>
      <c r="B57" s="8">
        <v>99078497.719999999</v>
      </c>
      <c r="C57" s="8">
        <v>104683661.62</v>
      </c>
      <c r="D57" s="69">
        <f t="shared" si="5"/>
        <v>0.94645617268961546</v>
      </c>
      <c r="E57" s="15"/>
      <c r="F57" s="70"/>
      <c r="G57" s="15"/>
      <c r="H57" s="15"/>
      <c r="I57" s="15"/>
      <c r="J57" s="50"/>
      <c r="K57" s="50"/>
      <c r="L57" s="50"/>
      <c r="M57" s="15"/>
      <c r="N57" s="15"/>
      <c r="O57" s="15"/>
      <c r="P57" s="15"/>
      <c r="Q57" s="50"/>
      <c r="R57" s="71"/>
      <c r="S57" s="50"/>
      <c r="T57" s="50"/>
      <c r="U57" s="50"/>
      <c r="V57" s="50"/>
      <c r="W57" s="50"/>
      <c r="X57" s="50"/>
      <c r="Y57" s="50"/>
      <c r="Z57" s="50"/>
    </row>
    <row r="58" spans="1:26" x14ac:dyDescent="0.2">
      <c r="A58" s="61">
        <f t="shared" si="4"/>
        <v>41943</v>
      </c>
      <c r="B58" s="8">
        <v>80722983.079999998</v>
      </c>
      <c r="C58" s="8">
        <v>85039396.739999995</v>
      </c>
      <c r="D58" s="69">
        <f t="shared" si="5"/>
        <v>0.94924218861527176</v>
      </c>
      <c r="E58" s="15"/>
      <c r="F58" s="70"/>
      <c r="G58" s="15"/>
      <c r="H58" s="15"/>
      <c r="I58" s="15"/>
      <c r="J58" s="50"/>
      <c r="K58" s="50"/>
      <c r="L58" s="50"/>
      <c r="M58" s="15"/>
      <c r="N58" s="15"/>
      <c r="O58" s="15"/>
      <c r="P58" s="15"/>
      <c r="Q58" s="50"/>
      <c r="R58" s="71"/>
      <c r="S58" s="50"/>
      <c r="T58" s="50"/>
      <c r="U58" s="50"/>
      <c r="V58" s="50"/>
      <c r="W58" s="50"/>
      <c r="X58" s="50"/>
      <c r="Y58" s="50"/>
      <c r="Z58" s="50"/>
    </row>
    <row r="59" spans="1:26" x14ac:dyDescent="0.2">
      <c r="A59" s="61">
        <f t="shared" si="4"/>
        <v>41973</v>
      </c>
      <c r="B59" s="8">
        <v>65245968.240000002</v>
      </c>
      <c r="C59" s="8">
        <v>72841761.549999997</v>
      </c>
      <c r="D59" s="69">
        <f t="shared" si="5"/>
        <v>0.89572199863966639</v>
      </c>
      <c r="E59" s="15"/>
      <c r="F59" s="70"/>
      <c r="G59" s="15"/>
      <c r="H59" s="15"/>
      <c r="I59" s="15"/>
      <c r="J59" s="50"/>
      <c r="K59" s="50"/>
      <c r="L59" s="50"/>
      <c r="M59" s="15"/>
      <c r="N59" s="15"/>
      <c r="O59" s="15"/>
      <c r="P59" s="15"/>
      <c r="Q59" s="50"/>
      <c r="R59" s="71"/>
      <c r="S59" s="50"/>
      <c r="T59" s="50"/>
      <c r="U59" s="50"/>
      <c r="V59" s="50"/>
      <c r="W59" s="50"/>
      <c r="X59" s="50"/>
      <c r="Y59" s="50"/>
      <c r="Z59" s="50"/>
    </row>
    <row r="60" spans="1:26" x14ac:dyDescent="0.2">
      <c r="A60" s="61">
        <f t="shared" si="4"/>
        <v>42004</v>
      </c>
      <c r="B60" s="8">
        <v>81755229.079999998</v>
      </c>
      <c r="C60" s="8">
        <v>87052850.019999996</v>
      </c>
      <c r="D60" s="69">
        <f t="shared" si="5"/>
        <v>0.93914477310297262</v>
      </c>
      <c r="E60" s="15"/>
      <c r="F60" s="70"/>
      <c r="G60" s="15"/>
      <c r="H60" s="15"/>
      <c r="I60" s="15"/>
      <c r="J60" s="50"/>
      <c r="K60" s="50"/>
      <c r="L60" s="50"/>
      <c r="M60" s="15"/>
      <c r="N60" s="15"/>
      <c r="O60" s="15"/>
      <c r="P60" s="15"/>
      <c r="Q60" s="50"/>
      <c r="R60" s="71"/>
      <c r="S60" s="50"/>
      <c r="T60" s="50"/>
      <c r="U60" s="50"/>
      <c r="V60" s="50"/>
      <c r="W60" s="50"/>
      <c r="X60" s="50"/>
      <c r="Y60" s="50"/>
      <c r="Z60" s="50"/>
    </row>
    <row r="61" spans="1:26" x14ac:dyDescent="0.2">
      <c r="A61" s="61">
        <f t="shared" si="4"/>
        <v>42035</v>
      </c>
      <c r="B61" s="8">
        <v>86284889.879999995</v>
      </c>
      <c r="C61" s="8">
        <v>95576718.289999992</v>
      </c>
      <c r="D61" s="69">
        <f t="shared" si="5"/>
        <v>0.90278146627919764</v>
      </c>
      <c r="E61" s="15"/>
      <c r="F61" s="70"/>
      <c r="G61" s="15"/>
      <c r="H61" s="15"/>
      <c r="I61" s="15"/>
      <c r="J61" s="50"/>
      <c r="K61" s="50"/>
      <c r="L61" s="50"/>
      <c r="M61" s="15"/>
      <c r="N61" s="15"/>
      <c r="O61" s="15"/>
      <c r="P61" s="15"/>
      <c r="Q61" s="50"/>
      <c r="R61" s="71"/>
      <c r="S61" s="50"/>
      <c r="T61" s="50"/>
      <c r="U61" s="50"/>
      <c r="V61" s="50"/>
      <c r="W61" s="50"/>
      <c r="X61" s="50"/>
      <c r="Y61" s="50"/>
      <c r="Z61" s="50"/>
    </row>
    <row r="62" spans="1:26" x14ac:dyDescent="0.2">
      <c r="A62" s="61">
        <f t="shared" si="4"/>
        <v>42063</v>
      </c>
      <c r="B62" s="12">
        <v>80075551.679999992</v>
      </c>
      <c r="C62" s="12">
        <v>96265979.059999987</v>
      </c>
      <c r="D62" s="72">
        <f t="shared" si="5"/>
        <v>0.83181568880207468</v>
      </c>
      <c r="E62" s="15"/>
      <c r="F62" s="70"/>
      <c r="G62" s="15"/>
      <c r="H62" s="15"/>
      <c r="I62" s="15"/>
      <c r="J62" s="50"/>
      <c r="K62" s="50"/>
      <c r="L62" s="50"/>
      <c r="M62" s="15"/>
      <c r="N62" s="15"/>
      <c r="O62" s="15"/>
      <c r="P62" s="15"/>
      <c r="Q62" s="50"/>
      <c r="R62" s="71"/>
      <c r="S62" s="50"/>
      <c r="T62" s="50"/>
      <c r="U62" s="50"/>
      <c r="V62" s="50"/>
      <c r="W62" s="50"/>
      <c r="X62" s="50"/>
      <c r="Y62" s="50"/>
      <c r="Z62" s="50"/>
    </row>
    <row r="63" spans="1:26" x14ac:dyDescent="0.2">
      <c r="A63" s="73"/>
      <c r="B63" s="14"/>
      <c r="C63" s="14"/>
      <c r="D63" s="69"/>
      <c r="E63" s="15"/>
      <c r="F63" s="50"/>
      <c r="G63" s="15"/>
      <c r="H63" s="15"/>
      <c r="I63" s="15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" thickBot="1" x14ac:dyDescent="0.25">
      <c r="A64" s="51" t="s">
        <v>3</v>
      </c>
      <c r="B64" s="74">
        <f>SUM(B51:B63)</f>
        <v>1004702278.22</v>
      </c>
      <c r="C64" s="74">
        <f>SUM(C51:C63)</f>
        <v>1108386404.0699999</v>
      </c>
      <c r="D64" s="75">
        <f>ROUND(B64/C64,6)</f>
        <v>0.90645500000000001</v>
      </c>
      <c r="E64" s="15"/>
      <c r="F64" s="15"/>
      <c r="G64" s="15"/>
      <c r="H64" s="15"/>
      <c r="I64" s="15"/>
      <c r="J64" s="50"/>
      <c r="K64" s="50"/>
      <c r="L64" s="29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" thickTop="1" x14ac:dyDescent="0.2">
      <c r="A65" s="50"/>
      <c r="B65" s="50"/>
      <c r="C65" s="50"/>
      <c r="D65" s="15"/>
      <c r="E65" s="15"/>
      <c r="F65" s="15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2">
      <c r="A66" s="50"/>
      <c r="B66" s="50"/>
      <c r="C66" s="50"/>
      <c r="D66" s="15"/>
      <c r="E66" s="15"/>
      <c r="F66" s="15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2">
      <c r="A67" s="50"/>
      <c r="B67" s="76"/>
      <c r="C67" s="50"/>
      <c r="D67" s="37"/>
      <c r="E67" s="37"/>
      <c r="F67" s="37"/>
    </row>
    <row r="68" spans="1:26" x14ac:dyDescent="0.2">
      <c r="A68" s="50"/>
      <c r="B68" s="50"/>
      <c r="C68" s="50"/>
      <c r="D68" s="15"/>
      <c r="E68" s="15"/>
      <c r="F68" s="15"/>
    </row>
    <row r="69" spans="1:26" x14ac:dyDescent="0.2">
      <c r="A69" s="50"/>
      <c r="B69" s="50"/>
      <c r="C69" s="50"/>
      <c r="D69" s="15"/>
      <c r="E69" s="15"/>
      <c r="F69" s="15"/>
    </row>
    <row r="70" spans="1:26" x14ac:dyDescent="0.2">
      <c r="A70" s="50"/>
      <c r="B70" s="50"/>
      <c r="C70" s="50"/>
      <c r="D70" s="15"/>
      <c r="E70" s="15"/>
      <c r="F70" s="15"/>
    </row>
    <row r="71" spans="1:26" x14ac:dyDescent="0.2">
      <c r="A71" s="50"/>
      <c r="B71" s="50"/>
      <c r="C71" s="50"/>
      <c r="D71" s="15"/>
      <c r="E71" s="15"/>
      <c r="F71" s="15"/>
    </row>
    <row r="72" spans="1:26" x14ac:dyDescent="0.2">
      <c r="A72" s="50"/>
      <c r="B72" s="50"/>
      <c r="C72" s="50"/>
      <c r="D72" s="50"/>
      <c r="E72" s="50"/>
      <c r="F72" s="50"/>
    </row>
    <row r="73" spans="1:26" x14ac:dyDescent="0.2">
      <c r="A73" s="50"/>
      <c r="B73" s="50"/>
      <c r="C73" s="50"/>
      <c r="D73" s="63"/>
      <c r="E73" s="63"/>
      <c r="F73" s="63"/>
    </row>
    <row r="74" spans="1:26" x14ac:dyDescent="0.2">
      <c r="A74" s="50"/>
      <c r="B74" s="50"/>
      <c r="C74" s="50"/>
      <c r="D74" s="50"/>
      <c r="E74" s="50"/>
      <c r="F74" s="50"/>
    </row>
    <row r="75" spans="1:26" x14ac:dyDescent="0.2">
      <c r="A75" s="50"/>
      <c r="B75" s="50"/>
      <c r="C75" s="50"/>
      <c r="D75" s="50"/>
      <c r="E75" s="50"/>
      <c r="F75" s="50"/>
    </row>
    <row r="76" spans="1:26" x14ac:dyDescent="0.2">
      <c r="A76" s="50"/>
      <c r="B76" s="50"/>
      <c r="C76" s="50"/>
      <c r="D76" s="50"/>
      <c r="E76" s="50"/>
      <c r="F76" s="50"/>
    </row>
    <row r="77" spans="1:26" x14ac:dyDescent="0.2">
      <c r="A77" s="50"/>
      <c r="B77" s="50"/>
      <c r="C77" s="50"/>
      <c r="D77" s="50"/>
      <c r="E77" s="50"/>
      <c r="F77" s="50"/>
    </row>
    <row r="78" spans="1:26" x14ac:dyDescent="0.2">
      <c r="A78" s="50"/>
      <c r="B78" s="50"/>
      <c r="C78" s="50"/>
      <c r="D78" s="50"/>
      <c r="E78" s="50"/>
      <c r="F78" s="50"/>
    </row>
    <row r="79" spans="1:26" x14ac:dyDescent="0.2">
      <c r="A79" s="50"/>
      <c r="B79" s="50"/>
      <c r="C79" s="50"/>
      <c r="D79" s="50"/>
      <c r="E79" s="50"/>
      <c r="F79" s="50"/>
    </row>
    <row r="80" spans="1:26" x14ac:dyDescent="0.2">
      <c r="A80" s="50"/>
      <c r="B80" s="50"/>
      <c r="C80" s="50"/>
      <c r="D80" s="50"/>
      <c r="E80" s="50"/>
      <c r="F80" s="50"/>
    </row>
    <row r="81" spans="1:6" x14ac:dyDescent="0.2">
      <c r="A81" s="50"/>
      <c r="B81" s="50"/>
      <c r="C81" s="50"/>
      <c r="D81" s="50"/>
      <c r="E81" s="50"/>
      <c r="F81" s="50"/>
    </row>
    <row r="82" spans="1:6" x14ac:dyDescent="0.2">
      <c r="A82" s="50"/>
      <c r="B82" s="50"/>
      <c r="C82" s="50"/>
      <c r="D82" s="50"/>
      <c r="E82" s="50"/>
      <c r="F82" s="50"/>
    </row>
    <row r="83" spans="1:6" x14ac:dyDescent="0.2">
      <c r="A83" s="50"/>
      <c r="B83" s="50"/>
      <c r="C83" s="50"/>
      <c r="D83" s="50"/>
      <c r="E83" s="50"/>
      <c r="F83" s="50"/>
    </row>
    <row r="84" spans="1:6" x14ac:dyDescent="0.2">
      <c r="A84" s="50"/>
      <c r="B84" s="50"/>
      <c r="C84" s="50"/>
      <c r="D84" s="50"/>
      <c r="E84" s="50"/>
      <c r="F84" s="50"/>
    </row>
    <row r="85" spans="1:6" x14ac:dyDescent="0.2">
      <c r="A85" s="50"/>
      <c r="B85" s="50"/>
      <c r="C85" s="50"/>
      <c r="D85" s="50"/>
      <c r="E85" s="50"/>
      <c r="F85" s="50"/>
    </row>
    <row r="86" spans="1:6" x14ac:dyDescent="0.2">
      <c r="A86" s="50"/>
      <c r="B86" s="50"/>
      <c r="C86" s="50"/>
      <c r="D86" s="50"/>
      <c r="E86" s="50"/>
      <c r="F86" s="50"/>
    </row>
    <row r="87" spans="1:6" x14ac:dyDescent="0.2">
      <c r="A87" s="50"/>
      <c r="B87" s="50"/>
      <c r="C87" s="50"/>
      <c r="D87" s="50"/>
      <c r="E87" s="50"/>
      <c r="F87" s="50"/>
    </row>
    <row r="88" spans="1:6" x14ac:dyDescent="0.2">
      <c r="A88" s="50"/>
      <c r="B88" s="50"/>
      <c r="C88" s="50"/>
      <c r="D88" s="50"/>
      <c r="E88" s="50"/>
      <c r="F88" s="50"/>
    </row>
    <row r="89" spans="1:6" x14ac:dyDescent="0.2">
      <c r="A89" s="50"/>
      <c r="B89" s="50"/>
      <c r="C89" s="50"/>
      <c r="D89" s="50"/>
      <c r="E89" s="50"/>
      <c r="F89" s="50"/>
    </row>
    <row r="90" spans="1:6" x14ac:dyDescent="0.2">
      <c r="A90" s="50"/>
      <c r="B90" s="50"/>
      <c r="C90" s="50"/>
      <c r="D90" s="50"/>
      <c r="E90" s="50"/>
      <c r="F90" s="50"/>
    </row>
    <row r="91" spans="1:6" x14ac:dyDescent="0.2">
      <c r="A91" s="50"/>
      <c r="B91" s="50"/>
      <c r="C91" s="50"/>
      <c r="D91" s="50"/>
      <c r="E91" s="50"/>
      <c r="F91" s="50"/>
    </row>
    <row r="92" spans="1:6" x14ac:dyDescent="0.2">
      <c r="A92" s="50"/>
      <c r="B92" s="50"/>
      <c r="C92" s="50"/>
      <c r="D92" s="50"/>
      <c r="E92" s="50"/>
      <c r="F92" s="50"/>
    </row>
    <row r="93" spans="1:6" x14ac:dyDescent="0.2">
      <c r="A93" s="50"/>
      <c r="B93" s="50"/>
      <c r="C93" s="50"/>
      <c r="D93" s="50"/>
      <c r="E93" s="50"/>
      <c r="F93" s="50"/>
    </row>
    <row r="94" spans="1:6" x14ac:dyDescent="0.2">
      <c r="A94" s="50"/>
      <c r="B94" s="50"/>
      <c r="C94" s="50"/>
      <c r="D94" s="50"/>
      <c r="E94" s="50"/>
      <c r="F94" s="50"/>
    </row>
    <row r="95" spans="1:6" x14ac:dyDescent="0.2">
      <c r="A95" s="50"/>
      <c r="B95" s="50"/>
      <c r="C95" s="50"/>
      <c r="D95" s="50"/>
      <c r="E95" s="50"/>
      <c r="F95" s="50"/>
    </row>
    <row r="96" spans="1:6" x14ac:dyDescent="0.2">
      <c r="A96" s="50"/>
      <c r="B96" s="50"/>
      <c r="C96" s="50"/>
      <c r="D96" s="50"/>
      <c r="E96" s="50"/>
      <c r="F96" s="50"/>
    </row>
    <row r="97" spans="1:6" x14ac:dyDescent="0.2">
      <c r="A97" s="50"/>
      <c r="B97" s="50"/>
      <c r="C97" s="50"/>
      <c r="D97" s="50"/>
      <c r="E97" s="50"/>
      <c r="F97" s="50"/>
    </row>
    <row r="98" spans="1:6" x14ac:dyDescent="0.2">
      <c r="A98" s="50"/>
      <c r="B98" s="50"/>
      <c r="C98" s="50"/>
      <c r="D98" s="50"/>
      <c r="E98" s="50"/>
      <c r="F98" s="50"/>
    </row>
    <row r="99" spans="1:6" x14ac:dyDescent="0.2">
      <c r="A99" s="50"/>
      <c r="B99" s="50"/>
      <c r="C99" s="50"/>
      <c r="D99" s="50"/>
      <c r="E99" s="50"/>
      <c r="F99" s="50"/>
    </row>
  </sheetData>
  <mergeCells count="1">
    <mergeCell ref="D4:F4"/>
  </mergeCells>
  <phoneticPr fontId="0" type="noConversion"/>
  <printOptions horizontalCentered="1"/>
  <pageMargins left="0.75" right="0.75" top="1.54" bottom="0.42" header="0.5" footer="0.21"/>
  <pageSetup scale="81" orientation="portrait" horizontalDpi="300" verticalDpi="300" r:id="rId1"/>
  <headerFooter alignWithMargins="0">
    <oddHeader>&amp;C&amp;"Times New Roman,Bold"&amp;12
&amp;14Louisville Gas And Electric Company&amp;12
Calculation of ECR Roll-in At February 28, 2015&amp;R&amp;"Times New Roman,Bold"&amp;10 Attachment to Response to Question No. 5(a)
Page &amp;P of &amp;N
Conroy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Roll In Req Req</vt:lpstr>
      <vt:lpstr>SuppSch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2015-11-30T20:37:38Z</dcterms:created>
  <dcterms:modified xsi:type="dcterms:W3CDTF">2015-12-01T14:39:13Z</dcterms:modified>
</cp:coreProperties>
</file>