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60" windowWidth="9720" windowHeight="11475"/>
  </bookViews>
  <sheets>
    <sheet name="Tab 1 - ROR Feb15" sheetId="3" r:id="rId1"/>
    <sheet name="Tab 2 - Tax Rate" sheetId="1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'Tab 1 - ROR Feb15'!$A$1:$T$59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45621"/>
</workbook>
</file>

<file path=xl/calcChain.xml><?xml version="1.0" encoding="utf-8"?>
<calcChain xmlns="http://schemas.openxmlformats.org/spreadsheetml/2006/main">
  <c r="T24" i="3" l="1"/>
  <c r="F45" i="12" l="1"/>
  <c r="F49" i="12" s="1"/>
  <c r="F33" i="12"/>
  <c r="F18" i="12"/>
  <c r="F15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F20" i="12" l="1"/>
  <c r="F22" i="12" s="1"/>
  <c r="F24" i="12" s="1"/>
  <c r="F32" i="12" l="1"/>
  <c r="F34" i="12" s="1"/>
  <c r="F27" i="12"/>
  <c r="F29" i="12" s="1"/>
  <c r="B47" i="3" l="1"/>
  <c r="F56" i="3" l="1"/>
  <c r="H43" i="3" s="1"/>
  <c r="F48" i="3"/>
  <c r="C47" i="3" l="1"/>
  <c r="H19" i="3" l="1"/>
  <c r="H17" i="3"/>
  <c r="J17" i="3" l="1"/>
  <c r="C39" i="3" s="1"/>
  <c r="J15" i="3"/>
  <c r="C21" i="3"/>
  <c r="F17" i="3" s="1"/>
  <c r="J19" i="3"/>
  <c r="C41" i="3" s="1"/>
  <c r="F15" i="3" l="1"/>
  <c r="F19" i="3" s="1"/>
  <c r="F21" i="3" s="1"/>
  <c r="J21" i="3"/>
  <c r="C37" i="3"/>
  <c r="C43" i="3" s="1"/>
  <c r="F39" i="3" l="1"/>
  <c r="N39" i="3" l="1"/>
  <c r="P39" i="3"/>
  <c r="R39" i="3"/>
  <c r="H39" i="3"/>
  <c r="L39" i="3"/>
  <c r="J39" i="3"/>
  <c r="F37" i="3"/>
  <c r="N37" i="3" l="1"/>
  <c r="N41" i="3" s="1"/>
  <c r="P37" i="3"/>
  <c r="P41" i="3" s="1"/>
  <c r="T39" i="3"/>
  <c r="L17" i="3" s="1"/>
  <c r="N17" i="3" s="1"/>
  <c r="J37" i="3"/>
  <c r="J41" i="3" s="1"/>
  <c r="H37" i="3"/>
  <c r="L37" i="3"/>
  <c r="R37" i="3"/>
  <c r="R41" i="3" s="1"/>
  <c r="F41" i="3"/>
  <c r="F43" i="3" s="1"/>
  <c r="T37" i="3" l="1"/>
  <c r="L15" i="3" s="1"/>
  <c r="L41" i="3"/>
  <c r="H41" i="3"/>
  <c r="T41" i="3" l="1"/>
  <c r="L19" i="3" s="1"/>
  <c r="N19" i="3" s="1"/>
  <c r="T43" i="3" l="1"/>
  <c r="L21" i="3"/>
  <c r="N15" i="3"/>
  <c r="N21" i="3" l="1"/>
  <c r="P17" i="3" s="1"/>
  <c r="T17" i="3" s="1"/>
  <c r="P15" i="3" l="1"/>
  <c r="P19" i="3" s="1"/>
  <c r="T19" i="3" s="1"/>
  <c r="T15" i="3" l="1"/>
  <c r="P21" i="3"/>
  <c r="T21" i="3" l="1"/>
</calcChain>
</file>

<file path=xl/sharedStrings.xml><?xml version="1.0" encoding="utf-8"?>
<sst xmlns="http://schemas.openxmlformats.org/spreadsheetml/2006/main" count="131" uniqueCount="106">
  <si>
    <t>Environmental</t>
  </si>
  <si>
    <t>Rate Base</t>
  </si>
  <si>
    <t>Adjustments</t>
  </si>
  <si>
    <t>to</t>
  </si>
  <si>
    <t>Total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</si>
  <si>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</si>
  <si>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</si>
  <si>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</si>
  <si>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</si>
  <si>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</si>
  <si>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</si>
  <si>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</si>
  <si>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</si>
  <si>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</si>
  <si>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</si>
  <si>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</si>
  <si>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</si>
  <si>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</si>
  <si>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</si>
  <si>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</si>
  <si>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</si>
  <si>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</si>
  <si>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</si>
  <si>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</si>
  <si>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</si>
  <si>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</si>
  <si>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</si>
  <si>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</si>
  <si>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</si>
  <si>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</si>
  <si>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</si>
  <si>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</si>
  <si>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</si>
  <si>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</si>
  <si>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</si>
  <si>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</si>
  <si>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</si>
  <si>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</si>
  <si>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</si>
  <si>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</si>
  <si>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</si>
  <si>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</si>
  <si>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</si>
  <si>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</si>
  <si>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</si>
  <si>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</si>
  <si>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</si>
  <si>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</si>
  <si>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</si>
  <si>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</si>
  <si>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</si>
  <si>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</si>
  <si>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</si>
  <si>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</si>
  <si>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</si>
  <si>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</si>
  <si>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</si>
  <si>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</si>
  <si>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</si>
  <si>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</si>
  <si>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</si>
  <si>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</si>
  <si>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</si>
  <si>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</si>
  <si>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Adjusted Electric Rate of Return on Common Equity - ECR Plans</t>
  </si>
  <si>
    <t>02-28-15</t>
  </si>
  <si>
    <t>As of February 28, 2015</t>
  </si>
  <si>
    <t>ECR - Gross-up Revenue Factor &amp;</t>
  </si>
  <si>
    <t>Composite Income Tax Calculation</t>
  </si>
  <si>
    <t>Federal &amp; State</t>
  </si>
  <si>
    <t>Production Credit</t>
  </si>
  <si>
    <t>State Tax Rate</t>
  </si>
  <si>
    <t>W/ 6% 2015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</si>
  <si>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</si>
  <si>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</si>
  <si>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</si>
  <si>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</si>
  <si>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</si>
  <si>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</si>
  <si>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</si>
  <si>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</si>
  <si>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</si>
  <si>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</si>
  <si>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</si>
  <si>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</si>
  <si>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</si>
  <si>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</si>
  <si>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</si>
  <si>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</si>
  <si>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</si>
  <si>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</si>
  <si>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</si>
  <si>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</si>
  <si>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</si>
  <si>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</si>
  <si>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</si>
  <si>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</si>
  <si>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</si>
  <si>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</si>
  <si>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</si>
  <si>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 xml:space="preserve">Taxable income for State income tax </t>
  </si>
  <si>
    <t>(32)-(34)</t>
  </si>
  <si>
    <t>State Income Tax</t>
  </si>
  <si>
    <t>(36)*(38)</t>
  </si>
  <si>
    <t>Less: Production tax credit @ 6%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</si>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</sst>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[$-409]mmm\-yy;@"/>
    <numFmt numFmtId="177" formatCode="[$-409]mmmm\ d\,\ yyyy;@"/>
    <numFmt numFmtId="178" formatCode="#,##0.000_);\(#,##0.000\)"/>
    <numFmt numFmtId="179" formatCode="0_);\(0\)"/>
    <numFmt numFmtId="180" formatCode="_(&quot;$&quot;* #,##0.0000_);_(&quot;$&quot;* \(#,##0.0000\);_(&quot;$&quot;* &quot;-&quot;??_);_(@_)"/>
    <numFmt numFmtId="181" formatCode="#,##0.0000_);\(#,##0.0000\)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59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4" borderId="0" applyNumberFormat="0" applyBorder="0" applyAlignment="0" applyProtection="0"/>
    <xf numFmtId="173" fontId="55" fillId="34" borderId="0" applyNumberFormat="0" applyBorder="0" applyAlignment="0" applyProtection="0"/>
    <xf numFmtId="173" fontId="14" fillId="2" borderId="0" applyNumberFormat="0" applyBorder="0" applyAlignment="0" applyProtection="0"/>
    <xf numFmtId="0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55" fillId="35" borderId="0" applyNumberFormat="0" applyBorder="0" applyAlignment="0" applyProtection="0"/>
    <xf numFmtId="173" fontId="55" fillId="35" borderId="0" applyNumberFormat="0" applyBorder="0" applyAlignment="0" applyProtection="0"/>
    <xf numFmtId="173" fontId="14" fillId="7" borderId="0" applyNumberFormat="0" applyBorder="0" applyAlignment="0" applyProtection="0"/>
    <xf numFmtId="0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55" fillId="36" borderId="0" applyNumberFormat="0" applyBorder="0" applyAlignment="0" applyProtection="0"/>
    <xf numFmtId="173" fontId="55" fillId="36" borderId="0" applyNumberFormat="0" applyBorder="0" applyAlignment="0" applyProtection="0"/>
    <xf numFmtId="173" fontId="14" fillId="3" borderId="0" applyNumberFormat="0" applyBorder="0" applyAlignment="0" applyProtection="0"/>
    <xf numFmtId="0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55" fillId="37" borderId="0" applyNumberFormat="0" applyBorder="0" applyAlignment="0" applyProtection="0"/>
    <xf numFmtId="173" fontId="55" fillId="37" borderId="0" applyNumberFormat="0" applyBorder="0" applyAlignment="0" applyProtection="0"/>
    <xf numFmtId="173" fontId="14" fillId="6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8" borderId="0" applyNumberFormat="0" applyBorder="0" applyAlignment="0" applyProtection="0"/>
    <xf numFmtId="173" fontId="55" fillId="38" borderId="0" applyNumberFormat="0" applyBorder="0" applyAlignment="0" applyProtection="0"/>
    <xf numFmtId="173" fontId="14" fillId="2" borderId="0" applyNumberFormat="0" applyBorder="0" applyAlignment="0" applyProtection="0"/>
    <xf numFmtId="0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55" fillId="39" borderId="0" applyNumberFormat="0" applyBorder="0" applyAlignment="0" applyProtection="0"/>
    <xf numFmtId="173" fontId="55" fillId="39" borderId="0" applyNumberFormat="0" applyBorder="0" applyAlignment="0" applyProtection="0"/>
    <xf numFmtId="173" fontId="14" fillId="5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0" borderId="0" applyNumberFormat="0" applyBorder="0" applyAlignment="0" applyProtection="0"/>
    <xf numFmtId="173" fontId="55" fillId="40" borderId="0" applyNumberFormat="0" applyBorder="0" applyAlignment="0" applyProtection="0"/>
    <xf numFmtId="173" fontId="14" fillId="8" borderId="0" applyNumberFormat="0" applyBorder="0" applyAlignment="0" applyProtection="0"/>
    <xf numFmtId="0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55" fillId="41" borderId="0" applyNumberFormat="0" applyBorder="0" applyAlignment="0" applyProtection="0"/>
    <xf numFmtId="173" fontId="55" fillId="41" borderId="0" applyNumberFormat="0" applyBorder="0" applyAlignment="0" applyProtection="0"/>
    <xf numFmtId="173" fontId="14" fillId="9" borderId="0" applyNumberFormat="0" applyBorder="0" applyAlignment="0" applyProtection="0"/>
    <xf numFmtId="0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55" fillId="42" borderId="0" applyNumberFormat="0" applyBorder="0" applyAlignment="0" applyProtection="0"/>
    <xf numFmtId="173" fontId="55" fillId="42" borderId="0" applyNumberFormat="0" applyBorder="0" applyAlignment="0" applyProtection="0"/>
    <xf numFmtId="173" fontId="14" fillId="10" borderId="0" applyNumberFormat="0" applyBorder="0" applyAlignment="0" applyProtection="0"/>
    <xf numFmtId="0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55" fillId="43" borderId="0" applyNumberFormat="0" applyBorder="0" applyAlignment="0" applyProtection="0"/>
    <xf numFmtId="173" fontId="55" fillId="43" borderId="0" applyNumberFormat="0" applyBorder="0" applyAlignment="0" applyProtection="0"/>
    <xf numFmtId="173" fontId="14" fillId="11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4" borderId="0" applyNumberFormat="0" applyBorder="0" applyAlignment="0" applyProtection="0"/>
    <xf numFmtId="173" fontId="55" fillId="44" borderId="0" applyNumberFormat="0" applyBorder="0" applyAlignment="0" applyProtection="0"/>
    <xf numFmtId="173" fontId="14" fillId="8" borderId="0" applyNumberFormat="0" applyBorder="0" applyAlignment="0" applyProtection="0"/>
    <xf numFmtId="0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55" fillId="45" borderId="0" applyNumberFormat="0" applyBorder="0" applyAlignment="0" applyProtection="0"/>
    <xf numFmtId="173" fontId="55" fillId="45" borderId="0" applyNumberFormat="0" applyBorder="0" applyAlignment="0" applyProtection="0"/>
    <xf numFmtId="173" fontId="14" fillId="12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56" fillId="46" borderId="0" applyNumberFormat="0" applyBorder="0" applyAlignment="0" applyProtection="0"/>
    <xf numFmtId="173" fontId="56" fillId="46" borderId="0" applyNumberFormat="0" applyBorder="0" applyAlignment="0" applyProtection="0"/>
    <xf numFmtId="173" fontId="21" fillId="13" borderId="0" applyNumberFormat="0" applyBorder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57" fillId="47" borderId="15" applyNumberFormat="0" applyAlignment="0" applyProtection="0"/>
    <xf numFmtId="173" fontId="57" fillId="47" borderId="15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58" fillId="48" borderId="16" applyNumberFormat="0" applyAlignment="0" applyProtection="0"/>
    <xf numFmtId="173" fontId="58" fillId="48" borderId="16" applyNumberFormat="0" applyAlignment="0" applyProtection="0"/>
    <xf numFmtId="173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60" fillId="49" borderId="0" applyNumberFormat="0" applyBorder="0" applyAlignment="0" applyProtection="0"/>
    <xf numFmtId="173" fontId="60" fillId="49" borderId="0" applyNumberFormat="0" applyBorder="0" applyAlignment="0" applyProtection="0"/>
    <xf numFmtId="173" fontId="25" fillId="17" borderId="0" applyNumberFormat="0" applyBorder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61" fillId="0" borderId="17" applyNumberFormat="0" applyFill="0" applyAlignment="0" applyProtection="0"/>
    <xf numFmtId="173" fontId="61" fillId="0" borderId="17" applyNumberFormat="0" applyFill="0" applyAlignment="0" applyProtection="0"/>
    <xf numFmtId="173" fontId="26" fillId="0" borderId="3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62" fillId="0" borderId="18" applyNumberFormat="0" applyFill="0" applyAlignment="0" applyProtection="0"/>
    <xf numFmtId="173" fontId="62" fillId="0" borderId="18" applyNumberFormat="0" applyFill="0" applyAlignment="0" applyProtection="0"/>
    <xf numFmtId="173" fontId="27" fillId="0" borderId="4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63" fillId="0" borderId="19" applyNumberFormat="0" applyFill="0" applyAlignment="0" applyProtection="0"/>
    <xf numFmtId="173" fontId="63" fillId="0" borderId="19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64" fillId="50" borderId="15" applyNumberFormat="0" applyAlignment="0" applyProtection="0"/>
    <xf numFmtId="173" fontId="64" fillId="50" borderId="15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65" fillId="0" borderId="20" applyNumberFormat="0" applyFill="0" applyAlignment="0" applyProtection="0"/>
    <xf numFmtId="173" fontId="65" fillId="0" borderId="20" applyNumberFormat="0" applyFill="0" applyAlignment="0" applyProtection="0"/>
    <xf numFmtId="173" fontId="30" fillId="0" borderId="6" applyNumberFormat="0" applyFill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173" fontId="31" fillId="18" borderId="0" applyNumberFormat="0" applyBorder="0" applyAlignment="0" applyProtection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7" fillId="0" borderId="0"/>
    <xf numFmtId="0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1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1" applyNumberFormat="0" applyFont="0" applyAlignment="0" applyProtection="0"/>
    <xf numFmtId="173" fontId="4" fillId="52" borderId="21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68" fillId="47" borderId="22" applyNumberFormat="0" applyAlignment="0" applyProtection="0"/>
    <xf numFmtId="173" fontId="68" fillId="47" borderId="22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40" fontId="69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3" fontId="19" fillId="0" borderId="0">
      <alignment vertical="top"/>
    </xf>
    <xf numFmtId="175" fontId="11" fillId="21" borderId="23">
      <alignment horizontal="right"/>
    </xf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74" fillId="0" borderId="24" applyNumberFormat="0" applyFill="0" applyAlignment="0" applyProtection="0"/>
    <xf numFmtId="173" fontId="74" fillId="0" borderId="24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6" fontId="11" fillId="0" borderId="0"/>
    <xf numFmtId="176" fontId="11" fillId="0" borderId="0"/>
    <xf numFmtId="0" fontId="3" fillId="0" borderId="0"/>
    <xf numFmtId="0" fontId="23" fillId="15" borderId="0">
      <alignment horizontal="left"/>
    </xf>
    <xf numFmtId="177" fontId="23" fillId="15" borderId="0">
      <alignment horizontal="left"/>
    </xf>
    <xf numFmtId="0" fontId="35" fillId="15" borderId="0">
      <alignment horizontal="right"/>
    </xf>
    <xf numFmtId="177" fontId="35" fillId="15" borderId="0">
      <alignment horizontal="right"/>
    </xf>
    <xf numFmtId="0" fontId="36" fillId="16" borderId="0">
      <alignment horizontal="center"/>
    </xf>
    <xf numFmtId="177" fontId="36" fillId="16" borderId="0">
      <alignment horizontal="center"/>
    </xf>
    <xf numFmtId="0" fontId="35" fillId="15" borderId="0">
      <alignment horizontal="right"/>
    </xf>
    <xf numFmtId="177" fontId="35" fillId="15" borderId="0">
      <alignment horizontal="right"/>
    </xf>
    <xf numFmtId="0" fontId="37" fillId="16" borderId="0">
      <alignment horizontal="left"/>
    </xf>
    <xf numFmtId="177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 applyProtection="0"/>
    <xf numFmtId="177" fontId="18" fillId="0" borderId="0" applyProtection="0"/>
    <xf numFmtId="0" fontId="38" fillId="0" borderId="0" applyProtection="0"/>
    <xf numFmtId="177" fontId="38" fillId="0" borderId="0" applyProtection="0"/>
    <xf numFmtId="0" fontId="39" fillId="0" borderId="0" applyProtection="0"/>
    <xf numFmtId="177" fontId="39" fillId="0" borderId="0" applyProtection="0"/>
    <xf numFmtId="0" fontId="12" fillId="0" borderId="0" applyProtection="0"/>
    <xf numFmtId="177" fontId="12" fillId="0" borderId="0" applyProtection="0"/>
    <xf numFmtId="177" fontId="12" fillId="0" borderId="0" applyProtection="0"/>
    <xf numFmtId="0" fontId="11" fillId="0" borderId="0" applyProtection="0"/>
    <xf numFmtId="177" fontId="11" fillId="0" borderId="0" applyProtection="0"/>
    <xf numFmtId="177" fontId="11" fillId="0" borderId="0" applyProtection="0"/>
    <xf numFmtId="0" fontId="18" fillId="0" borderId="0" applyProtection="0"/>
    <xf numFmtId="177" fontId="18" fillId="0" borderId="0" applyProtection="0"/>
    <xf numFmtId="0" fontId="40" fillId="0" borderId="0" applyProtection="0"/>
    <xf numFmtId="177" fontId="40" fillId="0" borderId="0" applyProtection="0"/>
    <xf numFmtId="0" fontId="23" fillId="15" borderId="0">
      <alignment horizontal="left"/>
    </xf>
    <xf numFmtId="177" fontId="23" fillId="15" borderId="0">
      <alignment horizontal="left"/>
    </xf>
    <xf numFmtId="0" fontId="34" fillId="16" borderId="0">
      <alignment horizontal="left"/>
    </xf>
    <xf numFmtId="177" fontId="34" fillId="16" borderId="0">
      <alignment horizontal="left"/>
    </xf>
    <xf numFmtId="177" fontId="11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7" fontId="34" fillId="18" borderId="0">
      <alignment horizontal="center"/>
    </xf>
    <xf numFmtId="0" fontId="35" fillId="15" borderId="0">
      <alignment horizontal="center"/>
    </xf>
    <xf numFmtId="177" fontId="35" fillId="15" borderId="0">
      <alignment horizontal="center"/>
    </xf>
    <xf numFmtId="0" fontId="35" fillId="15" borderId="0">
      <alignment horizontal="centerContinuous"/>
    </xf>
    <xf numFmtId="177" fontId="35" fillId="15" borderId="0">
      <alignment horizontal="centerContinuous"/>
    </xf>
    <xf numFmtId="0" fontId="45" fillId="16" borderId="0">
      <alignment horizontal="left"/>
    </xf>
    <xf numFmtId="177" fontId="45" fillId="16" borderId="0">
      <alignment horizontal="left"/>
    </xf>
    <xf numFmtId="0" fontId="23" fillId="15" borderId="0">
      <alignment horizontal="left"/>
    </xf>
    <xf numFmtId="177" fontId="23" fillId="15" borderId="0">
      <alignment horizontal="left"/>
    </xf>
    <xf numFmtId="0" fontId="23" fillId="15" borderId="0">
      <alignment horizontal="centerContinuous"/>
    </xf>
    <xf numFmtId="177" fontId="23" fillId="15" borderId="0">
      <alignment horizontal="centerContinuous"/>
    </xf>
    <xf numFmtId="0" fontId="23" fillId="15" borderId="0">
      <alignment horizontal="right"/>
    </xf>
    <xf numFmtId="177" fontId="23" fillId="15" borderId="0">
      <alignment horizontal="right"/>
    </xf>
    <xf numFmtId="0" fontId="35" fillId="15" borderId="0">
      <alignment horizontal="right"/>
    </xf>
    <xf numFmtId="177" fontId="35" fillId="15" borderId="0">
      <alignment horizontal="right"/>
    </xf>
    <xf numFmtId="0" fontId="45" fillId="5" borderId="0">
      <alignment horizontal="center"/>
    </xf>
    <xf numFmtId="177" fontId="45" fillId="5" borderId="0">
      <alignment horizontal="center"/>
    </xf>
    <xf numFmtId="0" fontId="15" fillId="5" borderId="0">
      <alignment horizontal="center"/>
    </xf>
    <xf numFmtId="177" fontId="15" fillId="5" borderId="0">
      <alignment horizontal="center"/>
    </xf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46" fillId="16" borderId="0">
      <alignment horizontal="center"/>
    </xf>
    <xf numFmtId="177" fontId="46" fillId="16" borderId="0">
      <alignment horizontal="center"/>
    </xf>
    <xf numFmtId="0" fontId="2" fillId="0" borderId="0"/>
    <xf numFmtId="177" fontId="19" fillId="2" borderId="0" applyNumberFormat="0" applyBorder="0" applyAlignment="0" applyProtection="0"/>
    <xf numFmtId="176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6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2" borderId="0" applyNumberFormat="0" applyBorder="0" applyAlignment="0" applyProtection="0"/>
    <xf numFmtId="176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2" borderId="0" applyNumberFormat="0" applyBorder="0" applyAlignment="0" applyProtection="0"/>
    <xf numFmtId="176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6" borderId="0" applyNumberFormat="0" applyBorder="0" applyAlignment="0" applyProtection="0"/>
    <xf numFmtId="176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2" borderId="0" applyNumberFormat="0" applyBorder="0" applyAlignment="0" applyProtection="0"/>
    <xf numFmtId="176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7" fontId="21" fillId="13" borderId="0" applyNumberFormat="0" applyBorder="0" applyAlignment="0" applyProtection="0"/>
    <xf numFmtId="177" fontId="21" fillId="13" borderId="0" applyNumberFormat="0" applyBorder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7" fontId="23" fillId="14" borderId="2" applyNumberFormat="0" applyAlignment="0" applyProtection="0"/>
    <xf numFmtId="177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1" fillId="18" borderId="0" applyNumberFormat="0" applyBorder="0" applyAlignment="0" applyProtection="0"/>
    <xf numFmtId="177" fontId="31" fillId="18" borderId="0" applyNumberFormat="0" applyBorder="0" applyAlignment="0" applyProtection="0"/>
    <xf numFmtId="0" fontId="11" fillId="0" borderId="0"/>
    <xf numFmtId="177" fontId="11" fillId="0" borderId="0"/>
    <xf numFmtId="0" fontId="7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77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2" fillId="52" borderId="21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0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42" fillId="20" borderId="0">
      <alignment horizontal="center" vertical="center"/>
    </xf>
    <xf numFmtId="177" fontId="42" fillId="20" borderId="0">
      <alignment horizontal="center" vertical="center"/>
    </xf>
    <xf numFmtId="0" fontId="34" fillId="20" borderId="9"/>
    <xf numFmtId="177" fontId="34" fillId="20" borderId="9"/>
    <xf numFmtId="0" fontId="42" fillId="20" borderId="0" applyBorder="0">
      <alignment horizontal="centerContinuous"/>
    </xf>
    <xf numFmtId="177" fontId="42" fillId="20" borderId="0" applyBorder="0">
      <alignment horizontal="centerContinuous"/>
    </xf>
    <xf numFmtId="0" fontId="43" fillId="20" borderId="0" applyBorder="0">
      <alignment horizontal="centerContinuous"/>
    </xf>
    <xf numFmtId="177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67" fontId="48" fillId="0" borderId="0" xfId="37" applyNumberFormat="1" applyFont="1" applyFill="1"/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6" fontId="48" fillId="0" borderId="0" xfId="33" applyNumberFormat="1" applyFont="1" applyFill="1"/>
    <xf numFmtId="164" fontId="48" fillId="0" borderId="0" xfId="64" applyNumberFormat="1" applyFont="1" applyFill="1" applyBorder="1"/>
    <xf numFmtId="167" fontId="48" fillId="0" borderId="14" xfId="37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/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37" fontId="49" fillId="0" borderId="0" xfId="57589" applyFont="1" applyAlignment="1">
      <alignment horizontal="centerContinuous"/>
    </xf>
    <xf numFmtId="37" fontId="48" fillId="0" borderId="0" xfId="57589" applyFont="1" applyAlignment="1">
      <alignment horizontal="centerContinuous"/>
    </xf>
    <xf numFmtId="178" fontId="48" fillId="0" borderId="0" xfId="57589" applyNumberFormat="1" applyFont="1"/>
    <xf numFmtId="37" fontId="48" fillId="0" borderId="0" xfId="57589" applyFont="1"/>
    <xf numFmtId="37" fontId="48" fillId="0" borderId="0" xfId="57589" applyFont="1" applyBorder="1" applyAlignment="1">
      <alignment horizontal="center"/>
    </xf>
    <xf numFmtId="49" fontId="48" fillId="0" borderId="0" xfId="57589" applyNumberFormat="1" applyFont="1" applyAlignment="1">
      <alignment horizontal="center"/>
    </xf>
    <xf numFmtId="37" fontId="48" fillId="0" borderId="0" xfId="57589" applyFont="1" applyBorder="1"/>
    <xf numFmtId="166" fontId="48" fillId="0" borderId="0" xfId="57592" applyNumberFormat="1" applyFont="1" applyBorder="1"/>
    <xf numFmtId="37" fontId="48" fillId="0" borderId="0" xfId="57589" applyFont="1" applyAlignment="1">
      <alignment horizontal="center"/>
    </xf>
    <xf numFmtId="37" fontId="48" fillId="0" borderId="0" xfId="57589" applyFont="1" applyAlignment="1">
      <alignment horizontal="left"/>
    </xf>
    <xf numFmtId="10" fontId="48" fillId="0" borderId="0" xfId="57591" applyNumberFormat="1" applyFont="1" applyAlignment="1">
      <alignment horizontal="center"/>
    </xf>
    <xf numFmtId="178" fontId="48" fillId="0" borderId="0" xfId="57589" quotePrefix="1" applyNumberFormat="1" applyFont="1" applyAlignment="1">
      <alignment horizontal="center"/>
    </xf>
    <xf numFmtId="178" fontId="53" fillId="0" borderId="0" xfId="57589" applyNumberFormat="1" applyFont="1" applyAlignment="1">
      <alignment horizontal="center"/>
    </xf>
    <xf numFmtId="167" fontId="48" fillId="0" borderId="0" xfId="57593" applyNumberFormat="1" applyFont="1" applyBorder="1"/>
    <xf numFmtId="180" fontId="48" fillId="0" borderId="0" xfId="57593" applyNumberFormat="1" applyFont="1"/>
    <xf numFmtId="37" fontId="48" fillId="0" borderId="0" xfId="57589" applyFont="1" applyBorder="1" applyAlignment="1">
      <alignment horizontal="left"/>
    </xf>
    <xf numFmtId="180" fontId="48" fillId="0" borderId="0" xfId="57589" applyNumberFormat="1" applyFont="1" applyProtection="1"/>
    <xf numFmtId="37" fontId="48" fillId="0" borderId="0" xfId="57589" applyFont="1" applyFill="1" applyBorder="1" applyAlignment="1">
      <alignment horizontal="left"/>
    </xf>
    <xf numFmtId="37" fontId="48" fillId="0" borderId="0" xfId="57589" applyFont="1" applyFill="1" applyBorder="1"/>
    <xf numFmtId="166" fontId="48" fillId="0" borderId="0" xfId="57592" applyNumberFormat="1" applyFont="1" applyFill="1" applyBorder="1"/>
    <xf numFmtId="172" fontId="48" fillId="0" borderId="11" xfId="57592" applyNumberFormat="1" applyFont="1" applyFill="1" applyBorder="1" applyProtection="1"/>
    <xf numFmtId="172" fontId="48" fillId="0" borderId="0" xfId="57592" applyNumberFormat="1" applyFont="1" applyFill="1" applyBorder="1" applyProtection="1"/>
    <xf numFmtId="172" fontId="48" fillId="0" borderId="11" xfId="57592" applyNumberFormat="1" applyFont="1" applyBorder="1" applyProtection="1"/>
    <xf numFmtId="172" fontId="48" fillId="0" borderId="0" xfId="57592" applyNumberFormat="1" applyFont="1" applyBorder="1" applyProtection="1"/>
    <xf numFmtId="172" fontId="48" fillId="0" borderId="0" xfId="57592" applyNumberFormat="1" applyFont="1" applyProtection="1"/>
    <xf numFmtId="167" fontId="48" fillId="0" borderId="0" xfId="57593" applyNumberFormat="1" applyFont="1" applyBorder="1" applyProtection="1"/>
    <xf numFmtId="167" fontId="48" fillId="0" borderId="0" xfId="57593" applyNumberFormat="1" applyFont="1" applyFill="1" applyBorder="1" applyProtection="1"/>
    <xf numFmtId="9" fontId="48" fillId="0" borderId="0" xfId="57591" applyFont="1" applyFill="1" applyBorder="1" applyProtection="1"/>
    <xf numFmtId="9" fontId="48" fillId="0" borderId="0" xfId="57591" applyFont="1" applyBorder="1" applyProtection="1"/>
    <xf numFmtId="37" fontId="48" fillId="0" borderId="0" xfId="57589" quotePrefix="1" applyFont="1" applyBorder="1" applyAlignment="1">
      <alignment horizontal="left"/>
    </xf>
    <xf numFmtId="180" fontId="48" fillId="0" borderId="11" xfId="57589" applyNumberFormat="1" applyFont="1" applyBorder="1"/>
    <xf numFmtId="180" fontId="48" fillId="0" borderId="0" xfId="57589" applyNumberFormat="1" applyFont="1" applyBorder="1"/>
    <xf numFmtId="178" fontId="48" fillId="0" borderId="0" xfId="57589" applyNumberFormat="1" applyFont="1" applyProtection="1"/>
    <xf numFmtId="181" fontId="48" fillId="0" borderId="13" xfId="57589" applyNumberFormat="1" applyFont="1" applyBorder="1" applyProtection="1"/>
    <xf numFmtId="181" fontId="48" fillId="0" borderId="0" xfId="57589" applyNumberFormat="1" applyFont="1" applyBorder="1" applyProtection="1"/>
    <xf numFmtId="165" fontId="48" fillId="0" borderId="0" xfId="57591" applyNumberFormat="1" applyFont="1" applyBorder="1"/>
    <xf numFmtId="165" fontId="48" fillId="0" borderId="11" xfId="57591" applyNumberFormat="1" applyFont="1" applyBorder="1"/>
    <xf numFmtId="165" fontId="48" fillId="0" borderId="14" xfId="57591" applyNumberFormat="1" applyFont="1" applyBorder="1"/>
    <xf numFmtId="37" fontId="53" fillId="0" borderId="0" xfId="57589" applyFont="1"/>
    <xf numFmtId="172" fontId="48" fillId="0" borderId="0" xfId="57592" applyNumberFormat="1" applyFont="1" applyFill="1" applyProtection="1"/>
    <xf numFmtId="165" fontId="48" fillId="0" borderId="11" xfId="57591" applyNumberFormat="1" applyFont="1" applyFill="1" applyBorder="1" applyProtection="1"/>
    <xf numFmtId="165" fontId="48" fillId="0" borderId="11" xfId="57591" applyNumberFormat="1" applyFont="1" applyBorder="1" applyProtection="1"/>
    <xf numFmtId="165" fontId="48" fillId="0" borderId="0" xfId="57591" applyNumberFormat="1" applyFont="1" applyBorder="1" applyProtection="1"/>
    <xf numFmtId="37" fontId="48" fillId="0" borderId="0" xfId="57589" quotePrefix="1" applyFont="1" applyFill="1" applyBorder="1" applyAlignment="1">
      <alignment horizontal="left"/>
    </xf>
    <xf numFmtId="172" fontId="48" fillId="0" borderId="13" xfId="57592" applyNumberFormat="1" applyFont="1" applyFill="1" applyBorder="1" applyProtection="1"/>
    <xf numFmtId="172" fontId="48" fillId="0" borderId="13" xfId="57592" applyNumberFormat="1" applyFont="1" applyBorder="1" applyProtection="1"/>
    <xf numFmtId="37" fontId="38" fillId="0" borderId="0" xfId="57589" applyFont="1" applyAlignment="1">
      <alignment horizontal="center"/>
    </xf>
    <xf numFmtId="37" fontId="38" fillId="0" borderId="0" xfId="57589" applyFont="1"/>
    <xf numFmtId="0" fontId="79" fillId="0" borderId="0" xfId="57590" applyFont="1"/>
    <xf numFmtId="37" fontId="38" fillId="0" borderId="0" xfId="57589" quotePrefix="1" applyFont="1" applyAlignment="1">
      <alignment horizontal="center"/>
    </xf>
    <xf numFmtId="37" fontId="48" fillId="0" borderId="0" xfId="57589" quotePrefix="1" applyFont="1" applyFill="1" applyAlignment="1">
      <alignment horizontal="left"/>
    </xf>
    <xf numFmtId="9" fontId="48" fillId="0" borderId="0" xfId="57592" applyNumberFormat="1" applyFont="1" applyFill="1" applyBorder="1" applyProtection="1"/>
    <xf numFmtId="9" fontId="48" fillId="0" borderId="0" xfId="57591" applyNumberFormat="1" applyFont="1" applyFill="1" applyBorder="1" applyProtection="1"/>
    <xf numFmtId="10" fontId="48" fillId="0" borderId="0" xfId="57591" applyNumberFormat="1" applyFont="1" applyFill="1" applyBorder="1" applyProtection="1"/>
    <xf numFmtId="37" fontId="38" fillId="0" borderId="0" xfId="57589" quotePrefix="1" applyFont="1" applyFill="1" applyAlignment="1">
      <alignment horizontal="center"/>
    </xf>
    <xf numFmtId="179" fontId="47" fillId="0" borderId="0" xfId="57589" applyNumberFormat="1" applyFont="1" applyAlignment="1">
      <alignment horizontal="center"/>
    </xf>
    <xf numFmtId="37" fontId="48" fillId="0" borderId="0" xfId="57589" applyFont="1" applyFill="1"/>
    <xf numFmtId="0" fontId="80" fillId="0" borderId="0" xfId="57590" applyFont="1"/>
    <xf numFmtId="180" fontId="48" fillId="0" borderId="13" xfId="57589" applyNumberFormat="1" applyFont="1" applyBorder="1"/>
    <xf numFmtId="37" fontId="47" fillId="0" borderId="0" xfId="57589" applyFont="1" applyAlignment="1"/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37" fontId="47" fillId="0" borderId="0" xfId="57589" applyFont="1" applyAlignment="1"/>
    <xf numFmtId="179" fontId="47" fillId="0" borderId="0" xfId="57589" applyNumberFormat="1" applyFont="1" applyAlignment="1">
      <alignment horizontal="left"/>
    </xf>
  </cellXfs>
  <cellStyles count="57594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2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3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8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90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Composite Tax Rates" xfId="57589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1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LGE/2013/JE007%20-%20ECR%20Over%20Under/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8"/>
  <sheetViews>
    <sheetView showGridLines="0" tabSelected="1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114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5"/>
      <c r="X4" s="5"/>
      <c r="Y4" s="5"/>
      <c r="Z4" s="5"/>
      <c r="AA4" s="5"/>
    </row>
    <row r="5" spans="1:27" x14ac:dyDescent="0.25">
      <c r="A5" s="115" t="s">
        <v>66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5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65</v>
      </c>
      <c r="D11" s="7"/>
      <c r="E11" s="7"/>
      <c r="F11" s="8" t="s">
        <v>15</v>
      </c>
      <c r="G11" s="8"/>
      <c r="H11" s="7" t="s">
        <v>16</v>
      </c>
      <c r="I11" s="7"/>
      <c r="J11" s="47" t="s">
        <v>17</v>
      </c>
      <c r="K11" s="7"/>
      <c r="L11" s="10" t="s">
        <v>60</v>
      </c>
      <c r="M11" s="7"/>
      <c r="N11" s="47" t="s">
        <v>18</v>
      </c>
      <c r="P11" s="8" t="s">
        <v>15</v>
      </c>
      <c r="R11" s="7" t="s">
        <v>19</v>
      </c>
      <c r="S11" s="7"/>
      <c r="T11" s="47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51">
        <v>294981079</v>
      </c>
      <c r="D15" s="2"/>
      <c r="E15" s="2"/>
      <c r="F15" s="16">
        <f>ROUND(+C15/$C$21,4)</f>
        <v>8.5400000000000004E-2</v>
      </c>
      <c r="G15" s="16"/>
      <c r="H15" s="17">
        <v>0.82350000000000001</v>
      </c>
      <c r="I15" s="2"/>
      <c r="J15" s="15">
        <f>ROUND(+C15*H15,0)</f>
        <v>242916919</v>
      </c>
      <c r="K15" s="2"/>
      <c r="L15" s="15">
        <f>+T37</f>
        <v>-60661484</v>
      </c>
      <c r="M15" s="2"/>
      <c r="N15" s="18">
        <f>+J15+L15</f>
        <v>182255435</v>
      </c>
      <c r="P15" s="19">
        <f>ROUND(+N15/$N$21,4)</f>
        <v>8.5400000000000004E-2</v>
      </c>
      <c r="R15" s="20">
        <v>4.4999999999999997E-3</v>
      </c>
      <c r="S15" s="21"/>
      <c r="T15" s="20">
        <f>ROUND(+$P$15*$R$15,4)</f>
        <v>4.0000000000000002E-4</v>
      </c>
    </row>
    <row r="16" spans="1:27" x14ac:dyDescent="0.25">
      <c r="A16" s="14"/>
      <c r="B16" s="2"/>
      <c r="C16" s="2"/>
      <c r="D16" s="2"/>
      <c r="E16" s="2"/>
      <c r="F16" s="17"/>
      <c r="G16" s="16"/>
      <c r="H16" s="22"/>
      <c r="I16" s="2"/>
      <c r="J16" s="2"/>
      <c r="K16" s="2"/>
      <c r="L16" s="2"/>
      <c r="M16" s="2"/>
      <c r="P16" s="23"/>
      <c r="R16" s="20"/>
      <c r="S16" s="21"/>
      <c r="T16" s="24"/>
    </row>
    <row r="17" spans="1:26" x14ac:dyDescent="0.25">
      <c r="A17" s="14" t="s">
        <v>24</v>
      </c>
      <c r="B17" s="2" t="s">
        <v>25</v>
      </c>
      <c r="C17" s="52">
        <v>1354798504</v>
      </c>
      <c r="D17" s="2"/>
      <c r="E17" s="2"/>
      <c r="F17" s="16">
        <f>ROUND(+C17/$C$21,4)</f>
        <v>0.39219999999999999</v>
      </c>
      <c r="G17" s="16"/>
      <c r="H17" s="17">
        <f>+H15</f>
        <v>0.82350000000000001</v>
      </c>
      <c r="I17" s="2"/>
      <c r="J17" s="25">
        <f>ROUND(+C17*H17,0)</f>
        <v>1115676568</v>
      </c>
      <c r="K17" s="2"/>
      <c r="L17" s="2">
        <f>+T39</f>
        <v>-278588212</v>
      </c>
      <c r="M17" s="2"/>
      <c r="N17" s="4">
        <f>+J17+L17</f>
        <v>837088356</v>
      </c>
      <c r="P17" s="19">
        <f>ROUND(+N17/$N$21,4)</f>
        <v>0.39219999999999999</v>
      </c>
      <c r="R17" s="20">
        <v>3.6600000000000001E-2</v>
      </c>
      <c r="S17" s="21"/>
      <c r="T17" s="20">
        <f>ROUND(+$P$17*$R$17,4)</f>
        <v>1.44E-2</v>
      </c>
    </row>
    <row r="18" spans="1:26" x14ac:dyDescent="0.25">
      <c r="A18" s="2"/>
      <c r="B18" s="2"/>
      <c r="C18" s="52"/>
      <c r="D18" s="2"/>
      <c r="E18" s="2"/>
      <c r="F18" s="16"/>
      <c r="G18" s="16"/>
      <c r="H18" s="17"/>
      <c r="I18" s="2"/>
      <c r="J18" s="25"/>
      <c r="K18" s="2"/>
      <c r="L18" s="2"/>
      <c r="M18" s="2"/>
      <c r="P18" s="23"/>
      <c r="R18" s="20"/>
      <c r="S18" s="21"/>
      <c r="T18" s="21"/>
    </row>
    <row r="19" spans="1:26" x14ac:dyDescent="0.25">
      <c r="A19" s="14" t="s">
        <v>26</v>
      </c>
      <c r="B19" s="2" t="s">
        <v>27</v>
      </c>
      <c r="C19" s="25">
        <v>1804586553</v>
      </c>
      <c r="D19" s="2"/>
      <c r="E19" s="2"/>
      <c r="F19" s="19">
        <f>ROUND(1-F15-F17,4)</f>
        <v>0.52239999999999998</v>
      </c>
      <c r="G19" s="19"/>
      <c r="H19" s="17">
        <f>+H15</f>
        <v>0.82350000000000001</v>
      </c>
      <c r="I19" s="2"/>
      <c r="J19" s="25">
        <f>ROUND(+C19*H19,0)</f>
        <v>1486077026</v>
      </c>
      <c r="K19" s="2"/>
      <c r="L19" s="2">
        <f>+T41</f>
        <v>-371072110.42000002</v>
      </c>
      <c r="M19" s="2"/>
      <c r="N19" s="4">
        <f>+J19+L19</f>
        <v>1115004915.5799999</v>
      </c>
      <c r="P19" s="19">
        <f>ROUND(1-P15-P17,4)</f>
        <v>0.52239999999999998</v>
      </c>
      <c r="R19" s="20">
        <v>0.1</v>
      </c>
      <c r="S19" s="21"/>
      <c r="T19" s="20">
        <f>ROUND(+$P$19*$R$19,4)</f>
        <v>5.2200000000000003E-2</v>
      </c>
    </row>
    <row r="20" spans="1:26" x14ac:dyDescent="0.25">
      <c r="A20" s="2"/>
      <c r="B20" s="2"/>
      <c r="C20" s="2"/>
      <c r="D20" s="2"/>
      <c r="E20" s="2"/>
      <c r="F20" s="17"/>
      <c r="G20" s="2"/>
      <c r="H20" s="22"/>
      <c r="I20" s="2"/>
      <c r="J20" s="2"/>
      <c r="K20" s="2"/>
      <c r="L20" s="2"/>
      <c r="M20" s="2"/>
      <c r="P20" s="26"/>
      <c r="R20" s="16"/>
      <c r="S20" s="2"/>
      <c r="T20" s="22"/>
    </row>
    <row r="21" spans="1:26" ht="16.5" thickBot="1" x14ac:dyDescent="0.3">
      <c r="A21" s="14" t="s">
        <v>28</v>
      </c>
      <c r="B21" s="2" t="s">
        <v>29</v>
      </c>
      <c r="C21" s="27">
        <f>SUM(C15:C19)</f>
        <v>3454366136</v>
      </c>
      <c r="D21" s="2"/>
      <c r="E21" s="2"/>
      <c r="F21" s="28">
        <f>SUM(F15:F19)</f>
        <v>1</v>
      </c>
      <c r="G21" s="2"/>
      <c r="H21" s="2"/>
      <c r="I21" s="2"/>
      <c r="J21" s="27">
        <f>SUM(J15:J19)</f>
        <v>2844670513</v>
      </c>
      <c r="K21" s="2"/>
      <c r="L21" s="50">
        <f>SUM(L15:L19)</f>
        <v>-710321806.42000008</v>
      </c>
      <c r="M21" s="2"/>
      <c r="N21" s="50">
        <f>SUM(N15:N19)</f>
        <v>2134348706.5799999</v>
      </c>
      <c r="P21" s="28">
        <f>SUM(P15:P19)</f>
        <v>1</v>
      </c>
      <c r="R21" s="29"/>
      <c r="S21" s="2"/>
      <c r="T21" s="48">
        <f>SUM(T15:T19)</f>
        <v>6.7000000000000004E-2</v>
      </c>
    </row>
    <row r="22" spans="1:26" ht="18.75" thickTop="1" x14ac:dyDescent="0.4">
      <c r="A22" s="2"/>
      <c r="B22" s="2"/>
      <c r="C22" s="2"/>
      <c r="D22" s="30"/>
      <c r="E22" s="2"/>
      <c r="F22" s="2"/>
      <c r="G22" s="30"/>
      <c r="H22" s="30"/>
      <c r="I22" s="30"/>
      <c r="J22" s="30"/>
      <c r="K22" s="2"/>
      <c r="L22" s="2"/>
      <c r="M22" s="2"/>
      <c r="N22" s="2"/>
      <c r="O22" s="2"/>
      <c r="P22" s="2"/>
      <c r="Q22" s="2"/>
      <c r="T22" s="23"/>
      <c r="V22" s="19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1"/>
      <c r="U23" s="2"/>
      <c r="V23" s="16"/>
      <c r="W23" s="2"/>
      <c r="X23" s="2"/>
    </row>
    <row r="24" spans="1:26" ht="16.5" thickBot="1" x14ac:dyDescent="0.3">
      <c r="A24" s="31" t="s">
        <v>30</v>
      </c>
      <c r="B24" s="32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9">
        <f>ROUND(T21+(T21-T17-T15)*(35.6937%/(1-35.6937%)),4)</f>
        <v>9.6000000000000002E-2</v>
      </c>
      <c r="U24" s="33"/>
      <c r="W24" s="33"/>
      <c r="X24" s="33"/>
      <c r="Y24" s="33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6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6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6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6"/>
      <c r="Y28" s="2"/>
      <c r="Z28" s="2"/>
    </row>
    <row r="29" spans="1:26" ht="24" customHeight="1" x14ac:dyDescent="0.4">
      <c r="C29" s="30"/>
      <c r="D29" s="8"/>
      <c r="E29" s="30"/>
      <c r="F29" s="30"/>
      <c r="G29" s="8"/>
      <c r="H29" s="8"/>
      <c r="I29" s="8"/>
      <c r="J29" s="8"/>
      <c r="K29" s="30"/>
      <c r="L29" s="30"/>
      <c r="M29" s="30"/>
      <c r="N29" s="7"/>
      <c r="O29" s="30"/>
      <c r="P29" s="7"/>
      <c r="Q29" s="30"/>
      <c r="R29" s="30"/>
      <c r="S29" s="30"/>
      <c r="T29" s="30"/>
      <c r="U29" s="30"/>
      <c r="V29" s="30"/>
      <c r="W29" s="30"/>
      <c r="X29" s="34"/>
      <c r="Y29" s="30"/>
      <c r="Z29" s="30"/>
    </row>
    <row r="30" spans="1:26" x14ac:dyDescent="0.25">
      <c r="A30" s="1"/>
      <c r="B30" s="1"/>
      <c r="C30" s="7"/>
      <c r="D30" s="7"/>
      <c r="E30" s="7"/>
      <c r="G30" s="8"/>
      <c r="H30" s="35"/>
      <c r="I30" s="7"/>
      <c r="J30" s="35"/>
      <c r="K30" s="7"/>
      <c r="L30" s="35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58</v>
      </c>
      <c r="O31" s="7"/>
      <c r="P31" s="7" t="s">
        <v>59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6" t="s">
        <v>39</v>
      </c>
      <c r="T32" s="7" t="s">
        <v>45</v>
      </c>
    </row>
    <row r="33" spans="1:24" x14ac:dyDescent="0.25">
      <c r="A33" s="2"/>
      <c r="B33" s="2"/>
      <c r="C33" s="47" t="s">
        <v>40</v>
      </c>
      <c r="D33" s="7"/>
      <c r="E33" s="7"/>
      <c r="F33" s="8" t="s">
        <v>15</v>
      </c>
      <c r="G33" s="16"/>
      <c r="H33" s="47" t="s">
        <v>41</v>
      </c>
      <c r="I33" s="7"/>
      <c r="J33" s="47" t="s">
        <v>42</v>
      </c>
      <c r="K33" s="7"/>
      <c r="L33" s="47" t="s">
        <v>43</v>
      </c>
      <c r="M33" s="7"/>
      <c r="N33" s="47" t="s">
        <v>44</v>
      </c>
      <c r="O33" s="7"/>
      <c r="P33" s="47" t="s">
        <v>63</v>
      </c>
      <c r="Q33" s="7"/>
      <c r="R33" s="47" t="s">
        <v>61</v>
      </c>
      <c r="T33" s="10" t="s">
        <v>62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6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15">
        <f>+J15</f>
        <v>242916919</v>
      </c>
      <c r="D37" s="2"/>
      <c r="E37" s="2"/>
      <c r="F37" s="16">
        <f>ROUND(+C37/$C$43,4)</f>
        <v>8.5400000000000004E-2</v>
      </c>
      <c r="G37" s="19"/>
      <c r="H37" s="15">
        <f>ROUND(+F37*$H$43,0)</f>
        <v>-365031</v>
      </c>
      <c r="I37" s="2"/>
      <c r="J37" s="15">
        <f>ROUND(+F37*$J$43,0)</f>
        <v>-99220</v>
      </c>
      <c r="K37" s="2"/>
      <c r="L37" s="15">
        <f>ROUND(+F37*$L$43,0)</f>
        <v>1192025</v>
      </c>
      <c r="M37" s="2"/>
      <c r="N37" s="15">
        <f>ROUND(+F37*$N$43,0)</f>
        <v>-63046987</v>
      </c>
      <c r="O37" s="2"/>
      <c r="P37" s="51">
        <f>ROUND(+F37*$P$43,0)</f>
        <v>-186378</v>
      </c>
      <c r="Q37" s="2"/>
      <c r="R37" s="15">
        <f>ROUND(+F37*$R$43,0)</f>
        <v>1844107</v>
      </c>
      <c r="T37" s="15">
        <f>SUM(H37:R37)</f>
        <v>-60661484</v>
      </c>
    </row>
    <row r="38" spans="1:24" x14ac:dyDescent="0.25">
      <c r="A38" s="14"/>
      <c r="B38" s="2"/>
      <c r="C38" s="2"/>
      <c r="D38" s="2"/>
      <c r="E38" s="2"/>
      <c r="F38" s="17"/>
      <c r="G38" s="16"/>
      <c r="H38" s="25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1115676568</v>
      </c>
      <c r="D39" s="2"/>
      <c r="E39" s="2"/>
      <c r="F39" s="16">
        <f>ROUND(+C39/$C$43,4)</f>
        <v>0.39219999999999999</v>
      </c>
      <c r="G39" s="19"/>
      <c r="H39" s="52">
        <f>ROUND(+F39*$H$43,0)</f>
        <v>-1676405</v>
      </c>
      <c r="I39" s="2"/>
      <c r="J39" s="52">
        <f>ROUND(+F39*$J$43,0)</f>
        <v>-455666</v>
      </c>
      <c r="K39" s="2"/>
      <c r="L39" s="2">
        <f>ROUND(+F39*$L$43,0)</f>
        <v>5474384</v>
      </c>
      <c r="M39" s="2"/>
      <c r="N39" s="2">
        <f>ROUND(+F39*$N$43,0)</f>
        <v>-289543655</v>
      </c>
      <c r="O39" s="2"/>
      <c r="P39" s="52">
        <f>ROUND(+F39*$P$43,0)</f>
        <v>-855943</v>
      </c>
      <c r="Q39" s="2"/>
      <c r="R39" s="52">
        <f>ROUND(+F39*$R$43,0)</f>
        <v>8469073</v>
      </c>
      <c r="T39" s="2">
        <f>SUM(H39:R39)</f>
        <v>-278588212</v>
      </c>
    </row>
    <row r="40" spans="1:24" ht="18" x14ac:dyDescent="0.4">
      <c r="A40" s="2"/>
      <c r="B40" s="2"/>
      <c r="C40" s="2"/>
      <c r="D40" s="2"/>
      <c r="E40" s="2"/>
      <c r="F40" s="17"/>
      <c r="G40" s="30"/>
      <c r="H40" s="52"/>
      <c r="I40" s="2"/>
      <c r="J40" s="16"/>
      <c r="K40" s="2"/>
      <c r="L40" s="2"/>
      <c r="M40" s="2"/>
      <c r="N40" s="2"/>
      <c r="O40" s="2"/>
      <c r="P40" s="52"/>
      <c r="Q40" s="2"/>
      <c r="R40" s="52"/>
      <c r="T40" s="2"/>
    </row>
    <row r="41" spans="1:24" x14ac:dyDescent="0.25">
      <c r="A41" s="14" t="s">
        <v>26</v>
      </c>
      <c r="B41" s="2" t="s">
        <v>27</v>
      </c>
      <c r="C41" s="2">
        <f>+J19</f>
        <v>1486077026</v>
      </c>
      <c r="D41" s="2"/>
      <c r="E41" s="2"/>
      <c r="F41" s="19">
        <f>ROUND(1-F37-F39,4)</f>
        <v>0.52239999999999998</v>
      </c>
      <c r="H41" s="52">
        <f>+H43-H37-H39</f>
        <v>-2232927</v>
      </c>
      <c r="I41" s="2"/>
      <c r="J41" s="2">
        <f>+J43-J37-J39</f>
        <v>-606935</v>
      </c>
      <c r="K41" s="2"/>
      <c r="L41" s="2">
        <f>+L43-L37-L39</f>
        <v>7291735</v>
      </c>
      <c r="M41" s="2"/>
      <c r="N41" s="2">
        <f>+N43-N37-N39</f>
        <v>-385664471</v>
      </c>
      <c r="O41" s="2"/>
      <c r="P41" s="2">
        <f>+P43-P37-P39</f>
        <v>-1140094.42</v>
      </c>
      <c r="Q41" s="2"/>
      <c r="R41" s="2">
        <f>+R43-R37-R39</f>
        <v>11280582</v>
      </c>
      <c r="T41" s="2">
        <f>SUM(H41:R41)</f>
        <v>-371072110.42000002</v>
      </c>
    </row>
    <row r="42" spans="1:24" x14ac:dyDescent="0.25">
      <c r="A42" s="2"/>
      <c r="B42" s="2"/>
      <c r="C42" s="2"/>
      <c r="D42" s="2"/>
      <c r="E42" s="2"/>
      <c r="F42" s="17"/>
      <c r="G42" s="8"/>
      <c r="H42" s="5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27">
        <f>SUM(C37:C41)</f>
        <v>2844670513</v>
      </c>
      <c r="D43" s="2"/>
      <c r="E43" s="2"/>
      <c r="F43" s="28">
        <f>SUM(F37:F41)</f>
        <v>1</v>
      </c>
      <c r="G43" s="16"/>
      <c r="H43" s="50">
        <f>-F56</f>
        <v>-4274363</v>
      </c>
      <c r="I43" s="2"/>
      <c r="J43" s="50">
        <v>-1161821</v>
      </c>
      <c r="K43" s="2"/>
      <c r="L43" s="50">
        <v>13958144</v>
      </c>
      <c r="M43" s="2"/>
      <c r="N43" s="50">
        <v>-738255113</v>
      </c>
      <c r="O43" s="2"/>
      <c r="P43" s="50">
        <v>-2182415.42</v>
      </c>
      <c r="Q43" s="2"/>
      <c r="R43" s="50">
        <v>21593762</v>
      </c>
      <c r="T43" s="50">
        <f>SUM(T37:T41)</f>
        <v>-710321806.42000008</v>
      </c>
    </row>
    <row r="44" spans="1:24" ht="16.5" thickTop="1" x14ac:dyDescent="0.25">
      <c r="A44" s="2"/>
      <c r="B44" s="2"/>
      <c r="C44" s="2"/>
      <c r="D44" s="2"/>
      <c r="E44" s="2"/>
      <c r="F44" s="2"/>
      <c r="G44" s="16"/>
      <c r="H44" s="16"/>
      <c r="I44" s="2"/>
      <c r="J44" s="2"/>
      <c r="K44" s="2"/>
      <c r="L44" s="37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38"/>
      <c r="T45" s="2"/>
      <c r="U45" s="2"/>
    </row>
    <row r="46" spans="1:24" x14ac:dyDescent="0.25">
      <c r="G46" s="19"/>
      <c r="H46" s="19"/>
    </row>
    <row r="47" spans="1:24" x14ac:dyDescent="0.25">
      <c r="A47" s="39" t="s">
        <v>46</v>
      </c>
      <c r="B47" s="40" t="str">
        <f>"Trimble County Inventories"</f>
        <v>Trimble County Inventories</v>
      </c>
      <c r="C47" s="4" t="str">
        <f>A5</f>
        <v>As of February 28, 2015</v>
      </c>
      <c r="F47" s="39"/>
      <c r="G47" s="18"/>
      <c r="H47" s="18"/>
      <c r="L47" s="41"/>
      <c r="T47" s="42"/>
      <c r="U47" s="42"/>
      <c r="V47" s="42"/>
      <c r="X47" s="42"/>
    </row>
    <row r="48" spans="1:24" x14ac:dyDescent="0.25">
      <c r="B48" s="4" t="s">
        <v>57</v>
      </c>
      <c r="F48" s="18">
        <f>F54-SUM(F49:F53)</f>
        <v>9719560</v>
      </c>
      <c r="T48" s="18"/>
      <c r="U48" s="43"/>
      <c r="V48" s="18"/>
      <c r="W48" s="18"/>
      <c r="X48" s="18"/>
    </row>
    <row r="49" spans="1:24" x14ac:dyDescent="0.25">
      <c r="B49" s="4" t="s">
        <v>47</v>
      </c>
      <c r="F49" s="43">
        <v>1799347</v>
      </c>
      <c r="T49" s="18"/>
      <c r="V49" s="18"/>
      <c r="W49" s="18"/>
      <c r="X49" s="18"/>
    </row>
    <row r="50" spans="1:24" x14ac:dyDescent="0.25">
      <c r="B50" s="4" t="s">
        <v>48</v>
      </c>
      <c r="F50" s="43">
        <v>5177152</v>
      </c>
    </row>
    <row r="51" spans="1:24" x14ac:dyDescent="0.25">
      <c r="B51" s="4" t="s">
        <v>49</v>
      </c>
      <c r="F51" s="43">
        <v>227535</v>
      </c>
    </row>
    <row r="52" spans="1:24" x14ac:dyDescent="0.25">
      <c r="B52" s="4" t="s">
        <v>50</v>
      </c>
      <c r="F52" s="43">
        <v>168425</v>
      </c>
      <c r="L52" s="44"/>
      <c r="M52" s="44"/>
      <c r="N52" s="44"/>
      <c r="O52" s="44"/>
      <c r="P52" s="44"/>
      <c r="Q52" s="44"/>
      <c r="R52" s="44"/>
      <c r="S52" s="44"/>
      <c r="T52" s="44"/>
    </row>
    <row r="53" spans="1:24" x14ac:dyDescent="0.25">
      <c r="B53" s="4" t="s">
        <v>51</v>
      </c>
      <c r="F53" s="43">
        <v>5432</v>
      </c>
      <c r="L53" s="44"/>
      <c r="M53" s="44"/>
      <c r="N53" s="44"/>
      <c r="O53" s="44"/>
      <c r="P53" s="44"/>
      <c r="Q53" s="44"/>
      <c r="R53" s="44"/>
      <c r="S53" s="44"/>
      <c r="T53" s="44"/>
    </row>
    <row r="54" spans="1:24" x14ac:dyDescent="0.25">
      <c r="B54" s="4" t="s">
        <v>52</v>
      </c>
      <c r="F54" s="53">
        <v>17097451</v>
      </c>
      <c r="L54" s="44"/>
      <c r="M54" s="44"/>
      <c r="N54" s="44"/>
      <c r="O54" s="44"/>
      <c r="P54" s="44"/>
      <c r="Q54" s="44"/>
      <c r="R54" s="44"/>
      <c r="S54" s="44"/>
      <c r="T54" s="44"/>
    </row>
    <row r="55" spans="1:24" x14ac:dyDescent="0.25">
      <c r="B55" s="4" t="s">
        <v>53</v>
      </c>
      <c r="F55" s="19">
        <v>0.25</v>
      </c>
    </row>
    <row r="56" spans="1:24" ht="16.5" thickBot="1" x14ac:dyDescent="0.3">
      <c r="B56" s="4" t="s">
        <v>54</v>
      </c>
      <c r="F56" s="50">
        <f>ROUND(+F54*F55,0)</f>
        <v>4274363</v>
      </c>
    </row>
    <row r="57" spans="1:24" ht="16.5" thickTop="1" x14ac:dyDescent="0.25"/>
    <row r="58" spans="1:24" x14ac:dyDescent="0.25">
      <c r="A58" s="39" t="s">
        <v>55</v>
      </c>
      <c r="B58" s="40" t="s">
        <v>56</v>
      </c>
    </row>
  </sheetData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.5"/>
  <pageSetup scale="56" orientation="landscape" r:id="rId1"/>
  <headerFooter scaleWithDoc="0">
    <oddFooter>&amp;L
&amp;R&amp;"Times New Roman,Bold"&amp;12Attachment to Response to Question No. 2
Page 1 of 2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2" width="9.140625" style="102"/>
    <col min="3" max="3" width="29.5703125" style="102" customWidth="1"/>
    <col min="4" max="4" width="2.140625" style="102" customWidth="1"/>
    <col min="5" max="5" width="5" style="102" customWidth="1"/>
    <col min="6" max="6" width="17.7109375" style="102" bestFit="1" customWidth="1"/>
    <col min="7" max="7" width="2.85546875" style="102" customWidth="1"/>
    <col min="8" max="8" width="4.7109375" style="102" customWidth="1"/>
    <col min="9" max="9" width="11.7109375" style="102" customWidth="1"/>
    <col min="10" max="16384" width="9.140625" style="102"/>
  </cols>
  <sheetData>
    <row r="1" spans="1:9" ht="15.75" x14ac:dyDescent="0.25">
      <c r="A1" s="100"/>
      <c r="B1" s="116" t="s">
        <v>67</v>
      </c>
      <c r="C1" s="116"/>
      <c r="D1" s="113"/>
      <c r="E1" s="101"/>
      <c r="F1" s="101"/>
      <c r="G1" s="101"/>
      <c r="H1" s="101"/>
      <c r="I1" s="100"/>
    </row>
    <row r="2" spans="1:9" ht="15.75" x14ac:dyDescent="0.25">
      <c r="A2" s="100"/>
      <c r="B2" s="116" t="s">
        <v>68</v>
      </c>
      <c r="C2" s="116"/>
      <c r="D2" s="113"/>
      <c r="E2" s="101"/>
      <c r="F2" s="101"/>
      <c r="G2" s="101"/>
      <c r="H2" s="101"/>
      <c r="I2" s="100"/>
    </row>
    <row r="3" spans="1:9" ht="15.75" x14ac:dyDescent="0.25">
      <c r="A3" s="100"/>
      <c r="B3" s="117">
        <v>2015</v>
      </c>
      <c r="C3" s="117"/>
      <c r="D3" s="113"/>
      <c r="E3" s="101"/>
      <c r="F3" s="101"/>
      <c r="G3" s="101"/>
      <c r="H3" s="101"/>
      <c r="I3" s="100"/>
    </row>
    <row r="4" spans="1:9" ht="15.75" x14ac:dyDescent="0.25">
      <c r="A4" s="100"/>
      <c r="B4" s="54"/>
      <c r="C4" s="54"/>
      <c r="D4" s="55"/>
      <c r="E4" s="55"/>
      <c r="F4" s="55"/>
      <c r="G4" s="55"/>
      <c r="H4" s="55"/>
      <c r="I4" s="100"/>
    </row>
    <row r="5" spans="1:9" ht="15.75" x14ac:dyDescent="0.25">
      <c r="A5" s="100"/>
      <c r="B5" s="57"/>
      <c r="C5" s="57"/>
      <c r="D5" s="58"/>
      <c r="E5" s="109"/>
      <c r="F5" s="59" t="s">
        <v>105</v>
      </c>
      <c r="G5" s="109"/>
      <c r="H5" s="109"/>
      <c r="I5" s="100"/>
    </row>
    <row r="6" spans="1:9" ht="15.75" x14ac:dyDescent="0.25">
      <c r="A6" s="100"/>
      <c r="B6" s="60"/>
      <c r="C6" s="60"/>
      <c r="D6" s="61"/>
      <c r="E6" s="62"/>
      <c r="F6" s="62" t="s">
        <v>69</v>
      </c>
      <c r="G6" s="62"/>
      <c r="H6" s="62"/>
      <c r="I6" s="100"/>
    </row>
    <row r="7" spans="1:9" ht="15.75" x14ac:dyDescent="0.25">
      <c r="A7" s="100"/>
      <c r="B7" s="63"/>
      <c r="C7" s="63"/>
      <c r="D7" s="57"/>
      <c r="E7" s="64"/>
      <c r="F7" s="64" t="s">
        <v>70</v>
      </c>
      <c r="G7" s="64"/>
      <c r="H7" s="64"/>
      <c r="I7" s="100"/>
    </row>
    <row r="8" spans="1:9" ht="15.75" x14ac:dyDescent="0.25">
      <c r="A8" s="100"/>
      <c r="B8" s="57"/>
      <c r="C8" s="57"/>
      <c r="D8" s="58"/>
      <c r="E8" s="65"/>
      <c r="F8" s="65" t="s">
        <v>72</v>
      </c>
      <c r="G8" s="65"/>
      <c r="H8" s="65"/>
      <c r="I8" s="100"/>
    </row>
    <row r="9" spans="1:9" ht="15.75" x14ac:dyDescent="0.25">
      <c r="A9" s="100"/>
      <c r="B9" s="60"/>
      <c r="C9" s="60"/>
      <c r="D9" s="61"/>
      <c r="E9" s="66"/>
      <c r="F9" s="66" t="s">
        <v>73</v>
      </c>
      <c r="G9" s="66"/>
      <c r="H9" s="66"/>
      <c r="I9" s="100"/>
    </row>
    <row r="10" spans="1:9" ht="15.75" x14ac:dyDescent="0.25">
      <c r="A10" s="100">
        <v>-1</v>
      </c>
      <c r="B10" s="60" t="s">
        <v>74</v>
      </c>
      <c r="C10" s="60"/>
      <c r="D10" s="67"/>
      <c r="E10" s="68"/>
      <c r="F10" s="68">
        <v>100</v>
      </c>
      <c r="G10" s="68"/>
      <c r="H10" s="68"/>
      <c r="I10" s="100"/>
    </row>
    <row r="11" spans="1:9" ht="15.75" x14ac:dyDescent="0.25">
      <c r="A11" s="100">
        <f>+A10-1</f>
        <v>-2</v>
      </c>
      <c r="B11" s="69"/>
      <c r="C11" s="60"/>
      <c r="D11" s="61"/>
      <c r="E11" s="70"/>
      <c r="F11" s="70"/>
      <c r="G11" s="70"/>
      <c r="H11" s="70"/>
      <c r="I11" s="100"/>
    </row>
    <row r="12" spans="1:9" ht="15.75" x14ac:dyDescent="0.25">
      <c r="A12" s="100">
        <f>+A11-1</f>
        <v>-3</v>
      </c>
      <c r="B12" s="71" t="s">
        <v>75</v>
      </c>
      <c r="C12" s="72"/>
      <c r="D12" s="73"/>
      <c r="E12" s="74"/>
      <c r="F12" s="74">
        <v>5.64</v>
      </c>
      <c r="G12" s="76"/>
      <c r="H12" s="77"/>
      <c r="I12" s="100">
        <v>-40</v>
      </c>
    </row>
    <row r="13" spans="1:9" ht="15.75" x14ac:dyDescent="0.25">
      <c r="A13" s="100">
        <f t="shared" ref="A13:A49" si="0">+A12-1</f>
        <v>-4</v>
      </c>
      <c r="B13" s="69"/>
      <c r="C13" s="60"/>
      <c r="D13" s="61"/>
      <c r="E13" s="78"/>
      <c r="F13" s="78"/>
      <c r="G13" s="78"/>
      <c r="H13" s="78"/>
      <c r="I13" s="100"/>
    </row>
    <row r="14" spans="1:9" ht="15.75" x14ac:dyDescent="0.25">
      <c r="A14" s="100">
        <f t="shared" si="0"/>
        <v>-5</v>
      </c>
      <c r="B14" s="60" t="s">
        <v>76</v>
      </c>
      <c r="C14" s="60"/>
      <c r="D14" s="61"/>
      <c r="E14" s="78"/>
      <c r="F14" s="78"/>
      <c r="G14" s="78"/>
      <c r="H14" s="78"/>
      <c r="I14" s="100"/>
    </row>
    <row r="15" spans="1:9" ht="15.75" x14ac:dyDescent="0.25">
      <c r="A15" s="100">
        <f t="shared" si="0"/>
        <v>-6</v>
      </c>
      <c r="B15" s="57" t="s">
        <v>77</v>
      </c>
      <c r="C15" s="60"/>
      <c r="D15" s="79"/>
      <c r="E15" s="77"/>
      <c r="F15" s="77">
        <f>+F10-F12</f>
        <v>94.36</v>
      </c>
      <c r="G15" s="77"/>
      <c r="H15" s="77"/>
      <c r="I15" s="103" t="s">
        <v>78</v>
      </c>
    </row>
    <row r="16" spans="1:9" ht="15.75" x14ac:dyDescent="0.25">
      <c r="A16" s="100">
        <f t="shared" si="0"/>
        <v>-7</v>
      </c>
      <c r="B16" s="104" t="s">
        <v>79</v>
      </c>
      <c r="C16" s="72"/>
      <c r="D16" s="80"/>
      <c r="E16" s="81"/>
      <c r="F16" s="105">
        <v>0.09</v>
      </c>
      <c r="G16" s="82"/>
      <c r="H16" s="82"/>
      <c r="I16" s="100"/>
    </row>
    <row r="17" spans="1:9" ht="15.75" x14ac:dyDescent="0.25">
      <c r="A17" s="100">
        <f t="shared" si="0"/>
        <v>-8</v>
      </c>
      <c r="B17" s="104" t="s">
        <v>80</v>
      </c>
      <c r="C17" s="72"/>
      <c r="D17" s="80"/>
      <c r="E17" s="81"/>
      <c r="F17" s="106">
        <v>1</v>
      </c>
      <c r="G17" s="82"/>
      <c r="H17" s="82"/>
      <c r="I17" s="100"/>
    </row>
    <row r="18" spans="1:9" ht="15.75" x14ac:dyDescent="0.25">
      <c r="A18" s="100">
        <f t="shared" si="0"/>
        <v>-9</v>
      </c>
      <c r="B18" s="97" t="s">
        <v>81</v>
      </c>
      <c r="C18" s="72"/>
      <c r="D18" s="80"/>
      <c r="E18" s="81"/>
      <c r="F18" s="107">
        <f>ROUND(F16*F17,4)</f>
        <v>0.09</v>
      </c>
      <c r="G18" s="82"/>
      <c r="H18" s="82"/>
      <c r="I18" s="100"/>
    </row>
    <row r="19" spans="1:9" ht="15.75" x14ac:dyDescent="0.25">
      <c r="A19" s="100">
        <f t="shared" si="0"/>
        <v>-10</v>
      </c>
      <c r="B19" s="72"/>
      <c r="C19" s="72"/>
      <c r="D19" s="80"/>
      <c r="E19" s="81"/>
      <c r="F19" s="81"/>
      <c r="G19" s="82"/>
      <c r="H19" s="82"/>
      <c r="I19" s="100"/>
    </row>
    <row r="20" spans="1:9" ht="15.75" x14ac:dyDescent="0.25">
      <c r="A20" s="100">
        <f t="shared" si="0"/>
        <v>-11</v>
      </c>
      <c r="B20" s="72" t="s">
        <v>82</v>
      </c>
      <c r="C20" s="72"/>
      <c r="D20" s="80"/>
      <c r="E20" s="74"/>
      <c r="F20" s="74">
        <f>F15*F18</f>
        <v>8.4923999999999999</v>
      </c>
      <c r="G20" s="76"/>
      <c r="H20" s="77"/>
      <c r="I20" s="108" t="s">
        <v>83</v>
      </c>
    </row>
    <row r="21" spans="1:9" ht="15.75" x14ac:dyDescent="0.25">
      <c r="A21" s="100">
        <f t="shared" si="0"/>
        <v>-12</v>
      </c>
      <c r="B21" s="83"/>
      <c r="C21" s="60"/>
      <c r="D21" s="61"/>
      <c r="E21" s="78"/>
      <c r="F21" s="78"/>
      <c r="G21" s="78"/>
      <c r="H21" s="78"/>
      <c r="I21" s="100"/>
    </row>
    <row r="22" spans="1:9" ht="15.75" x14ac:dyDescent="0.25">
      <c r="A22" s="100">
        <f t="shared" si="0"/>
        <v>-13</v>
      </c>
      <c r="B22" s="69" t="s">
        <v>84</v>
      </c>
      <c r="C22" s="60"/>
      <c r="D22" s="61"/>
      <c r="E22" s="78"/>
      <c r="F22" s="78">
        <f>F15-F20</f>
        <v>85.867599999999996</v>
      </c>
      <c r="G22" s="78"/>
      <c r="H22" s="78"/>
      <c r="I22" s="103" t="s">
        <v>85</v>
      </c>
    </row>
    <row r="23" spans="1:9" ht="15.75" x14ac:dyDescent="0.25">
      <c r="A23" s="100">
        <f t="shared" si="0"/>
        <v>-14</v>
      </c>
      <c r="B23" s="83"/>
      <c r="C23" s="60"/>
      <c r="D23" s="61"/>
      <c r="E23" s="78"/>
      <c r="F23" s="78"/>
      <c r="G23" s="78"/>
      <c r="H23" s="78"/>
      <c r="I23" s="100"/>
    </row>
    <row r="24" spans="1:9" ht="15.75" x14ac:dyDescent="0.25">
      <c r="A24" s="100">
        <f t="shared" si="0"/>
        <v>-15</v>
      </c>
      <c r="B24" s="69" t="s">
        <v>86</v>
      </c>
      <c r="C24" s="60"/>
      <c r="D24" s="61"/>
      <c r="E24" s="76"/>
      <c r="F24" s="76">
        <f>+F22*0.35</f>
        <v>30.053659999999997</v>
      </c>
      <c r="G24" s="76"/>
      <c r="H24" s="77"/>
      <c r="I24" s="103" t="s">
        <v>87</v>
      </c>
    </row>
    <row r="25" spans="1:9" ht="15.75" x14ac:dyDescent="0.25">
      <c r="A25" s="100">
        <f t="shared" si="0"/>
        <v>-16</v>
      </c>
      <c r="B25" s="83"/>
      <c r="C25" s="60"/>
      <c r="D25" s="61"/>
      <c r="E25" s="70"/>
      <c r="F25" s="70"/>
      <c r="G25" s="70"/>
      <c r="H25" s="70"/>
      <c r="I25" s="100"/>
    </row>
    <row r="26" spans="1:9" ht="15.75" x14ac:dyDescent="0.25">
      <c r="A26" s="100">
        <f t="shared" si="0"/>
        <v>-17</v>
      </c>
      <c r="B26" s="69"/>
      <c r="C26" s="60"/>
      <c r="D26" s="61"/>
      <c r="E26" s="70"/>
      <c r="F26" s="70"/>
      <c r="G26" s="70"/>
      <c r="H26" s="70"/>
      <c r="I26" s="100"/>
    </row>
    <row r="27" spans="1:9" ht="15.75" x14ac:dyDescent="0.25">
      <c r="A27" s="100">
        <f t="shared" si="0"/>
        <v>-18</v>
      </c>
      <c r="B27" s="69" t="s">
        <v>88</v>
      </c>
      <c r="C27" s="60"/>
      <c r="D27" s="61"/>
      <c r="E27" s="84"/>
      <c r="F27" s="84">
        <f>+F12+F24</f>
        <v>35.693659999999994</v>
      </c>
      <c r="G27" s="84"/>
      <c r="H27" s="85"/>
      <c r="I27" s="103" t="s">
        <v>89</v>
      </c>
    </row>
    <row r="28" spans="1:9" ht="15.75" x14ac:dyDescent="0.25">
      <c r="A28" s="100">
        <f t="shared" si="0"/>
        <v>-19</v>
      </c>
      <c r="B28" s="57"/>
      <c r="C28" s="60"/>
      <c r="D28" s="61"/>
      <c r="E28" s="86"/>
      <c r="F28" s="86"/>
      <c r="G28" s="86"/>
      <c r="H28" s="86"/>
      <c r="I28" s="100"/>
    </row>
    <row r="29" spans="1:9" ht="16.5" thickBot="1" x14ac:dyDescent="0.3">
      <c r="A29" s="100">
        <f t="shared" si="0"/>
        <v>-20</v>
      </c>
      <c r="B29" s="60" t="s">
        <v>90</v>
      </c>
      <c r="C29" s="60"/>
      <c r="D29" s="61"/>
      <c r="E29" s="87"/>
      <c r="F29" s="112">
        <f>100-F27</f>
        <v>64.306340000000006</v>
      </c>
      <c r="G29" s="87"/>
      <c r="H29" s="88"/>
      <c r="I29" s="103" t="s">
        <v>91</v>
      </c>
    </row>
    <row r="30" spans="1:9" ht="16.5" thickTop="1" x14ac:dyDescent="0.25">
      <c r="A30" s="100">
        <f t="shared" si="0"/>
        <v>-21</v>
      </c>
      <c r="B30" s="60"/>
      <c r="C30" s="60"/>
      <c r="D30" s="61"/>
      <c r="E30" s="86"/>
      <c r="F30" s="86"/>
      <c r="G30" s="86"/>
      <c r="H30" s="86"/>
      <c r="I30" s="100"/>
    </row>
    <row r="31" spans="1:9" ht="15.75" x14ac:dyDescent="0.25">
      <c r="A31" s="100">
        <f t="shared" si="0"/>
        <v>-22</v>
      </c>
      <c r="B31" s="69" t="s">
        <v>92</v>
      </c>
      <c r="C31" s="60"/>
      <c r="D31" s="61"/>
      <c r="E31" s="86"/>
      <c r="F31" s="86"/>
      <c r="G31" s="86"/>
      <c r="H31" s="86"/>
      <c r="I31" s="100"/>
    </row>
    <row r="32" spans="1:9" ht="15.75" x14ac:dyDescent="0.25">
      <c r="A32" s="100">
        <f t="shared" si="0"/>
        <v>-23</v>
      </c>
      <c r="B32" s="60" t="s">
        <v>93</v>
      </c>
      <c r="C32" s="60"/>
      <c r="D32" s="61"/>
      <c r="E32" s="89"/>
      <c r="F32" s="89">
        <f>+F24/100</f>
        <v>0.30053659999999999</v>
      </c>
      <c r="G32" s="89"/>
      <c r="H32" s="89"/>
      <c r="I32" s="103" t="s">
        <v>94</v>
      </c>
    </row>
    <row r="33" spans="1:9" ht="15.75" x14ac:dyDescent="0.25">
      <c r="A33" s="100">
        <f t="shared" si="0"/>
        <v>-24</v>
      </c>
      <c r="B33" s="60" t="s">
        <v>95</v>
      </c>
      <c r="C33" s="60"/>
      <c r="D33" s="61"/>
      <c r="E33" s="90"/>
      <c r="F33" s="90">
        <f>+F12/100</f>
        <v>5.6399999999999999E-2</v>
      </c>
      <c r="G33" s="90"/>
      <c r="H33" s="89"/>
      <c r="I33" s="103" t="s">
        <v>96</v>
      </c>
    </row>
    <row r="34" spans="1:9" ht="16.5" thickBot="1" x14ac:dyDescent="0.3">
      <c r="A34" s="100">
        <f t="shared" si="0"/>
        <v>-25</v>
      </c>
      <c r="B34" s="60" t="s">
        <v>97</v>
      </c>
      <c r="C34" s="60"/>
      <c r="D34" s="61"/>
      <c r="E34" s="91"/>
      <c r="F34" s="91">
        <f>SUM(F32:F33)</f>
        <v>0.35693659999999999</v>
      </c>
      <c r="G34" s="91"/>
      <c r="H34" s="89"/>
      <c r="I34" s="103" t="s">
        <v>98</v>
      </c>
    </row>
    <row r="35" spans="1:9" ht="16.5" thickTop="1" x14ac:dyDescent="0.25">
      <c r="A35" s="100">
        <f t="shared" si="0"/>
        <v>-26</v>
      </c>
      <c r="B35" s="57"/>
      <c r="C35" s="57"/>
      <c r="D35" s="57"/>
      <c r="E35" s="56"/>
      <c r="F35" s="56"/>
      <c r="G35" s="56"/>
      <c r="H35" s="56"/>
      <c r="I35" s="100"/>
    </row>
    <row r="36" spans="1:9" ht="15.75" x14ac:dyDescent="0.25">
      <c r="A36" s="100">
        <f t="shared" si="0"/>
        <v>-27</v>
      </c>
      <c r="B36" s="57"/>
      <c r="C36" s="57"/>
      <c r="D36" s="57"/>
      <c r="E36" s="56"/>
      <c r="F36" s="56"/>
      <c r="G36" s="56"/>
      <c r="H36" s="56"/>
      <c r="I36" s="100"/>
    </row>
    <row r="37" spans="1:9" ht="15.75" x14ac:dyDescent="0.25">
      <c r="A37" s="100">
        <f t="shared" si="0"/>
        <v>-28</v>
      </c>
      <c r="B37" s="57"/>
      <c r="C37" s="57"/>
      <c r="D37" s="57"/>
      <c r="E37" s="56"/>
      <c r="F37" s="56"/>
      <c r="G37" s="56"/>
      <c r="H37" s="56"/>
      <c r="I37" s="100"/>
    </row>
    <row r="38" spans="1:9" ht="15.75" x14ac:dyDescent="0.25">
      <c r="A38" s="100">
        <f t="shared" si="0"/>
        <v>-29</v>
      </c>
      <c r="B38" s="57"/>
      <c r="C38" s="57"/>
      <c r="D38" s="57"/>
      <c r="E38" s="56"/>
      <c r="F38" s="56"/>
      <c r="G38" s="56"/>
      <c r="H38" s="56"/>
      <c r="I38" s="100"/>
    </row>
    <row r="39" spans="1:9" ht="15.75" x14ac:dyDescent="0.25">
      <c r="A39" s="100">
        <f t="shared" si="0"/>
        <v>-30</v>
      </c>
      <c r="B39" s="57"/>
      <c r="C39" s="57"/>
      <c r="D39" s="57"/>
      <c r="E39" s="56"/>
      <c r="F39" s="56"/>
      <c r="G39" s="56"/>
      <c r="H39" s="56"/>
      <c r="I39" s="100"/>
    </row>
    <row r="40" spans="1:9" ht="15.75" x14ac:dyDescent="0.25">
      <c r="A40" s="100">
        <f t="shared" si="0"/>
        <v>-31</v>
      </c>
      <c r="B40" s="92" t="s">
        <v>99</v>
      </c>
      <c r="C40" s="57"/>
      <c r="D40" s="57"/>
      <c r="E40" s="56"/>
      <c r="F40" s="56"/>
      <c r="G40" s="56"/>
      <c r="H40" s="56"/>
      <c r="I40" s="100"/>
    </row>
    <row r="41" spans="1:9" ht="15.75" x14ac:dyDescent="0.25">
      <c r="A41" s="100">
        <f t="shared" si="0"/>
        <v>-32</v>
      </c>
      <c r="B41" s="60" t="s">
        <v>74</v>
      </c>
      <c r="C41" s="57"/>
      <c r="D41" s="57"/>
      <c r="E41" s="68"/>
      <c r="F41" s="68">
        <v>100</v>
      </c>
      <c r="G41" s="68"/>
      <c r="H41" s="68"/>
      <c r="I41" s="100"/>
    </row>
    <row r="42" spans="1:9" ht="15.75" x14ac:dyDescent="0.25">
      <c r="A42" s="100">
        <f t="shared" si="0"/>
        <v>-33</v>
      </c>
      <c r="B42" s="69"/>
      <c r="C42" s="57"/>
      <c r="D42" s="57"/>
      <c r="E42" s="70"/>
      <c r="F42" s="70"/>
      <c r="G42" s="70"/>
      <c r="H42" s="70"/>
      <c r="I42" s="100"/>
    </row>
    <row r="43" spans="1:9" ht="15.75" x14ac:dyDescent="0.25">
      <c r="A43" s="100">
        <f t="shared" si="0"/>
        <v>-34</v>
      </c>
      <c r="B43" s="71" t="s">
        <v>104</v>
      </c>
      <c r="C43" s="110"/>
      <c r="D43" s="110"/>
      <c r="E43" s="74"/>
      <c r="F43" s="74">
        <v>6</v>
      </c>
      <c r="G43" s="76"/>
      <c r="H43" s="77"/>
      <c r="I43" s="100"/>
    </row>
    <row r="44" spans="1:9" ht="15.75" x14ac:dyDescent="0.25">
      <c r="A44" s="100">
        <f t="shared" si="0"/>
        <v>-35</v>
      </c>
      <c r="B44" s="71"/>
      <c r="C44" s="110"/>
      <c r="D44" s="110"/>
      <c r="E44" s="93"/>
      <c r="F44" s="93"/>
      <c r="G44" s="78"/>
      <c r="H44" s="78"/>
      <c r="I44" s="100"/>
    </row>
    <row r="45" spans="1:9" ht="15.75" x14ac:dyDescent="0.25">
      <c r="A45" s="100">
        <f t="shared" si="0"/>
        <v>-36</v>
      </c>
      <c r="B45" s="72" t="s">
        <v>100</v>
      </c>
      <c r="C45" s="110"/>
      <c r="D45" s="110"/>
      <c r="E45" s="75"/>
      <c r="F45" s="75">
        <f>+F41-F43</f>
        <v>94</v>
      </c>
      <c r="G45" s="77"/>
      <c r="H45" s="77"/>
      <c r="I45" s="103" t="s">
        <v>101</v>
      </c>
    </row>
    <row r="46" spans="1:9" ht="15.75" x14ac:dyDescent="0.25">
      <c r="A46" s="100">
        <f t="shared" si="0"/>
        <v>-37</v>
      </c>
      <c r="B46" s="72"/>
      <c r="C46" s="110"/>
      <c r="D46" s="110"/>
      <c r="E46" s="75"/>
      <c r="F46" s="75"/>
      <c r="G46" s="77"/>
      <c r="H46" s="77"/>
      <c r="I46" s="100"/>
    </row>
    <row r="47" spans="1:9" ht="15.75" x14ac:dyDescent="0.25">
      <c r="A47" s="100">
        <f t="shared" si="0"/>
        <v>-38</v>
      </c>
      <c r="B47" s="72" t="s">
        <v>71</v>
      </c>
      <c r="C47" s="110"/>
      <c r="D47" s="110"/>
      <c r="E47" s="94"/>
      <c r="F47" s="94">
        <v>0.06</v>
      </c>
      <c r="G47" s="95"/>
      <c r="H47" s="96"/>
      <c r="I47" s="100"/>
    </row>
    <row r="48" spans="1:9" ht="15.75" x14ac:dyDescent="0.25">
      <c r="A48" s="100">
        <f t="shared" si="0"/>
        <v>-39</v>
      </c>
      <c r="B48" s="97"/>
      <c r="C48" s="110"/>
      <c r="D48" s="110"/>
      <c r="E48" s="93"/>
      <c r="F48" s="93"/>
      <c r="G48" s="78"/>
      <c r="H48" s="78"/>
      <c r="I48" s="100"/>
    </row>
    <row r="49" spans="1:9" ht="16.5" thickBot="1" x14ac:dyDescent="0.3">
      <c r="A49" s="100">
        <f t="shared" si="0"/>
        <v>-40</v>
      </c>
      <c r="B49" s="71" t="s">
        <v>102</v>
      </c>
      <c r="C49" s="110"/>
      <c r="D49" s="110"/>
      <c r="E49" s="98"/>
      <c r="F49" s="112">
        <f>+F45*F47</f>
        <v>5.64</v>
      </c>
      <c r="G49" s="99"/>
      <c r="H49" s="77"/>
      <c r="I49" s="103" t="s">
        <v>103</v>
      </c>
    </row>
    <row r="50" spans="1:9" ht="16.5" thickTop="1" x14ac:dyDescent="0.25">
      <c r="A50" s="100"/>
      <c r="B50" s="57"/>
      <c r="C50" s="57"/>
      <c r="D50" s="57"/>
      <c r="E50" s="57"/>
      <c r="F50" s="57"/>
      <c r="G50" s="57"/>
      <c r="H50" s="57"/>
      <c r="I50" s="100"/>
    </row>
    <row r="51" spans="1:9" ht="15.75" x14ac:dyDescent="0.25">
      <c r="B51" s="111"/>
      <c r="C51" s="111"/>
      <c r="D51" s="111"/>
      <c r="E51" s="111"/>
      <c r="F51" s="111"/>
      <c r="G51" s="111"/>
      <c r="H51" s="111"/>
    </row>
    <row r="52" spans="1:9" ht="15.75" x14ac:dyDescent="0.25">
      <c r="B52" s="111"/>
      <c r="C52" s="111"/>
      <c r="D52" s="111"/>
      <c r="E52" s="111"/>
      <c r="F52" s="111"/>
      <c r="G52" s="111"/>
      <c r="H52" s="111"/>
    </row>
  </sheetData>
  <mergeCells count="3">
    <mergeCell ref="B1:C1"/>
    <mergeCell ref="B2:C2"/>
    <mergeCell ref="B3:C3"/>
  </mergeCells>
  <pageMargins left="0.7" right="0.7" top="0.75" bottom="1" header="0.3" footer="0.3"/>
  <pageSetup scale="88" orientation="portrait" r:id="rId1"/>
  <headerFooter scaleWithDoc="0">
    <oddHeader>&amp;R&amp;"Times New Roman,Bold"&amp;12Attachment to Response to Question No. 2
Page 2 of 2
Garrett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1 - ROR Feb15</vt:lpstr>
      <vt:lpstr>Tab 2 - Tax Rate</vt:lpstr>
      <vt:lpstr>'Tab 1 - ROR Feb15'!Print_Area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2015-09-18T13:42:18Z</dcterms:created>
  <dcterms:modified xsi:type="dcterms:W3CDTF">2015-09-18T13:53:07Z</dcterms:modified>
  <cp:category/>
  <cp:contentStatus/>
</cp:coreProperties>
</file>