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 defaultThemeVersion="124226"/>
  <bookViews>
    <workbookView xWindow="240" yWindow="510" windowWidth="24060" windowHeight="11235" tabRatio="613"/>
  </bookViews>
  <sheets>
    <sheet name="Roll In Req Req" sheetId="2" r:id="rId1"/>
    <sheet name="SuppSch" sheetId="5" r:id="rId2"/>
  </sheets>
  <definedNames>
    <definedName name="_xlnm.Print_Area" localSheetId="0">'Roll In Req Req'!$A$1:$H$64</definedName>
    <definedName name="_xlnm.Print_Area" localSheetId="1">SuppSch!$A$1:$K$64</definedName>
  </definedNames>
  <calcPr calcId="152511" iterate="1"/>
</workbook>
</file>

<file path=xl/calcChain.xml><?xml version="1.0" encoding="utf-8"?>
<calcChain xmlns="http://schemas.openxmlformats.org/spreadsheetml/2006/main">
  <c r="J19" i="5" l="1"/>
  <c r="H18" i="5" l="1"/>
  <c r="J18" i="5" s="1"/>
  <c r="J17" i="5" l="1"/>
  <c r="J16" i="5"/>
  <c r="J15" i="5"/>
  <c r="J14" i="5"/>
  <c r="J13" i="5"/>
  <c r="J12" i="5"/>
  <c r="J11" i="5"/>
  <c r="J10" i="5"/>
  <c r="J9" i="5"/>
  <c r="J8" i="5"/>
  <c r="J7" i="5"/>
  <c r="J6" i="5"/>
  <c r="H19" i="5" l="1"/>
  <c r="G30" i="2" s="1"/>
  <c r="I19" i="5" l="1"/>
  <c r="G31" i="2" s="1"/>
  <c r="F19" i="5" l="1"/>
  <c r="G12" i="2"/>
  <c r="B64" i="5"/>
  <c r="G47" i="2" s="1"/>
  <c r="C64" i="5"/>
  <c r="B19" i="5"/>
  <c r="C19" i="5"/>
  <c r="G27" i="2" s="1"/>
  <c r="D19" i="5"/>
  <c r="E19" i="5"/>
  <c r="G7" i="2"/>
  <c r="G17" i="2"/>
  <c r="A7" i="5"/>
  <c r="A31" i="5" s="1"/>
  <c r="A52" i="5" s="1"/>
  <c r="A30" i="5"/>
  <c r="A51" i="5" s="1"/>
  <c r="B43" i="5"/>
  <c r="G35" i="2" s="1"/>
  <c r="G41" i="2" s="1"/>
  <c r="D51" i="5"/>
  <c r="D52" i="5"/>
  <c r="D53" i="5"/>
  <c r="D54" i="5"/>
  <c r="D55" i="5"/>
  <c r="D56" i="5"/>
  <c r="D57" i="5"/>
  <c r="D58" i="5"/>
  <c r="D59" i="5"/>
  <c r="D60" i="5"/>
  <c r="D61" i="5"/>
  <c r="D62" i="5"/>
  <c r="G26" i="2" l="1"/>
  <c r="D64" i="5"/>
  <c r="G45" i="2" s="1"/>
  <c r="H35" i="2" s="1"/>
  <c r="H41" i="2" s="1"/>
  <c r="A8" i="5"/>
  <c r="A9" i="5" s="1"/>
  <c r="A10" i="5" s="1"/>
  <c r="G19" i="2"/>
  <c r="G23" i="2" s="1"/>
  <c r="G39" i="2" s="1"/>
  <c r="G19" i="5"/>
  <c r="G29" i="2" s="1"/>
  <c r="G28" i="2"/>
  <c r="H29" i="2" l="1"/>
  <c r="H28" i="2"/>
  <c r="H10" i="2"/>
  <c r="H5" i="2"/>
  <c r="A33" i="5"/>
  <c r="A54" i="5" s="1"/>
  <c r="A32" i="5"/>
  <c r="A53" i="5" s="1"/>
  <c r="H11" i="2"/>
  <c r="H30" i="2"/>
  <c r="H31" i="2"/>
  <c r="H26" i="2"/>
  <c r="H27" i="2"/>
  <c r="H15" i="2"/>
  <c r="H6" i="2"/>
  <c r="G53" i="2"/>
  <c r="H19" i="2" s="1"/>
  <c r="H16" i="2"/>
  <c r="G33" i="2"/>
  <c r="G40" i="2" s="1"/>
  <c r="A34" i="5"/>
  <c r="A55" i="5" s="1"/>
  <c r="A11" i="5"/>
  <c r="H7" i="2" l="1"/>
  <c r="H12" i="2"/>
  <c r="H23" i="2"/>
  <c r="H39" i="2" s="1"/>
  <c r="H17" i="2"/>
  <c r="H33" i="2"/>
  <c r="H40" i="2" s="1"/>
  <c r="G43" i="2"/>
  <c r="H43" i="2" s="1"/>
  <c r="A12" i="5"/>
  <c r="A35" i="5"/>
  <c r="A56" i="5" s="1"/>
  <c r="G51" i="2" l="1"/>
  <c r="G55" i="2" s="1"/>
  <c r="G57" i="2" s="1"/>
  <c r="A13" i="5"/>
  <c r="A36" i="5"/>
  <c r="A57" i="5" s="1"/>
  <c r="A14" i="5" l="1"/>
  <c r="A37" i="5"/>
  <c r="A58" i="5" s="1"/>
  <c r="A38" i="5" l="1"/>
  <c r="A59" i="5" s="1"/>
  <c r="A15" i="5"/>
  <c r="A16" i="5" l="1"/>
  <c r="A39" i="5"/>
  <c r="A60" i="5" s="1"/>
  <c r="A40" i="5" l="1"/>
  <c r="A61" i="5" s="1"/>
  <c r="A17" i="5"/>
  <c r="A41" i="5" s="1"/>
  <c r="A62" i="5" s="1"/>
</calcChain>
</file>

<file path=xl/sharedStrings.xml><?xml version="1.0" encoding="utf-8"?>
<sst xmlns="http://schemas.openxmlformats.org/spreadsheetml/2006/main" count="89" uniqueCount="68">
  <si>
    <t>Support Schedule A</t>
  </si>
  <si>
    <t>Depreciation &amp; Amortization</t>
  </si>
  <si>
    <t>Taxes Other than Income Taxes</t>
  </si>
  <si>
    <t>Totals</t>
  </si>
  <si>
    <t>Support Schedule B</t>
  </si>
  <si>
    <t>Total Proceeds from Allowance Sales</t>
  </si>
  <si>
    <t>Support Schedule C</t>
  </si>
  <si>
    <t xml:space="preserve">  12 Month Balances for Jurisdictional Revenues and Allocation Ratio</t>
  </si>
  <si>
    <t>KY Retail Revenues, Excl. Envir. Surch. Revenues</t>
  </si>
  <si>
    <t>Total Company Revenues, Excluding Envir. Surch. Revenues</t>
  </si>
  <si>
    <t>KY Retail Allocation Ratio</t>
  </si>
  <si>
    <t>KY Retail/ Total Company</t>
  </si>
  <si>
    <t>Calculation of Revenue Requirement for Roll-In:</t>
  </si>
  <si>
    <t>Environmental Compliance Rate Base</t>
  </si>
  <si>
    <t>Pollution Control Plant in Service</t>
  </si>
  <si>
    <t>Pollution Control CWIP Excluding AFUDC</t>
  </si>
  <si>
    <t>Subtotal</t>
  </si>
  <si>
    <t>Deductions:</t>
  </si>
  <si>
    <t>Accumulated Depreciation on Pollution Control Plant</t>
  </si>
  <si>
    <t>Pollution Control Deferred Income Taxes</t>
  </si>
  <si>
    <t>Rate of Return -- Environmental Compliance Rate Base</t>
  </si>
  <si>
    <t>Return on Environmental Compliance Rate Base</t>
  </si>
  <si>
    <t>Pollution Control Operating Expenses</t>
  </si>
  <si>
    <t>12 Month Depreciation and Amortization Expense</t>
  </si>
  <si>
    <t>See Support Schedule A</t>
  </si>
  <si>
    <t>12 Month Taxes Other than Income Taxes</t>
  </si>
  <si>
    <t>Total Pollution Control Operating Expenses</t>
  </si>
  <si>
    <t>See Support Schedule B</t>
  </si>
  <si>
    <t>Total Company Environmental Surcharge Gross Revenue Requirement -- Roll In Amount</t>
  </si>
  <si>
    <t>Roll In Amount</t>
  </si>
  <si>
    <t>Jurisdictional Allocation Ratio -- Roll In</t>
  </si>
  <si>
    <t>See Support Schedule C</t>
  </si>
  <si>
    <t>Jurisdictional Revenues for 12 Months for Roll In</t>
  </si>
  <si>
    <t>Roll In Jurisdictional Environmental Surcharge Factor:</t>
  </si>
  <si>
    <t>12 Month Operating and Maintenance Expense</t>
  </si>
  <si>
    <t>Operating and Maintenance Expense</t>
  </si>
  <si>
    <t>Additions:</t>
  </si>
  <si>
    <t>Jurisdictional Environmental Surcharge Gross Revenue Requirement -- Gross Roll In Amount</t>
  </si>
  <si>
    <t>Jurisdictional Environmental Surcharge Gross Revenue Requirement -- Net Roll In Amount</t>
  </si>
  <si>
    <t>Emission Allowance Expense</t>
  </si>
  <si>
    <t>FERC 506</t>
  </si>
  <si>
    <t>FERC 509</t>
  </si>
  <si>
    <t>Steam Plant</t>
  </si>
  <si>
    <t>Cash Working Capital Allowance</t>
  </si>
  <si>
    <t>FERC 502</t>
  </si>
  <si>
    <t>Total</t>
  </si>
  <si>
    <t>ES Form 2.00</t>
  </si>
  <si>
    <t>Jurisdictional</t>
  </si>
  <si>
    <t>Basis</t>
  </si>
  <si>
    <t>Environmental Compliance Plans</t>
  </si>
  <si>
    <t>Beneficial Reuse Expense</t>
  </si>
  <si>
    <t>ES Form 3.10</t>
  </si>
  <si>
    <t>Emission Allowances</t>
  </si>
  <si>
    <t>12 Month Emission Allowance Expense</t>
  </si>
  <si>
    <t>12 Month Beneficial Reuse Expense, net of amounts in base rates</t>
  </si>
  <si>
    <t>12 Month KPSC Consultant Expense</t>
  </si>
  <si>
    <t>Gross Proceeds from Allowance Sales</t>
  </si>
  <si>
    <t>Less Gross Proceeds from Allowance Sales</t>
  </si>
  <si>
    <t>KPSC Consultant Expense</t>
  </si>
  <si>
    <t xml:space="preserve">  12 Month Balances for Allowance Sales</t>
  </si>
  <si>
    <t>FERC 501</t>
  </si>
  <si>
    <t>less Base Rate amount</t>
  </si>
  <si>
    <t>at Feb. 28, 2015</t>
  </si>
  <si>
    <t>ES Form 2.00, February 2015</t>
  </si>
  <si>
    <t>ES Form 1.10, February 2015</t>
  </si>
  <si>
    <t>Less Jurisdictional Environmental Revenue Previously Rolled In</t>
  </si>
  <si>
    <t xml:space="preserve">  12 Month Balances for Selected Operating Expense Accounts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</si>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</sst>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000%"/>
    <numFmt numFmtId="166" formatCode="_(&quot;$&quot;* #,##0_);_(&quot;$&quot;* \(#,##0\);_(&quot;$&quot;* &quot;-&quot;??_);_(@_)"/>
    <numFmt numFmtId="167" formatCode="[$-409]mmm\-yy;@"/>
  </numFmts>
  <fonts count="9" x14ac:knownFonts="1">
    <font>
      <sz val="8"/>
      <name val="Arial"/>
    </font>
    <font>
      <sz val="8"/>
      <name val="Arial"/>
      <family val="2"/>
    </font>
    <font>
      <u/>
      <sz val="8"/>
      <color indexed="12"/>
      <name val="Arial"/>
      <family val="2"/>
    </font>
    <font>
      <sz val="8"/>
      <name val="Arial"/>
      <family val="2"/>
    </font>
    <font>
      <sz val="10"/>
      <name val="Times New Roman"/>
      <family val="1"/>
    </font>
    <font>
      <b/>
      <sz val="9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vertAlign val="superscript"/>
      <sz val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0" fontId="3" fillId="0" borderId="0"/>
  </cellStyleXfs>
  <cellXfs count="83">
    <xf numFmtId="0" fontId="0" fillId="0" borderId="0" xfId="0"/>
    <xf numFmtId="0" fontId="6" fillId="0" borderId="0" xfId="0" applyFont="1"/>
    <xf numFmtId="17" fontId="6" fillId="0" borderId="0" xfId="0" applyNumberFormat="1" applyFont="1"/>
    <xf numFmtId="17" fontId="5" fillId="0" borderId="0" xfId="0" applyNumberFormat="1" applyFont="1"/>
    <xf numFmtId="0" fontId="6" fillId="0" borderId="0" xfId="0" quotePrefix="1" applyFont="1" applyAlignment="1">
      <alignment horizontal="center" wrapText="1"/>
    </xf>
    <xf numFmtId="0" fontId="6" fillId="0" borderId="0" xfId="0" applyFont="1" applyAlignment="1">
      <alignment horizontal="center"/>
    </xf>
    <xf numFmtId="164" fontId="6" fillId="0" borderId="0" xfId="1" quotePrefix="1" applyNumberFormat="1" applyFont="1" applyAlignment="1">
      <alignment horizontal="left"/>
    </xf>
    <xf numFmtId="164" fontId="6" fillId="0" borderId="0" xfId="1" applyNumberFormat="1" applyFont="1"/>
    <xf numFmtId="17" fontId="6" fillId="0" borderId="0" xfId="0" quotePrefix="1" applyNumberFormat="1" applyFont="1" applyAlignment="1">
      <alignment horizontal="left"/>
    </xf>
    <xf numFmtId="164" fontId="6" fillId="0" borderId="0" xfId="1" applyNumberFormat="1" applyFont="1" applyBorder="1"/>
    <xf numFmtId="164" fontId="6" fillId="0" borderId="0" xfId="1" applyNumberFormat="1" applyFont="1" applyFill="1"/>
    <xf numFmtId="0" fontId="6" fillId="0" borderId="0" xfId="0" applyFont="1" applyFill="1"/>
    <xf numFmtId="17" fontId="6" fillId="0" borderId="0" xfId="0" quotePrefix="1" applyNumberFormat="1" applyFont="1" applyAlignment="1">
      <alignment horizontal="left" indent="1"/>
    </xf>
    <xf numFmtId="166" fontId="6" fillId="0" borderId="0" xfId="0" applyNumberFormat="1" applyFont="1"/>
    <xf numFmtId="164" fontId="6" fillId="0" borderId="0" xfId="1" quotePrefix="1" applyNumberFormat="1" applyFont="1" applyAlignment="1">
      <alignment horizontal="left" wrapText="1"/>
    </xf>
    <xf numFmtId="10" fontId="6" fillId="0" borderId="0" xfId="4" applyNumberFormat="1" applyFont="1"/>
    <xf numFmtId="0" fontId="7" fillId="0" borderId="0" xfId="0" applyFont="1"/>
    <xf numFmtId="164" fontId="6" fillId="0" borderId="0" xfId="0" applyNumberFormat="1" applyFont="1"/>
    <xf numFmtId="0" fontId="6" fillId="0" borderId="0" xfId="0" quotePrefix="1" applyFont="1" applyAlignment="1">
      <alignment horizontal="left"/>
    </xf>
    <xf numFmtId="0" fontId="6" fillId="0" borderId="0" xfId="0" quotePrefix="1" applyFont="1" applyFill="1" applyAlignment="1">
      <alignment horizontal="left"/>
    </xf>
    <xf numFmtId="0" fontId="7" fillId="0" borderId="0" xfId="0" quotePrefix="1" applyFont="1" applyAlignment="1">
      <alignment horizontal="left"/>
    </xf>
    <xf numFmtId="165" fontId="6" fillId="0" borderId="2" xfId="4" applyNumberFormat="1" applyFont="1" applyBorder="1"/>
    <xf numFmtId="164" fontId="6" fillId="0" borderId="2" xfId="1" applyNumberFormat="1" applyFont="1" applyBorder="1"/>
    <xf numFmtId="166" fontId="6" fillId="0" borderId="0" xfId="2" applyNumberFormat="1" applyFont="1"/>
    <xf numFmtId="166" fontId="6" fillId="0" borderId="0" xfId="2" applyNumberFormat="1" applyFont="1" applyBorder="1"/>
    <xf numFmtId="164" fontId="6" fillId="0" borderId="1" xfId="1" applyNumberFormat="1" applyFont="1" applyBorder="1"/>
    <xf numFmtId="0" fontId="6" fillId="0" borderId="0" xfId="0" applyFont="1" applyAlignment="1">
      <alignment horizontal="right"/>
    </xf>
    <xf numFmtId="165" fontId="6" fillId="0" borderId="0" xfId="4" applyNumberFormat="1" applyFont="1" applyBorder="1"/>
    <xf numFmtId="0" fontId="4" fillId="0" borderId="0" xfId="0" quotePrefix="1" applyFont="1" applyFill="1" applyBorder="1" applyAlignment="1" applyProtection="1">
      <alignment horizontal="left"/>
    </xf>
    <xf numFmtId="164" fontId="6" fillId="0" borderId="0" xfId="1" applyNumberFormat="1" applyFont="1" applyFill="1" applyBorder="1"/>
    <xf numFmtId="165" fontId="7" fillId="0" borderId="0" xfId="4" applyNumberFormat="1" applyFont="1" applyFill="1" applyBorder="1"/>
    <xf numFmtId="0" fontId="6" fillId="0" borderId="0" xfId="0" quotePrefix="1" applyFont="1" applyFill="1" applyAlignment="1">
      <alignment horizontal="right"/>
    </xf>
    <xf numFmtId="166" fontId="6" fillId="0" borderId="0" xfId="2" applyNumberFormat="1" applyFont="1" applyFill="1"/>
    <xf numFmtId="165" fontId="6" fillId="0" borderId="0" xfId="4" applyNumberFormat="1" applyFont="1" applyFill="1"/>
    <xf numFmtId="0" fontId="5" fillId="0" borderId="0" xfId="0" applyFont="1" applyFill="1"/>
    <xf numFmtId="0" fontId="6" fillId="0" borderId="0" xfId="0" applyFont="1" applyFill="1" applyBorder="1"/>
    <xf numFmtId="0" fontId="6" fillId="0" borderId="0" xfId="5" applyFont="1" applyFill="1" applyAlignment="1">
      <alignment horizontal="center" wrapText="1"/>
    </xf>
    <xf numFmtId="0" fontId="6" fillId="0" borderId="0" xfId="0" quotePrefix="1" applyFont="1" applyFill="1" applyAlignment="1">
      <alignment horizontal="center" wrapText="1"/>
    </xf>
    <xf numFmtId="17" fontId="6" fillId="0" borderId="0" xfId="0" applyNumberFormat="1" applyFont="1" applyFill="1" applyAlignment="1">
      <alignment horizontal="left"/>
    </xf>
    <xf numFmtId="164" fontId="6" fillId="0" borderId="0" xfId="0" applyNumberFormat="1" applyFont="1" applyFill="1" applyBorder="1"/>
    <xf numFmtId="17" fontId="6" fillId="0" borderId="0" xfId="0" applyNumberFormat="1" applyFont="1" applyFill="1"/>
    <xf numFmtId="17" fontId="6" fillId="0" borderId="0" xfId="0" quotePrefix="1" applyNumberFormat="1" applyFont="1" applyFill="1" applyAlignment="1">
      <alignment horizontal="right"/>
    </xf>
    <xf numFmtId="164" fontId="6" fillId="0" borderId="2" xfId="1" applyNumberFormat="1" applyFont="1" applyFill="1" applyBorder="1"/>
    <xf numFmtId="0" fontId="6" fillId="0" borderId="0" xfId="0" quotePrefix="1" applyNumberFormat="1" applyFont="1" applyFill="1" applyAlignment="1">
      <alignment horizontal="left"/>
    </xf>
    <xf numFmtId="0" fontId="6" fillId="0" borderId="0" xfId="0" applyNumberFormat="1" applyFont="1" applyFill="1" applyAlignment="1">
      <alignment horizontal="left"/>
    </xf>
    <xf numFmtId="0" fontId="5" fillId="0" borderId="0" xfId="0" quotePrefix="1" applyFont="1" applyFill="1" applyAlignment="1">
      <alignment horizontal="left"/>
    </xf>
    <xf numFmtId="0" fontId="6" fillId="0" borderId="0" xfId="0" quotePrefix="1" applyFont="1" applyFill="1" applyBorder="1" applyAlignment="1">
      <alignment horizontal="left"/>
    </xf>
    <xf numFmtId="164" fontId="6" fillId="0" borderId="0" xfId="1" quotePrefix="1" applyNumberFormat="1" applyFont="1" applyFill="1" applyBorder="1" applyAlignment="1">
      <alignment horizontal="left"/>
    </xf>
    <xf numFmtId="0" fontId="6" fillId="0" borderId="0" xfId="0" applyFont="1" applyFill="1" applyBorder="1" applyAlignment="1">
      <alignment horizontal="center" wrapText="1"/>
    </xf>
    <xf numFmtId="164" fontId="6" fillId="0" borderId="0" xfId="1" applyNumberFormat="1" applyFont="1" applyFill="1" applyBorder="1" applyAlignment="1">
      <alignment horizontal="center" wrapText="1"/>
    </xf>
    <xf numFmtId="164" fontId="6" fillId="0" borderId="0" xfId="4" applyNumberFormat="1" applyFont="1" applyFill="1" applyBorder="1"/>
    <xf numFmtId="10" fontId="6" fillId="0" borderId="0" xfId="4" applyNumberFormat="1" applyFont="1" applyFill="1" applyBorder="1"/>
    <xf numFmtId="164" fontId="6" fillId="0" borderId="1" xfId="1" applyNumberFormat="1" applyFont="1" applyFill="1" applyBorder="1"/>
    <xf numFmtId="0" fontId="5" fillId="0" borderId="0" xfId="0" applyFont="1" applyFill="1" applyBorder="1"/>
    <xf numFmtId="164" fontId="6" fillId="0" borderId="0" xfId="1" quotePrefix="1" applyNumberFormat="1" applyFont="1" applyFill="1" applyBorder="1" applyAlignment="1">
      <alignment horizontal="center" wrapText="1"/>
    </xf>
    <xf numFmtId="0" fontId="6" fillId="0" borderId="0" xfId="0" quotePrefix="1" applyFont="1" applyFill="1" applyBorder="1" applyAlignment="1">
      <alignment horizontal="center"/>
    </xf>
    <xf numFmtId="166" fontId="6" fillId="0" borderId="0" xfId="2" applyNumberFormat="1" applyFont="1" applyFill="1" applyBorder="1"/>
    <xf numFmtId="165" fontId="6" fillId="0" borderId="0" xfId="4" applyNumberFormat="1" applyFont="1" applyFill="1" applyBorder="1"/>
    <xf numFmtId="17" fontId="6" fillId="0" borderId="0" xfId="0" applyNumberFormat="1" applyFont="1" applyFill="1" applyBorder="1" applyAlignment="1">
      <alignment horizontal="left"/>
    </xf>
    <xf numFmtId="166" fontId="6" fillId="0" borderId="2" xfId="2" applyNumberFormat="1" applyFont="1" applyFill="1" applyBorder="1"/>
    <xf numFmtId="165" fontId="6" fillId="0" borderId="2" xfId="4" applyNumberFormat="1" applyFont="1" applyFill="1" applyBorder="1"/>
    <xf numFmtId="17" fontId="6" fillId="0" borderId="0" xfId="0" applyNumberFormat="1" applyFont="1" applyFill="1" applyBorder="1" applyProtection="1">
      <protection locked="0"/>
    </xf>
    <xf numFmtId="17" fontId="6" fillId="0" borderId="0" xfId="0" applyNumberFormat="1" applyFont="1" applyFill="1" applyBorder="1" applyProtection="1"/>
    <xf numFmtId="0" fontId="6" fillId="0" borderId="1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/>
    </xf>
    <xf numFmtId="165" fontId="6" fillId="0" borderId="1" xfId="4" applyNumberFormat="1" applyFont="1" applyFill="1" applyBorder="1"/>
    <xf numFmtId="166" fontId="6" fillId="0" borderId="1" xfId="2" applyNumberFormat="1" applyFont="1" applyBorder="1"/>
    <xf numFmtId="165" fontId="6" fillId="0" borderId="1" xfId="4" applyNumberFormat="1" applyFont="1" applyBorder="1"/>
    <xf numFmtId="166" fontId="6" fillId="0" borderId="1" xfId="2" applyNumberFormat="1" applyFont="1" applyFill="1" applyBorder="1"/>
    <xf numFmtId="0" fontId="6" fillId="0" borderId="1" xfId="3" quotePrefix="1" applyFont="1" applyBorder="1" applyAlignment="1" applyProtection="1">
      <alignment horizontal="center"/>
    </xf>
    <xf numFmtId="0" fontId="8" fillId="0" borderId="0" xfId="0" quotePrefix="1" applyFont="1" applyFill="1" applyAlignment="1">
      <alignment horizontal="left"/>
    </xf>
    <xf numFmtId="17" fontId="6" fillId="0" borderId="0" xfId="0" applyNumberFormat="1" applyFont="1" applyFill="1" applyAlignment="1">
      <alignment horizontal="center"/>
    </xf>
    <xf numFmtId="0" fontId="6" fillId="0" borderId="0" xfId="0" applyFont="1" applyFill="1" applyAlignment="1">
      <alignment horizontal="center" wrapText="1"/>
    </xf>
    <xf numFmtId="0" fontId="6" fillId="0" borderId="0" xfId="0" applyFont="1" applyFill="1" applyBorder="1" applyAlignment="1">
      <alignment horizontal="center"/>
    </xf>
    <xf numFmtId="41" fontId="6" fillId="0" borderId="0" xfId="1" applyNumberFormat="1" applyFont="1" applyFill="1" applyBorder="1"/>
    <xf numFmtId="41" fontId="6" fillId="0" borderId="1" xfId="1" applyNumberFormat="1" applyFont="1" applyFill="1" applyBorder="1"/>
    <xf numFmtId="10" fontId="6" fillId="0" borderId="0" xfId="4" applyNumberFormat="1" applyFont="1" applyFill="1"/>
    <xf numFmtId="167" fontId="6" fillId="0" borderId="0" xfId="0" applyNumberFormat="1" applyFont="1" applyFill="1" applyBorder="1" applyAlignment="1">
      <alignment horizontal="center"/>
    </xf>
    <xf numFmtId="42" fontId="6" fillId="0" borderId="3" xfId="2" applyNumberFormat="1" applyFont="1" applyFill="1" applyBorder="1"/>
    <xf numFmtId="0" fontId="6" fillId="0" borderId="0" xfId="0" applyFont="1" applyFill="1" applyAlignment="1">
      <alignment horizontal="center" wrapText="1"/>
    </xf>
    <xf numFmtId="0" fontId="6" fillId="0" borderId="0" xfId="0" applyFont="1" applyFill="1" applyBorder="1" applyAlignment="1">
      <alignment horizontal="center"/>
    </xf>
    <xf numFmtId="164" fontId="6" fillId="2" borderId="1" xfId="1" applyNumberFormat="1" applyFont="1" applyFill="1" applyBorder="1"/>
    <xf numFmtId="166" fontId="7" fillId="2" borderId="4" xfId="2" applyNumberFormat="1" applyFont="1" applyFill="1" applyBorder="1"/>
  </cellXfs>
  <cellStyles count="6">
    <cellStyle name="Comma" xfId="1" builtinId="3"/>
    <cellStyle name="Currency" xfId="2" builtinId="4"/>
    <cellStyle name="Hyperlink" xfId="3" builtinId="8"/>
    <cellStyle name="Normal" xfId="0" builtinId="0"/>
    <cellStyle name="Normal_KU ECR Plan 01-03 Elimination and Roll-in" xfId="5"/>
    <cellStyle name="Percent" xfId="4" builtinId="5"/>
  </cellStyles>
  <dxfs count="0"/>
  <tableStyles count="0" defaultTableStyle="TableStyleMedium9" defaultPivotStyle="PivotStyleLight16"/>
  <colors>
    <mruColors>
      <color rgb="FF0000FF"/>
      <color rgb="FF0033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M65"/>
  <sheetViews>
    <sheetView tabSelected="1" view="pageBreakPreview" zoomScaleNormal="100" zoomScaleSheetLayoutView="100" workbookViewId="0"/>
  </sheetViews>
  <sheetFormatPr defaultRowHeight="11.25" x14ac:dyDescent="0.2"/>
  <cols>
    <col min="1" max="1" width="3.1640625" style="1" customWidth="1"/>
    <col min="2" max="2" width="4" style="1" customWidth="1"/>
    <col min="3" max="3" width="11.83203125" style="1" customWidth="1"/>
    <col min="4" max="4" width="32.5" style="1" customWidth="1"/>
    <col min="5" max="5" width="9.6640625" style="1" customWidth="1"/>
    <col min="6" max="6" width="25.1640625" style="1" customWidth="1"/>
    <col min="7" max="7" width="16.83203125" style="1" customWidth="1"/>
    <col min="8" max="8" width="15.1640625" style="1" bestFit="1" customWidth="1"/>
    <col min="9" max="9" width="9.33203125" style="1"/>
    <col min="10" max="10" width="11.1640625" style="1" bestFit="1" customWidth="1"/>
    <col min="11" max="11" width="10" style="1" bestFit="1" customWidth="1"/>
    <col min="12" max="16384" width="9.33203125" style="1"/>
  </cols>
  <sheetData>
    <row r="1" spans="1:13" x14ac:dyDescent="0.2">
      <c r="D1" s="2"/>
    </row>
    <row r="2" spans="1:13" ht="22.5" x14ac:dyDescent="0.2">
      <c r="A2" s="3" t="s">
        <v>12</v>
      </c>
      <c r="B2" s="2"/>
      <c r="G2" s="4" t="s">
        <v>49</v>
      </c>
      <c r="H2" s="5" t="s">
        <v>47</v>
      </c>
    </row>
    <row r="3" spans="1:13" x14ac:dyDescent="0.2">
      <c r="A3" s="2"/>
      <c r="B3" s="2"/>
      <c r="G3" s="69" t="s">
        <v>62</v>
      </c>
      <c r="H3" s="5" t="s">
        <v>48</v>
      </c>
    </row>
    <row r="4" spans="1:13" x14ac:dyDescent="0.2">
      <c r="A4" s="2" t="s">
        <v>13</v>
      </c>
      <c r="B4" s="2"/>
    </row>
    <row r="5" spans="1:13" x14ac:dyDescent="0.2">
      <c r="B5" s="2" t="s">
        <v>14</v>
      </c>
      <c r="C5" s="2"/>
      <c r="F5" s="6" t="s">
        <v>67</v>
      </c>
      <c r="G5" s="74">
        <v>736715040</v>
      </c>
      <c r="H5" s="7">
        <f>G5*$G$45</f>
        <v>647475903.62879479</v>
      </c>
    </row>
    <row r="6" spans="1:13" x14ac:dyDescent="0.2">
      <c r="B6" s="8" t="s">
        <v>15</v>
      </c>
      <c r="C6" s="8"/>
      <c r="F6" s="6" t="s">
        <v>63</v>
      </c>
      <c r="G6" s="75">
        <v>398897795</v>
      </c>
      <c r="H6" s="25">
        <f>G6*$G$45</f>
        <v>350578848.33348686</v>
      </c>
    </row>
    <row r="7" spans="1:13" x14ac:dyDescent="0.2">
      <c r="B7" s="2"/>
      <c r="C7" s="2"/>
      <c r="E7" s="1" t="s">
        <v>16</v>
      </c>
      <c r="G7" s="29">
        <f>SUM(G5:G6)</f>
        <v>1135612835</v>
      </c>
      <c r="H7" s="9">
        <f>SUM(H5:H6)</f>
        <v>998054751.9622817</v>
      </c>
    </row>
    <row r="8" spans="1:13" x14ac:dyDescent="0.2">
      <c r="B8" s="2"/>
      <c r="C8" s="2"/>
      <c r="G8" s="11"/>
    </row>
    <row r="9" spans="1:13" x14ac:dyDescent="0.2">
      <c r="B9" s="2" t="s">
        <v>36</v>
      </c>
      <c r="C9" s="2"/>
      <c r="G9" s="11"/>
    </row>
    <row r="10" spans="1:13" x14ac:dyDescent="0.2">
      <c r="C10" s="12" t="s">
        <v>52</v>
      </c>
      <c r="F10" s="6" t="s">
        <v>63</v>
      </c>
      <c r="G10" s="74">
        <v>153228</v>
      </c>
      <c r="H10" s="7">
        <f>G10*$G$45</f>
        <v>134667.31690618527</v>
      </c>
      <c r="J10" s="11"/>
      <c r="K10" s="11"/>
      <c r="L10" s="11"/>
      <c r="M10" s="11"/>
    </row>
    <row r="11" spans="1:13" x14ac:dyDescent="0.2">
      <c r="C11" s="12" t="s">
        <v>43</v>
      </c>
      <c r="F11" s="6" t="s">
        <v>63</v>
      </c>
      <c r="G11" s="75">
        <v>1840984</v>
      </c>
      <c r="H11" s="25">
        <f>G11*$G$45</f>
        <v>1617983.5000601495</v>
      </c>
      <c r="J11" s="11"/>
      <c r="K11" s="11"/>
      <c r="L11" s="11"/>
      <c r="M11" s="11"/>
    </row>
    <row r="12" spans="1:13" x14ac:dyDescent="0.2">
      <c r="D12" s="2"/>
      <c r="E12" s="1" t="s">
        <v>16</v>
      </c>
      <c r="G12" s="29">
        <f>SUM(G10:G11)</f>
        <v>1994212</v>
      </c>
      <c r="H12" s="9">
        <f>SUM(H10:H11)</f>
        <v>1752650.8169663348</v>
      </c>
    </row>
    <row r="13" spans="1:13" x14ac:dyDescent="0.2">
      <c r="G13" s="10"/>
      <c r="H13" s="7"/>
    </row>
    <row r="14" spans="1:13" x14ac:dyDescent="0.2">
      <c r="B14" s="2" t="s">
        <v>17</v>
      </c>
      <c r="C14" s="2"/>
      <c r="G14" s="11"/>
    </row>
    <row r="15" spans="1:13" x14ac:dyDescent="0.2">
      <c r="C15" s="2" t="s">
        <v>18</v>
      </c>
      <c r="F15" s="6" t="s">
        <v>63</v>
      </c>
      <c r="G15" s="74">
        <v>10865750</v>
      </c>
      <c r="H15" s="7">
        <f>G15*$G$45</f>
        <v>9549569.2606663443</v>
      </c>
    </row>
    <row r="16" spans="1:13" x14ac:dyDescent="0.2">
      <c r="C16" s="2" t="s">
        <v>19</v>
      </c>
      <c r="F16" s="6" t="s">
        <v>63</v>
      </c>
      <c r="G16" s="75">
        <v>136241429</v>
      </c>
      <c r="H16" s="25">
        <f>G16*$G$45</f>
        <v>119738348.70189874</v>
      </c>
    </row>
    <row r="17" spans="1:11" x14ac:dyDescent="0.2">
      <c r="D17" s="2"/>
      <c r="E17" s="1" t="s">
        <v>16</v>
      </c>
      <c r="G17" s="29">
        <f>SUM(G15:G16)</f>
        <v>147107179</v>
      </c>
      <c r="H17" s="9">
        <f>SUM(H15:H16)</f>
        <v>129287917.96256508</v>
      </c>
    </row>
    <row r="18" spans="1:11" x14ac:dyDescent="0.2">
      <c r="G18" s="10"/>
    </row>
    <row r="19" spans="1:11" x14ac:dyDescent="0.2">
      <c r="D19" s="1" t="s">
        <v>13</v>
      </c>
      <c r="G19" s="68">
        <f>G7+G12-G17</f>
        <v>990499868</v>
      </c>
      <c r="H19" s="66">
        <f>G19*$G$53</f>
        <v>870519484.81668282</v>
      </c>
      <c r="K19" s="13"/>
    </row>
    <row r="20" spans="1:11" x14ac:dyDescent="0.2">
      <c r="G20" s="10"/>
    </row>
    <row r="21" spans="1:11" x14ac:dyDescent="0.2">
      <c r="B21" s="1" t="s">
        <v>20</v>
      </c>
      <c r="F21" s="14" t="s">
        <v>64</v>
      </c>
      <c r="G21" s="76">
        <v>0.1022</v>
      </c>
    </row>
    <row r="23" spans="1:11" x14ac:dyDescent="0.2">
      <c r="A23" s="16" t="s">
        <v>21</v>
      </c>
      <c r="G23" s="66">
        <f>G19*G21</f>
        <v>101229086.5096</v>
      </c>
      <c r="H23" s="66">
        <f>G23*$G$53</f>
        <v>88967091.348264992</v>
      </c>
    </row>
    <row r="24" spans="1:11" x14ac:dyDescent="0.2">
      <c r="H24" s="17"/>
    </row>
    <row r="25" spans="1:11" x14ac:dyDescent="0.2">
      <c r="A25" s="1" t="s">
        <v>22</v>
      </c>
      <c r="G25" s="5"/>
    </row>
    <row r="26" spans="1:11" x14ac:dyDescent="0.2">
      <c r="B26" s="1" t="s">
        <v>23</v>
      </c>
      <c r="F26" s="1" t="s">
        <v>24</v>
      </c>
      <c r="G26" s="7">
        <f>SuppSch!B19</f>
        <v>9147025.1586717498</v>
      </c>
      <c r="H26" s="7">
        <f>G26*$G$45</f>
        <v>8039035.5273951115</v>
      </c>
    </row>
    <row r="27" spans="1:11" x14ac:dyDescent="0.2">
      <c r="B27" s="1" t="s">
        <v>25</v>
      </c>
      <c r="F27" s="1" t="s">
        <v>24</v>
      </c>
      <c r="G27" s="7">
        <f>SuppSch!C19</f>
        <v>1236204.21</v>
      </c>
      <c r="H27" s="7">
        <f>G27*$G$45</f>
        <v>1086461.3785263165</v>
      </c>
    </row>
    <row r="28" spans="1:11" x14ac:dyDescent="0.2">
      <c r="B28" s="18" t="s">
        <v>34</v>
      </c>
      <c r="F28" s="1" t="s">
        <v>24</v>
      </c>
      <c r="G28" s="7">
        <f>SUM(SuppSch!D19:F19)</f>
        <v>14563723.809999999</v>
      </c>
      <c r="H28" s="7">
        <f>G28*$G$45</f>
        <v>12799603.268693879</v>
      </c>
    </row>
    <row r="29" spans="1:11" x14ac:dyDescent="0.2">
      <c r="B29" s="19" t="s">
        <v>53</v>
      </c>
      <c r="C29" s="11"/>
      <c r="D29" s="11"/>
      <c r="E29" s="11"/>
      <c r="F29" s="1" t="s">
        <v>24</v>
      </c>
      <c r="G29" s="7">
        <f>SuppSch!G19</f>
        <v>132080</v>
      </c>
      <c r="H29" s="7">
        <f>G29*$G$45</f>
        <v>116080.99836171555</v>
      </c>
    </row>
    <row r="30" spans="1:11" x14ac:dyDescent="0.2">
      <c r="B30" s="19" t="s">
        <v>54</v>
      </c>
      <c r="C30" s="11"/>
      <c r="D30" s="11"/>
      <c r="E30" s="11"/>
      <c r="F30" s="1" t="s">
        <v>24</v>
      </c>
      <c r="G30" s="7">
        <f>+SuppSch!H19</f>
        <v>164149.97000000006</v>
      </c>
      <c r="H30" s="7">
        <f t="shared" ref="H30:H31" si="0">G30*$G$45</f>
        <v>144266.29617387694</v>
      </c>
    </row>
    <row r="31" spans="1:11" x14ac:dyDescent="0.2">
      <c r="B31" s="19" t="s">
        <v>55</v>
      </c>
      <c r="C31" s="11"/>
      <c r="D31" s="11"/>
      <c r="E31" s="11"/>
      <c r="F31" s="1" t="s">
        <v>24</v>
      </c>
      <c r="G31" s="25">
        <f>+SuppSch!I19</f>
        <v>41364.080000000002</v>
      </c>
      <c r="H31" s="25">
        <f t="shared" si="0"/>
        <v>36353.601625635005</v>
      </c>
    </row>
    <row r="32" spans="1:11" x14ac:dyDescent="0.2">
      <c r="G32" s="7"/>
    </row>
    <row r="33" spans="1:8" x14ac:dyDescent="0.2">
      <c r="A33" s="16" t="s">
        <v>26</v>
      </c>
      <c r="G33" s="66">
        <f>SUM(G26:G32)</f>
        <v>25284547.228671744</v>
      </c>
      <c r="H33" s="66">
        <f>SUM(H26:H32)</f>
        <v>22221801.070776537</v>
      </c>
    </row>
    <row r="35" spans="1:8" x14ac:dyDescent="0.2">
      <c r="A35" s="20" t="s">
        <v>56</v>
      </c>
      <c r="F35" s="1" t="s">
        <v>27</v>
      </c>
      <c r="G35" s="7">
        <f>SuppSch!B43</f>
        <v>545.79999999999995</v>
      </c>
      <c r="H35" s="17">
        <f>G35*G45</f>
        <v>479.68662103137751</v>
      </c>
    </row>
    <row r="37" spans="1:8" x14ac:dyDescent="0.2">
      <c r="A37" s="16" t="s">
        <v>28</v>
      </c>
    </row>
    <row r="39" spans="1:8" x14ac:dyDescent="0.2">
      <c r="B39" s="1" t="s">
        <v>21</v>
      </c>
      <c r="G39" s="7">
        <f>G23</f>
        <v>101229086.5096</v>
      </c>
      <c r="H39" s="7">
        <f>H23</f>
        <v>88967091.348264992</v>
      </c>
    </row>
    <row r="40" spans="1:8" x14ac:dyDescent="0.2">
      <c r="B40" s="1" t="s">
        <v>22</v>
      </c>
      <c r="G40" s="7">
        <f>G33</f>
        <v>25284547.228671744</v>
      </c>
      <c r="H40" s="7">
        <f>H33</f>
        <v>22221801.070776537</v>
      </c>
    </row>
    <row r="41" spans="1:8" x14ac:dyDescent="0.2">
      <c r="B41" s="18" t="s">
        <v>57</v>
      </c>
      <c r="G41" s="25">
        <f>G35</f>
        <v>545.79999999999995</v>
      </c>
      <c r="H41" s="25">
        <f>H35</f>
        <v>479.68662103137751</v>
      </c>
    </row>
    <row r="42" spans="1:8" x14ac:dyDescent="0.2">
      <c r="G42" s="7"/>
    </row>
    <row r="43" spans="1:8" x14ac:dyDescent="0.2">
      <c r="A43" s="1" t="s">
        <v>29</v>
      </c>
      <c r="G43" s="66">
        <f>SUM(G39:G40)-G41</f>
        <v>126513087.93827175</v>
      </c>
      <c r="H43" s="66">
        <f>G43*$G$53</f>
        <v>111188412.73242049</v>
      </c>
    </row>
    <row r="45" spans="1:8" ht="12" thickBot="1" x14ac:dyDescent="0.25">
      <c r="A45" s="20" t="s">
        <v>30</v>
      </c>
      <c r="F45" s="1" t="s">
        <v>31</v>
      </c>
      <c r="G45" s="21">
        <f>SuppSch!$D$64</f>
        <v>0.87886885494939093</v>
      </c>
    </row>
    <row r="46" spans="1:8" ht="12" thickTop="1" x14ac:dyDescent="0.2"/>
    <row r="47" spans="1:8" ht="12" thickBot="1" x14ac:dyDescent="0.25">
      <c r="A47" s="16" t="s">
        <v>32</v>
      </c>
      <c r="F47" s="1" t="s">
        <v>31</v>
      </c>
      <c r="G47" s="22">
        <f>SuppSch!B64</f>
        <v>1462365852.28</v>
      </c>
    </row>
    <row r="48" spans="1:8" ht="12" thickTop="1" x14ac:dyDescent="0.2"/>
    <row r="49" spans="1:8" x14ac:dyDescent="0.2">
      <c r="A49" s="16" t="s">
        <v>33</v>
      </c>
      <c r="G49" s="7"/>
    </row>
    <row r="51" spans="1:8" x14ac:dyDescent="0.2">
      <c r="A51" s="1" t="s">
        <v>28</v>
      </c>
      <c r="G51" s="23">
        <f>G43</f>
        <v>126513087.93827175</v>
      </c>
    </row>
    <row r="52" spans="1:8" x14ac:dyDescent="0.2">
      <c r="G52" s="7"/>
    </row>
    <row r="53" spans="1:8" x14ac:dyDescent="0.2">
      <c r="A53" s="1" t="s">
        <v>30</v>
      </c>
      <c r="G53" s="67">
        <f>G45</f>
        <v>0.87886885494939093</v>
      </c>
    </row>
    <row r="54" spans="1:8" x14ac:dyDescent="0.2">
      <c r="G54" s="7"/>
    </row>
    <row r="55" spans="1:8" x14ac:dyDescent="0.2">
      <c r="A55" s="18" t="s">
        <v>37</v>
      </c>
      <c r="G55" s="24">
        <f>G51*G53</f>
        <v>111188412.73242049</v>
      </c>
    </row>
    <row r="56" spans="1:8" x14ac:dyDescent="0.2">
      <c r="B56" s="18" t="s">
        <v>65</v>
      </c>
      <c r="G56" s="81">
        <v>50966953.579239987</v>
      </c>
    </row>
    <row r="57" spans="1:8" x14ac:dyDescent="0.2">
      <c r="A57" s="18" t="s">
        <v>38</v>
      </c>
      <c r="G57" s="82">
        <f>G55-G56</f>
        <v>60221459.153180502</v>
      </c>
    </row>
    <row r="58" spans="1:8" x14ac:dyDescent="0.2">
      <c r="A58" s="19"/>
      <c r="B58" s="11"/>
      <c r="C58" s="11"/>
      <c r="D58" s="11"/>
      <c r="E58" s="11"/>
      <c r="F58" s="11"/>
      <c r="G58" s="29"/>
      <c r="H58" s="11"/>
    </row>
    <row r="59" spans="1:8" x14ac:dyDescent="0.2">
      <c r="A59" s="19"/>
      <c r="B59" s="11"/>
      <c r="C59" s="11"/>
      <c r="D59" s="11"/>
      <c r="E59" s="11"/>
      <c r="F59" s="11"/>
      <c r="G59" s="29"/>
      <c r="H59" s="11"/>
    </row>
    <row r="60" spans="1:8" x14ac:dyDescent="0.2">
      <c r="A60" s="70"/>
      <c r="B60" s="11"/>
      <c r="C60" s="11"/>
      <c r="D60" s="19"/>
      <c r="E60" s="19"/>
      <c r="F60" s="11"/>
      <c r="G60" s="30"/>
      <c r="H60" s="11"/>
    </row>
    <row r="61" spans="1:8" x14ac:dyDescent="0.2">
      <c r="A61" s="19"/>
      <c r="B61" s="11"/>
      <c r="C61" s="11"/>
      <c r="D61" s="11"/>
      <c r="E61" s="11"/>
      <c r="F61" s="31"/>
      <c r="G61" s="32"/>
      <c r="H61" s="11"/>
    </row>
    <row r="62" spans="1:8" x14ac:dyDescent="0.2">
      <c r="A62" s="11"/>
      <c r="B62" s="11"/>
      <c r="C62" s="11"/>
      <c r="D62" s="11"/>
      <c r="E62" s="11"/>
      <c r="F62" s="11"/>
      <c r="G62" s="33"/>
      <c r="H62" s="11"/>
    </row>
    <row r="63" spans="1:8" x14ac:dyDescent="0.2">
      <c r="F63" s="26"/>
      <c r="G63" s="27"/>
    </row>
    <row r="65" spans="6:7" x14ac:dyDescent="0.2">
      <c r="F65" s="18"/>
      <c r="G65" s="15"/>
    </row>
  </sheetData>
  <phoneticPr fontId="0" type="noConversion"/>
  <printOptions horizontalCentered="1"/>
  <pageMargins left="0.75" right="0.45" top="1.24" bottom="0.49" header="0.25" footer="0.5"/>
  <pageSetup scale="99" orientation="portrait" r:id="rId1"/>
  <headerFooter alignWithMargins="0">
    <oddHeader>&amp;C
&amp;"Times New Roman,Bold"&amp;14Kentucky Utilities Company&amp;12
Calculation of ECR Roll-in At February 28, 2015&amp;R&amp;"Times New Roman,Bold"&amp;10REVISED Attachment to Response to Question No. 5(a)
Page &amp;P of &amp;N
Conroy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N99"/>
  <sheetViews>
    <sheetView topLeftCell="A4" zoomScaleNormal="100" workbookViewId="0">
      <selection activeCell="A4" sqref="A4"/>
    </sheetView>
  </sheetViews>
  <sheetFormatPr defaultRowHeight="11.25" x14ac:dyDescent="0.2"/>
  <cols>
    <col min="1" max="1" width="13.83203125" style="11" customWidth="1"/>
    <col min="2" max="2" width="14.6640625" style="11" customWidth="1"/>
    <col min="3" max="3" width="16.33203125" style="11" customWidth="1"/>
    <col min="4" max="4" width="13.5" style="11" customWidth="1"/>
    <col min="5" max="6" width="12.33203125" style="11" customWidth="1"/>
    <col min="7" max="9" width="14" style="11" customWidth="1"/>
    <col min="10" max="10" width="11.83203125" style="11" customWidth="1"/>
    <col min="11" max="11" width="1.6640625" style="11" customWidth="1"/>
    <col min="12" max="12" width="16.1640625" style="11" bestFit="1" customWidth="1"/>
    <col min="13" max="13" width="13.5" style="11" customWidth="1"/>
    <col min="14" max="14" width="12.1640625" style="11" customWidth="1"/>
    <col min="15" max="16384" width="9.33203125" style="11"/>
  </cols>
  <sheetData>
    <row r="1" spans="1:12" ht="12" x14ac:dyDescent="0.2">
      <c r="A1" s="34" t="s">
        <v>0</v>
      </c>
    </row>
    <row r="2" spans="1:12" x14ac:dyDescent="0.2">
      <c r="A2" s="19" t="s">
        <v>66</v>
      </c>
      <c r="J2" s="72"/>
    </row>
    <row r="3" spans="1:12" x14ac:dyDescent="0.2">
      <c r="G3" s="35"/>
      <c r="H3" s="35"/>
      <c r="I3" s="35"/>
      <c r="L3" s="72"/>
    </row>
    <row r="4" spans="1:12" ht="33.75" customHeight="1" x14ac:dyDescent="0.2">
      <c r="B4" s="72" t="s">
        <v>1</v>
      </c>
      <c r="C4" s="72" t="s">
        <v>2</v>
      </c>
      <c r="D4" s="79" t="s">
        <v>35</v>
      </c>
      <c r="E4" s="79"/>
      <c r="F4" s="79"/>
      <c r="G4" s="72" t="s">
        <v>39</v>
      </c>
      <c r="H4" s="36" t="s">
        <v>50</v>
      </c>
      <c r="I4" s="4" t="s">
        <v>58</v>
      </c>
      <c r="J4" s="72" t="s">
        <v>45</v>
      </c>
      <c r="L4" s="72"/>
    </row>
    <row r="5" spans="1:12" x14ac:dyDescent="0.2">
      <c r="B5" s="72" t="s">
        <v>42</v>
      </c>
      <c r="C5" s="37"/>
      <c r="D5" s="37" t="s">
        <v>44</v>
      </c>
      <c r="E5" s="37" t="s">
        <v>40</v>
      </c>
      <c r="F5" s="37" t="s">
        <v>67</v>
      </c>
      <c r="G5" s="72" t="s">
        <v>41</v>
      </c>
      <c r="H5" s="37" t="s">
        <v>60</v>
      </c>
      <c r="I5" s="72"/>
      <c r="J5" s="63"/>
    </row>
    <row r="6" spans="1:12" x14ac:dyDescent="0.2">
      <c r="A6" s="77">
        <v>41729</v>
      </c>
      <c r="B6" s="78">
        <v>257881.28999999998</v>
      </c>
      <c r="C6" s="78">
        <v>97089.760000000009</v>
      </c>
      <c r="D6" s="78">
        <v>0</v>
      </c>
      <c r="E6" s="78">
        <v>1185973.93</v>
      </c>
      <c r="F6" s="78">
        <v>61254</v>
      </c>
      <c r="G6" s="78">
        <v>13023</v>
      </c>
      <c r="H6" s="78">
        <v>13970.98</v>
      </c>
      <c r="I6" s="78">
        <v>0</v>
      </c>
      <c r="J6" s="10">
        <f>SUM(B6:I6)</f>
        <v>1629192.96</v>
      </c>
      <c r="L6" s="29"/>
    </row>
    <row r="7" spans="1:12" x14ac:dyDescent="0.2">
      <c r="A7" s="77">
        <f t="shared" ref="A7:A17" si="0">EOMONTH(A6,1)</f>
        <v>41759</v>
      </c>
      <c r="B7" s="74">
        <v>257240.63999999996</v>
      </c>
      <c r="C7" s="74">
        <v>97066.86</v>
      </c>
      <c r="D7" s="74">
        <v>0</v>
      </c>
      <c r="E7" s="74">
        <v>862275.71</v>
      </c>
      <c r="F7" s="74">
        <v>101640.29</v>
      </c>
      <c r="G7" s="74">
        <v>10741</v>
      </c>
      <c r="H7" s="74">
        <v>18020.95</v>
      </c>
      <c r="I7" s="74">
        <v>4876</v>
      </c>
      <c r="J7" s="10">
        <f t="shared" ref="J7:J17" si="1">SUM(B7:I7)</f>
        <v>1351861.45</v>
      </c>
      <c r="L7" s="29"/>
    </row>
    <row r="8" spans="1:12" x14ac:dyDescent="0.2">
      <c r="A8" s="77">
        <f t="shared" si="0"/>
        <v>41790</v>
      </c>
      <c r="B8" s="74">
        <v>257191.18999999997</v>
      </c>
      <c r="C8" s="74">
        <v>97066.86</v>
      </c>
      <c r="D8" s="74">
        <v>0</v>
      </c>
      <c r="E8" s="74">
        <v>982599.1</v>
      </c>
      <c r="F8" s="74">
        <v>116863.56</v>
      </c>
      <c r="G8" s="74">
        <v>12131</v>
      </c>
      <c r="H8" s="74">
        <v>5158.7299999999996</v>
      </c>
      <c r="I8" s="74">
        <v>0</v>
      </c>
      <c r="J8" s="10">
        <f t="shared" si="1"/>
        <v>1471010.44</v>
      </c>
      <c r="L8" s="29"/>
    </row>
    <row r="9" spans="1:12" x14ac:dyDescent="0.2">
      <c r="A9" s="77">
        <f t="shared" si="0"/>
        <v>41820</v>
      </c>
      <c r="B9" s="74">
        <v>425526.87</v>
      </c>
      <c r="C9" s="74">
        <v>97066.86</v>
      </c>
      <c r="D9" s="74">
        <v>0</v>
      </c>
      <c r="E9" s="74">
        <v>880717.99</v>
      </c>
      <c r="F9" s="74">
        <v>120394.84</v>
      </c>
      <c r="G9" s="74">
        <v>12553</v>
      </c>
      <c r="H9" s="74">
        <v>19012.16</v>
      </c>
      <c r="I9" s="74">
        <v>10440.26</v>
      </c>
      <c r="J9" s="10">
        <f t="shared" si="1"/>
        <v>1565711.98</v>
      </c>
      <c r="L9" s="29"/>
    </row>
    <row r="10" spans="1:12" x14ac:dyDescent="0.2">
      <c r="A10" s="77">
        <f t="shared" si="0"/>
        <v>41851</v>
      </c>
      <c r="B10" s="74">
        <v>593862.55999999994</v>
      </c>
      <c r="C10" s="74">
        <v>97066.86</v>
      </c>
      <c r="D10" s="74">
        <v>0</v>
      </c>
      <c r="E10" s="74">
        <v>1081172.2</v>
      </c>
      <c r="F10" s="74">
        <v>102844.51</v>
      </c>
      <c r="G10" s="74">
        <v>12693</v>
      </c>
      <c r="H10" s="74">
        <v>22534.82</v>
      </c>
      <c r="I10" s="74">
        <v>0</v>
      </c>
      <c r="J10" s="10">
        <f t="shared" si="1"/>
        <v>1910173.95</v>
      </c>
      <c r="L10" s="29"/>
    </row>
    <row r="11" spans="1:12" x14ac:dyDescent="0.2">
      <c r="A11" s="77">
        <f t="shared" si="0"/>
        <v>41882</v>
      </c>
      <c r="B11" s="74">
        <v>567291.3899999999</v>
      </c>
      <c r="C11" s="74">
        <v>95959.13</v>
      </c>
      <c r="D11" s="74">
        <v>0</v>
      </c>
      <c r="E11" s="74">
        <v>1015478.88</v>
      </c>
      <c r="F11" s="74">
        <v>30235.19</v>
      </c>
      <c r="G11" s="74">
        <v>13539</v>
      </c>
      <c r="H11" s="74">
        <v>18041.27</v>
      </c>
      <c r="I11" s="74">
        <v>14419.31</v>
      </c>
      <c r="J11" s="10">
        <f t="shared" si="1"/>
        <v>1754964.17</v>
      </c>
      <c r="L11" s="29"/>
    </row>
    <row r="12" spans="1:12" x14ac:dyDescent="0.2">
      <c r="A12" s="77">
        <f t="shared" si="0"/>
        <v>41912</v>
      </c>
      <c r="B12" s="74">
        <v>816174.21</v>
      </c>
      <c r="C12" s="74">
        <v>95959.13</v>
      </c>
      <c r="D12" s="74">
        <v>281172.86</v>
      </c>
      <c r="E12" s="74">
        <v>921366.38</v>
      </c>
      <c r="F12" s="74">
        <v>147940.17000000001</v>
      </c>
      <c r="G12" s="74">
        <v>17527</v>
      </c>
      <c r="H12" s="74">
        <v>12927.699999999999</v>
      </c>
      <c r="I12" s="74">
        <v>0</v>
      </c>
      <c r="J12" s="10">
        <f t="shared" si="1"/>
        <v>2293067.4500000002</v>
      </c>
      <c r="L12" s="29"/>
    </row>
    <row r="13" spans="1:12" x14ac:dyDescent="0.2">
      <c r="A13" s="77">
        <f t="shared" si="0"/>
        <v>41943</v>
      </c>
      <c r="B13" s="74">
        <v>1062477.3999999999</v>
      </c>
      <c r="C13" s="74">
        <v>95959.13</v>
      </c>
      <c r="D13" s="74">
        <v>287592.12</v>
      </c>
      <c r="E13" s="74">
        <v>855009.18</v>
      </c>
      <c r="F13" s="74">
        <v>11448.85</v>
      </c>
      <c r="G13" s="74">
        <v>10541</v>
      </c>
      <c r="H13" s="74">
        <v>11847.07</v>
      </c>
      <c r="I13" s="74">
        <v>0</v>
      </c>
      <c r="J13" s="10">
        <f t="shared" si="1"/>
        <v>2334874.75</v>
      </c>
      <c r="L13" s="29"/>
    </row>
    <row r="14" spans="1:12" x14ac:dyDescent="0.2">
      <c r="A14" s="77">
        <f t="shared" si="0"/>
        <v>41973</v>
      </c>
      <c r="B14" s="74">
        <v>1062477.3999999999</v>
      </c>
      <c r="C14" s="74">
        <v>95959.13</v>
      </c>
      <c r="D14" s="74">
        <v>228895.32</v>
      </c>
      <c r="E14" s="74">
        <v>794055.53</v>
      </c>
      <c r="F14" s="74">
        <v>54232.19</v>
      </c>
      <c r="G14" s="74">
        <v>12011</v>
      </c>
      <c r="H14" s="74">
        <v>20823.510000000002</v>
      </c>
      <c r="I14" s="74">
        <v>0</v>
      </c>
      <c r="J14" s="10">
        <f t="shared" si="1"/>
        <v>2268454.0799999996</v>
      </c>
      <c r="L14" s="39"/>
    </row>
    <row r="15" spans="1:12" x14ac:dyDescent="0.2">
      <c r="A15" s="77">
        <f t="shared" si="0"/>
        <v>42004</v>
      </c>
      <c r="B15" s="74">
        <v>1193752.8700000001</v>
      </c>
      <c r="C15" s="74">
        <v>95959.13</v>
      </c>
      <c r="D15" s="74">
        <v>224558.24</v>
      </c>
      <c r="E15" s="74">
        <v>890384.4</v>
      </c>
      <c r="F15" s="74">
        <v>261823.55</v>
      </c>
      <c r="G15" s="74">
        <v>13848</v>
      </c>
      <c r="H15" s="74">
        <v>16908.98</v>
      </c>
      <c r="I15" s="74">
        <v>11628.51</v>
      </c>
      <c r="J15" s="10">
        <f t="shared" si="1"/>
        <v>2708863.6799999997</v>
      </c>
      <c r="L15" s="35"/>
    </row>
    <row r="16" spans="1:12" x14ac:dyDescent="0.2">
      <c r="A16" s="77">
        <f t="shared" si="0"/>
        <v>42035</v>
      </c>
      <c r="B16" s="74">
        <v>1324944.4700000002</v>
      </c>
      <c r="C16" s="74">
        <v>135580.85999999999</v>
      </c>
      <c r="D16" s="74">
        <v>337393.45</v>
      </c>
      <c r="E16" s="74">
        <v>1198445.03</v>
      </c>
      <c r="F16" s="74">
        <v>168854.26</v>
      </c>
      <c r="G16" s="74">
        <v>1837</v>
      </c>
      <c r="H16" s="74">
        <v>12322.97</v>
      </c>
      <c r="I16" s="74">
        <v>0</v>
      </c>
      <c r="J16" s="10">
        <f t="shared" si="1"/>
        <v>3179378.0400000005</v>
      </c>
      <c r="L16" s="29"/>
    </row>
    <row r="17" spans="1:14" x14ac:dyDescent="0.2">
      <c r="A17" s="77">
        <f t="shared" si="0"/>
        <v>42063</v>
      </c>
      <c r="B17" s="75">
        <v>1328204.86867175</v>
      </c>
      <c r="C17" s="75">
        <v>135470.5</v>
      </c>
      <c r="D17" s="75">
        <v>287304.42</v>
      </c>
      <c r="E17" s="75">
        <v>937600.52</v>
      </c>
      <c r="F17" s="75">
        <v>134197.14000000001</v>
      </c>
      <c r="G17" s="75">
        <v>1636</v>
      </c>
      <c r="H17" s="75">
        <v>15892.95</v>
      </c>
      <c r="I17" s="75">
        <v>0</v>
      </c>
      <c r="J17" s="52">
        <f t="shared" si="1"/>
        <v>2840306.3986717504</v>
      </c>
      <c r="L17" s="35"/>
    </row>
    <row r="18" spans="1:14" x14ac:dyDescent="0.2">
      <c r="A18" s="40" t="s">
        <v>61</v>
      </c>
      <c r="B18" s="10"/>
      <c r="C18" s="10"/>
      <c r="D18" s="10"/>
      <c r="E18" s="10"/>
      <c r="F18" s="10"/>
      <c r="G18" s="10"/>
      <c r="H18" s="10">
        <f>-1977.2-1885.45-2033.38-1657.39-1853.91-2052.46-2210.4-2263.06-2141.58-1526.16-1873.29-1837.84</f>
        <v>-23312.120000000003</v>
      </c>
      <c r="I18" s="10"/>
      <c r="J18" s="10">
        <f>SUM(B18:I18)</f>
        <v>-23312.120000000003</v>
      </c>
      <c r="L18" s="35"/>
    </row>
    <row r="19" spans="1:14" ht="12" thickBot="1" x14ac:dyDescent="0.25">
      <c r="A19" s="41" t="s">
        <v>3</v>
      </c>
      <c r="B19" s="42">
        <f t="shared" ref="B19:I19" si="2">SUM(B6:B18)</f>
        <v>9147025.1586717498</v>
      </c>
      <c r="C19" s="42">
        <f t="shared" si="2"/>
        <v>1236204.21</v>
      </c>
      <c r="D19" s="42">
        <f t="shared" si="2"/>
        <v>1646916.41</v>
      </c>
      <c r="E19" s="42">
        <f t="shared" si="2"/>
        <v>11605078.849999998</v>
      </c>
      <c r="F19" s="42">
        <f t="shared" si="2"/>
        <v>1311728.5499999998</v>
      </c>
      <c r="G19" s="42">
        <f t="shared" si="2"/>
        <v>132080</v>
      </c>
      <c r="H19" s="42">
        <f t="shared" si="2"/>
        <v>164149.97000000006</v>
      </c>
      <c r="I19" s="42">
        <f t="shared" si="2"/>
        <v>41364.080000000002</v>
      </c>
      <c r="J19" s="42">
        <f>SUM(B19:I19)</f>
        <v>25284547.228671744</v>
      </c>
      <c r="L19" s="35"/>
    </row>
    <row r="20" spans="1:14" ht="12" thickTop="1" x14ac:dyDescent="0.2">
      <c r="A20" s="40"/>
    </row>
    <row r="21" spans="1:14" x14ac:dyDescent="0.2">
      <c r="A21" s="40"/>
    </row>
    <row r="22" spans="1:14" x14ac:dyDescent="0.2">
      <c r="A22" s="43"/>
      <c r="D22" s="10"/>
      <c r="E22" s="10"/>
      <c r="F22" s="10"/>
    </row>
    <row r="23" spans="1:14" x14ac:dyDescent="0.2">
      <c r="A23" s="43"/>
      <c r="D23" s="10"/>
      <c r="E23" s="10"/>
      <c r="F23" s="10"/>
    </row>
    <row r="24" spans="1:14" x14ac:dyDescent="0.2">
      <c r="A24" s="44"/>
      <c r="D24" s="10"/>
      <c r="E24" s="10"/>
      <c r="F24" s="10"/>
    </row>
    <row r="25" spans="1:14" ht="12" x14ac:dyDescent="0.2">
      <c r="A25" s="45" t="s">
        <v>4</v>
      </c>
      <c r="B25" s="35"/>
      <c r="C25" s="35"/>
      <c r="D25" s="35"/>
      <c r="E25" s="35"/>
      <c r="F25" s="39"/>
    </row>
    <row r="26" spans="1:14" x14ac:dyDescent="0.2">
      <c r="A26" s="46" t="s">
        <v>59</v>
      </c>
      <c r="B26" s="35"/>
      <c r="C26" s="35"/>
      <c r="D26" s="35"/>
      <c r="E26" s="35"/>
      <c r="F26" s="35"/>
    </row>
    <row r="27" spans="1:14" x14ac:dyDescent="0.2">
      <c r="A27" s="35"/>
      <c r="B27" s="35"/>
      <c r="C27" s="47"/>
      <c r="D27" s="29"/>
      <c r="E27" s="29"/>
      <c r="F27" s="29"/>
    </row>
    <row r="28" spans="1:14" ht="33.75" x14ac:dyDescent="0.2">
      <c r="A28" s="35"/>
      <c r="B28" s="48" t="s">
        <v>5</v>
      </c>
      <c r="C28" s="48"/>
      <c r="D28" s="49"/>
      <c r="E28" s="29"/>
      <c r="F28" s="29"/>
    </row>
    <row r="29" spans="1:14" x14ac:dyDescent="0.2">
      <c r="A29" s="35"/>
      <c r="B29" s="64" t="s">
        <v>46</v>
      </c>
      <c r="C29" s="73"/>
      <c r="D29" s="29"/>
      <c r="E29" s="29"/>
      <c r="F29" s="29"/>
    </row>
    <row r="30" spans="1:14" ht="11.25" customHeight="1" x14ac:dyDescent="0.2">
      <c r="A30" s="71">
        <f t="shared" ref="A30:A41" si="3">A6</f>
        <v>41729</v>
      </c>
      <c r="B30" s="74">
        <v>545.79999999999995</v>
      </c>
      <c r="C30" s="29"/>
      <c r="D30" s="29"/>
      <c r="E30" s="29"/>
      <c r="F30" s="29"/>
      <c r="N30" s="28"/>
    </row>
    <row r="31" spans="1:14" ht="11.25" customHeight="1" x14ac:dyDescent="0.2">
      <c r="A31" s="71">
        <f t="shared" si="3"/>
        <v>41759</v>
      </c>
      <c r="B31" s="74">
        <v>0</v>
      </c>
      <c r="C31" s="29"/>
      <c r="D31" s="29"/>
      <c r="E31" s="29"/>
      <c r="F31" s="29"/>
    </row>
    <row r="32" spans="1:14" ht="11.25" customHeight="1" x14ac:dyDescent="0.2">
      <c r="A32" s="71">
        <f t="shared" si="3"/>
        <v>41790</v>
      </c>
      <c r="B32" s="74">
        <v>0</v>
      </c>
      <c r="C32" s="29"/>
      <c r="D32" s="29"/>
      <c r="E32" s="29"/>
      <c r="F32" s="29"/>
    </row>
    <row r="33" spans="1:14" ht="11.25" customHeight="1" x14ac:dyDescent="0.2">
      <c r="A33" s="71">
        <f t="shared" si="3"/>
        <v>41820</v>
      </c>
      <c r="B33" s="74">
        <v>0</v>
      </c>
      <c r="C33" s="29"/>
      <c r="D33" s="29"/>
      <c r="E33" s="29"/>
      <c r="F33" s="29"/>
    </row>
    <row r="34" spans="1:14" ht="11.25" customHeight="1" x14ac:dyDescent="0.2">
      <c r="A34" s="71">
        <f t="shared" si="3"/>
        <v>41851</v>
      </c>
      <c r="B34" s="74">
        <v>0</v>
      </c>
      <c r="C34" s="29"/>
      <c r="D34" s="29"/>
      <c r="E34" s="29"/>
      <c r="F34" s="29"/>
    </row>
    <row r="35" spans="1:14" ht="11.25" customHeight="1" x14ac:dyDescent="0.2">
      <c r="A35" s="71">
        <f t="shared" si="3"/>
        <v>41882</v>
      </c>
      <c r="B35" s="74">
        <v>0</v>
      </c>
      <c r="C35" s="29"/>
      <c r="D35" s="29"/>
      <c r="E35" s="29"/>
      <c r="F35" s="29"/>
    </row>
    <row r="36" spans="1:14" ht="11.25" customHeight="1" x14ac:dyDescent="0.2">
      <c r="A36" s="71">
        <f t="shared" si="3"/>
        <v>41912</v>
      </c>
      <c r="B36" s="74">
        <v>0</v>
      </c>
      <c r="C36" s="29"/>
      <c r="D36" s="29"/>
      <c r="E36" s="50"/>
      <c r="F36" s="50"/>
    </row>
    <row r="37" spans="1:14" ht="11.25" customHeight="1" x14ac:dyDescent="0.2">
      <c r="A37" s="71">
        <f t="shared" si="3"/>
        <v>41943</v>
      </c>
      <c r="B37" s="74">
        <v>0</v>
      </c>
      <c r="C37" s="29"/>
      <c r="D37" s="29"/>
      <c r="E37" s="29"/>
      <c r="F37" s="29"/>
    </row>
    <row r="38" spans="1:14" ht="11.25" customHeight="1" x14ac:dyDescent="0.2">
      <c r="A38" s="71">
        <f t="shared" si="3"/>
        <v>41973</v>
      </c>
      <c r="B38" s="74">
        <v>0</v>
      </c>
      <c r="C38" s="29"/>
      <c r="D38" s="29"/>
      <c r="E38" s="51"/>
      <c r="F38" s="51"/>
    </row>
    <row r="39" spans="1:14" ht="11.25" customHeight="1" x14ac:dyDescent="0.2">
      <c r="A39" s="71">
        <f t="shared" si="3"/>
        <v>42004</v>
      </c>
      <c r="B39" s="74">
        <v>0</v>
      </c>
      <c r="C39" s="29"/>
      <c r="D39" s="29"/>
      <c r="E39" s="29"/>
      <c r="F39" s="29"/>
    </row>
    <row r="40" spans="1:14" ht="11.25" customHeight="1" x14ac:dyDescent="0.2">
      <c r="A40" s="71">
        <f t="shared" si="3"/>
        <v>42035</v>
      </c>
      <c r="B40" s="74">
        <v>0</v>
      </c>
      <c r="C40" s="29"/>
      <c r="D40" s="29"/>
      <c r="E40" s="29"/>
      <c r="F40" s="29"/>
    </row>
    <row r="41" spans="1:14" ht="11.25" customHeight="1" x14ac:dyDescent="0.2">
      <c r="A41" s="71">
        <f t="shared" si="3"/>
        <v>42063</v>
      </c>
      <c r="B41" s="75">
        <v>0</v>
      </c>
      <c r="C41" s="29"/>
      <c r="D41" s="29"/>
      <c r="E41" s="29"/>
      <c r="F41" s="29"/>
    </row>
    <row r="42" spans="1:14" x14ac:dyDescent="0.2">
      <c r="A42" s="35"/>
      <c r="B42" s="35"/>
      <c r="C42" s="35"/>
      <c r="D42" s="35"/>
      <c r="E42" s="35"/>
      <c r="F42" s="35"/>
    </row>
    <row r="43" spans="1:14" ht="12" thickBot="1" x14ac:dyDescent="0.25">
      <c r="A43" s="41" t="s">
        <v>3</v>
      </c>
      <c r="B43" s="42">
        <f>SUM(B30:B42)</f>
        <v>545.79999999999995</v>
      </c>
      <c r="C43" s="29"/>
      <c r="D43" s="29"/>
      <c r="E43" s="29"/>
      <c r="F43" s="29"/>
    </row>
    <row r="44" spans="1:14" ht="12" thickTop="1" x14ac:dyDescent="0.2">
      <c r="A44" s="35"/>
      <c r="B44" s="35"/>
      <c r="C44" s="35"/>
      <c r="D44" s="29"/>
      <c r="E44" s="29"/>
      <c r="F44" s="29"/>
    </row>
    <row r="45" spans="1:14" ht="12" x14ac:dyDescent="0.2">
      <c r="A45" s="53" t="s">
        <v>6</v>
      </c>
      <c r="B45" s="35"/>
      <c r="C45" s="35"/>
      <c r="D45" s="29"/>
      <c r="E45" s="29"/>
      <c r="F45" s="29"/>
      <c r="L45" s="72"/>
    </row>
    <row r="46" spans="1:14" x14ac:dyDescent="0.2">
      <c r="A46" s="35" t="s">
        <v>7</v>
      </c>
      <c r="B46" s="35"/>
      <c r="C46" s="47"/>
      <c r="D46" s="29"/>
      <c r="E46" s="29"/>
      <c r="F46" s="29"/>
    </row>
    <row r="47" spans="1:14" x14ac:dyDescent="0.2">
      <c r="A47" s="35"/>
      <c r="B47" s="35"/>
      <c r="C47" s="35"/>
      <c r="D47" s="29"/>
      <c r="E47" s="29"/>
      <c r="F47" s="29"/>
    </row>
    <row r="48" spans="1:14" ht="45" x14ac:dyDescent="0.2">
      <c r="A48" s="35"/>
      <c r="B48" s="48" t="s">
        <v>8</v>
      </c>
      <c r="C48" s="48" t="s">
        <v>9</v>
      </c>
      <c r="D48" s="54" t="s">
        <v>10</v>
      </c>
      <c r="E48" s="29"/>
      <c r="F48" s="29"/>
      <c r="G48" s="48"/>
      <c r="H48" s="48"/>
      <c r="I48" s="48"/>
      <c r="J48" s="35"/>
      <c r="K48" s="35"/>
      <c r="L48" s="35"/>
      <c r="M48" s="35"/>
      <c r="N48" s="35"/>
    </row>
    <row r="49" spans="1:14" ht="26.25" customHeight="1" x14ac:dyDescent="0.2">
      <c r="A49" s="35"/>
      <c r="B49" s="55" t="s">
        <v>51</v>
      </c>
      <c r="C49" s="55" t="s">
        <v>51</v>
      </c>
      <c r="D49" s="54" t="s">
        <v>11</v>
      </c>
      <c r="E49" s="29"/>
      <c r="F49" s="29"/>
      <c r="G49" s="73"/>
      <c r="H49" s="73"/>
      <c r="I49" s="73"/>
      <c r="J49" s="35"/>
      <c r="K49" s="35"/>
      <c r="L49" s="35"/>
      <c r="M49" s="80"/>
      <c r="N49" s="80"/>
    </row>
    <row r="50" spans="1:14" x14ac:dyDescent="0.2">
      <c r="A50" s="35"/>
      <c r="B50" s="35"/>
      <c r="C50" s="35"/>
      <c r="D50" s="52"/>
      <c r="E50" s="29"/>
      <c r="F50" s="35"/>
      <c r="G50" s="35"/>
      <c r="H50" s="35"/>
      <c r="I50" s="35"/>
      <c r="J50" s="35"/>
      <c r="K50" s="35"/>
      <c r="L50" s="35"/>
      <c r="M50" s="35"/>
      <c r="N50" s="35"/>
    </row>
    <row r="51" spans="1:14" x14ac:dyDescent="0.2">
      <c r="A51" s="71">
        <f t="shared" ref="A51:A62" si="4">A30</f>
        <v>41729</v>
      </c>
      <c r="B51" s="78">
        <v>136863721.02000001</v>
      </c>
      <c r="C51" s="78">
        <v>155777294.64000002</v>
      </c>
      <c r="D51" s="57">
        <f t="shared" ref="D51:D62" si="5">B51/C51</f>
        <v>0.878585812754618</v>
      </c>
      <c r="E51" s="29"/>
      <c r="F51" s="58"/>
      <c r="G51" s="29"/>
      <c r="H51" s="29"/>
      <c r="I51" s="29"/>
      <c r="J51" s="35"/>
      <c r="K51" s="35"/>
      <c r="L51" s="29"/>
      <c r="M51" s="29"/>
      <c r="N51" s="29"/>
    </row>
    <row r="52" spans="1:14" x14ac:dyDescent="0.2">
      <c r="A52" s="71">
        <f t="shared" si="4"/>
        <v>41759</v>
      </c>
      <c r="B52" s="74">
        <v>111914157.79000001</v>
      </c>
      <c r="C52" s="74">
        <v>126350884.41000001</v>
      </c>
      <c r="D52" s="57">
        <f t="shared" si="5"/>
        <v>0.88574099273295304</v>
      </c>
      <c r="E52" s="29"/>
      <c r="F52" s="58"/>
      <c r="G52" s="29"/>
      <c r="H52" s="29"/>
      <c r="I52" s="29"/>
      <c r="J52" s="35"/>
      <c r="K52" s="35"/>
      <c r="L52" s="29"/>
      <c r="M52" s="29"/>
      <c r="N52" s="29"/>
    </row>
    <row r="53" spans="1:14" x14ac:dyDescent="0.2">
      <c r="A53" s="71">
        <f t="shared" si="4"/>
        <v>41790</v>
      </c>
      <c r="B53" s="74">
        <v>109521148.47</v>
      </c>
      <c r="C53" s="74">
        <v>126139529.77</v>
      </c>
      <c r="D53" s="57">
        <f t="shared" si="5"/>
        <v>0.86825397771577573</v>
      </c>
      <c r="E53" s="29"/>
      <c r="F53" s="58"/>
      <c r="G53" s="29"/>
      <c r="H53" s="29"/>
      <c r="I53" s="29"/>
      <c r="J53" s="35"/>
      <c r="K53" s="35"/>
      <c r="L53" s="29"/>
      <c r="M53" s="29"/>
      <c r="N53" s="29"/>
    </row>
    <row r="54" spans="1:14" x14ac:dyDescent="0.2">
      <c r="A54" s="71">
        <f t="shared" si="4"/>
        <v>41820</v>
      </c>
      <c r="B54" s="74">
        <v>124236405.51000001</v>
      </c>
      <c r="C54" s="74">
        <v>140591623.16</v>
      </c>
      <c r="D54" s="57">
        <f t="shared" si="5"/>
        <v>0.88366861920793838</v>
      </c>
      <c r="E54" s="29"/>
      <c r="F54" s="58"/>
      <c r="G54" s="29"/>
      <c r="H54" s="29"/>
      <c r="I54" s="29"/>
      <c r="J54" s="35"/>
      <c r="K54" s="35"/>
      <c r="L54" s="29"/>
      <c r="M54" s="29"/>
      <c r="N54" s="29"/>
    </row>
    <row r="55" spans="1:14" x14ac:dyDescent="0.2">
      <c r="A55" s="71">
        <f t="shared" si="4"/>
        <v>41851</v>
      </c>
      <c r="B55" s="74">
        <v>132309961.8</v>
      </c>
      <c r="C55" s="74">
        <v>148302323.43000001</v>
      </c>
      <c r="D55" s="57">
        <f t="shared" si="5"/>
        <v>0.89216378233245586</v>
      </c>
      <c r="E55" s="29"/>
      <c r="F55" s="58"/>
      <c r="G55" s="29"/>
      <c r="H55" s="29"/>
      <c r="I55" s="29"/>
      <c r="J55" s="35"/>
      <c r="K55" s="35"/>
      <c r="L55" s="29"/>
      <c r="M55" s="29"/>
      <c r="N55" s="29"/>
    </row>
    <row r="56" spans="1:14" x14ac:dyDescent="0.2">
      <c r="A56" s="71">
        <f t="shared" si="4"/>
        <v>41882</v>
      </c>
      <c r="B56" s="74">
        <v>114464252.86</v>
      </c>
      <c r="C56" s="74">
        <v>131406267.40000001</v>
      </c>
      <c r="D56" s="57">
        <f t="shared" si="5"/>
        <v>0.87107148787334021</v>
      </c>
      <c r="E56" s="29"/>
      <c r="F56" s="58"/>
      <c r="G56" s="29"/>
      <c r="H56" s="29"/>
      <c r="I56" s="29"/>
      <c r="J56" s="35"/>
      <c r="K56" s="35"/>
      <c r="L56" s="29"/>
      <c r="M56" s="29"/>
      <c r="N56" s="29"/>
    </row>
    <row r="57" spans="1:14" x14ac:dyDescent="0.2">
      <c r="A57" s="71">
        <f t="shared" si="4"/>
        <v>41912</v>
      </c>
      <c r="B57" s="74">
        <v>125759902.42</v>
      </c>
      <c r="C57" s="74">
        <v>141178824.53999999</v>
      </c>
      <c r="D57" s="57">
        <f t="shared" si="5"/>
        <v>0.89078445602420098</v>
      </c>
      <c r="E57" s="29"/>
      <c r="F57" s="58"/>
      <c r="G57" s="29"/>
      <c r="H57" s="29"/>
      <c r="I57" s="29"/>
      <c r="J57" s="35"/>
      <c r="K57" s="35"/>
      <c r="L57" s="29"/>
      <c r="M57" s="29"/>
      <c r="N57" s="29"/>
    </row>
    <row r="58" spans="1:14" x14ac:dyDescent="0.2">
      <c r="A58" s="71">
        <f t="shared" si="4"/>
        <v>41943</v>
      </c>
      <c r="B58" s="74">
        <v>108462438.66</v>
      </c>
      <c r="C58" s="74">
        <v>123122863.09999999</v>
      </c>
      <c r="D58" s="57">
        <f t="shared" si="5"/>
        <v>0.88092849637444792</v>
      </c>
      <c r="E58" s="29"/>
      <c r="F58" s="58"/>
      <c r="G58" s="29"/>
      <c r="H58" s="29"/>
      <c r="I58" s="29"/>
      <c r="J58" s="35"/>
      <c r="K58" s="35"/>
      <c r="L58" s="29"/>
      <c r="M58" s="29"/>
      <c r="N58" s="29"/>
    </row>
    <row r="59" spans="1:14" x14ac:dyDescent="0.2">
      <c r="A59" s="71">
        <f t="shared" si="4"/>
        <v>41973</v>
      </c>
      <c r="B59" s="74">
        <v>94346394.519999996</v>
      </c>
      <c r="C59" s="74">
        <v>107505943.97</v>
      </c>
      <c r="D59" s="57">
        <f t="shared" si="5"/>
        <v>0.8775923547662422</v>
      </c>
      <c r="E59" s="57"/>
      <c r="F59" s="58"/>
      <c r="G59" s="29"/>
      <c r="H59" s="29"/>
      <c r="I59" s="29"/>
      <c r="J59" s="35"/>
      <c r="K59" s="35"/>
      <c r="L59" s="29"/>
      <c r="M59" s="29"/>
      <c r="N59" s="29"/>
    </row>
    <row r="60" spans="1:14" x14ac:dyDescent="0.2">
      <c r="A60" s="71">
        <f t="shared" si="4"/>
        <v>42004</v>
      </c>
      <c r="B60" s="74">
        <v>127814018.77</v>
      </c>
      <c r="C60" s="74">
        <v>145124157.34</v>
      </c>
      <c r="D60" s="57">
        <f t="shared" si="5"/>
        <v>0.88072186679819653</v>
      </c>
      <c r="E60" s="29"/>
      <c r="F60" s="58"/>
      <c r="G60" s="29"/>
      <c r="H60" s="29"/>
      <c r="I60" s="29"/>
      <c r="J60" s="35"/>
      <c r="K60" s="35"/>
      <c r="L60" s="29"/>
      <c r="M60" s="29"/>
      <c r="N60" s="29"/>
    </row>
    <row r="61" spans="1:14" x14ac:dyDescent="0.2">
      <c r="A61" s="71">
        <f t="shared" si="4"/>
        <v>42035</v>
      </c>
      <c r="B61" s="74">
        <v>141822958.47999999</v>
      </c>
      <c r="C61" s="74">
        <v>162211631.35999998</v>
      </c>
      <c r="D61" s="57">
        <f t="shared" si="5"/>
        <v>0.87430819412233796</v>
      </c>
      <c r="E61" s="29"/>
      <c r="F61" s="58"/>
      <c r="G61" s="29"/>
      <c r="H61" s="29"/>
      <c r="I61" s="29"/>
      <c r="J61" s="35"/>
      <c r="K61" s="35"/>
      <c r="L61" s="29"/>
      <c r="M61" s="29"/>
      <c r="N61" s="29"/>
    </row>
    <row r="62" spans="1:14" x14ac:dyDescent="0.2">
      <c r="A62" s="71">
        <f t="shared" si="4"/>
        <v>42063</v>
      </c>
      <c r="B62" s="75">
        <v>134850491.97999999</v>
      </c>
      <c r="C62" s="75">
        <v>156206821.73999998</v>
      </c>
      <c r="D62" s="65">
        <f t="shared" si="5"/>
        <v>0.86328170868525356</v>
      </c>
      <c r="E62" s="29"/>
      <c r="F62" s="58"/>
      <c r="G62" s="29"/>
      <c r="H62" s="29"/>
      <c r="I62" s="29"/>
      <c r="J62" s="35"/>
      <c r="K62" s="35"/>
      <c r="L62" s="29"/>
      <c r="M62" s="29"/>
      <c r="N62" s="29"/>
    </row>
    <row r="63" spans="1:14" x14ac:dyDescent="0.2">
      <c r="A63" s="38"/>
      <c r="B63" s="29"/>
      <c r="C63" s="29"/>
      <c r="D63" s="57"/>
      <c r="E63" s="29"/>
      <c r="F63" s="35"/>
      <c r="G63" s="29"/>
      <c r="H63" s="29"/>
      <c r="I63" s="29"/>
      <c r="J63" s="35"/>
      <c r="K63" s="35"/>
      <c r="L63" s="35"/>
      <c r="M63" s="35"/>
      <c r="N63" s="35"/>
    </row>
    <row r="64" spans="1:14" ht="12" thickBot="1" x14ac:dyDescent="0.25">
      <c r="A64" s="41" t="s">
        <v>3</v>
      </c>
      <c r="B64" s="59">
        <f>SUM(B51:B63)</f>
        <v>1462365852.28</v>
      </c>
      <c r="C64" s="59">
        <f>SUM(C51:C63)</f>
        <v>1663918164.8599999</v>
      </c>
      <c r="D64" s="60">
        <f>B64/C64</f>
        <v>0.87886885494939093</v>
      </c>
      <c r="E64" s="29"/>
      <c r="F64" s="29"/>
      <c r="G64" s="29"/>
      <c r="H64" s="29"/>
      <c r="I64" s="29"/>
      <c r="J64" s="35"/>
      <c r="K64" s="35"/>
      <c r="L64" s="29"/>
      <c r="M64" s="56"/>
      <c r="N64" s="35"/>
    </row>
    <row r="65" spans="1:14" ht="12" thickTop="1" x14ac:dyDescent="0.2">
      <c r="A65" s="35"/>
      <c r="B65" s="35"/>
      <c r="C65" s="35"/>
      <c r="D65" s="29"/>
      <c r="E65" s="29"/>
      <c r="F65" s="29"/>
      <c r="G65" s="35"/>
      <c r="H65" s="35"/>
      <c r="I65" s="35"/>
      <c r="J65" s="35"/>
      <c r="K65" s="35"/>
      <c r="L65" s="35"/>
      <c r="M65" s="35"/>
      <c r="N65" s="35"/>
    </row>
    <row r="66" spans="1:14" x14ac:dyDescent="0.2">
      <c r="A66" s="35"/>
      <c r="B66" s="35"/>
      <c r="C66" s="35"/>
      <c r="D66" s="29"/>
      <c r="E66" s="29"/>
      <c r="F66" s="29"/>
      <c r="G66" s="35"/>
      <c r="H66" s="35"/>
      <c r="I66" s="35"/>
      <c r="J66" s="35"/>
      <c r="K66" s="35"/>
      <c r="L66" s="39"/>
      <c r="M66" s="35"/>
      <c r="N66" s="35"/>
    </row>
    <row r="67" spans="1:14" x14ac:dyDescent="0.2">
      <c r="F67" s="35"/>
      <c r="G67" s="35"/>
      <c r="H67" s="35"/>
      <c r="I67" s="35"/>
      <c r="J67" s="35"/>
      <c r="K67" s="35"/>
      <c r="L67" s="35"/>
      <c r="M67" s="35"/>
      <c r="N67" s="35"/>
    </row>
    <row r="68" spans="1:14" x14ac:dyDescent="0.2">
      <c r="D68" s="61"/>
      <c r="E68" s="10"/>
      <c r="F68" s="10"/>
    </row>
    <row r="69" spans="1:14" x14ac:dyDescent="0.2">
      <c r="D69" s="61"/>
      <c r="E69" s="10"/>
      <c r="F69" s="10"/>
    </row>
    <row r="70" spans="1:14" x14ac:dyDescent="0.2">
      <c r="D70" s="62"/>
      <c r="E70" s="10"/>
      <c r="F70" s="10"/>
    </row>
    <row r="87" spans="1:6" x14ac:dyDescent="0.2">
      <c r="A87" s="35"/>
      <c r="B87" s="35"/>
      <c r="C87" s="35"/>
      <c r="D87" s="35"/>
      <c r="E87" s="35"/>
      <c r="F87" s="35"/>
    </row>
    <row r="88" spans="1:6" x14ac:dyDescent="0.2">
      <c r="A88" s="35"/>
      <c r="B88" s="35"/>
      <c r="C88" s="35"/>
      <c r="D88" s="35"/>
      <c r="E88" s="35"/>
      <c r="F88" s="35"/>
    </row>
    <row r="89" spans="1:6" x14ac:dyDescent="0.2">
      <c r="A89" s="35"/>
      <c r="B89" s="35"/>
      <c r="C89" s="35"/>
      <c r="D89" s="35"/>
      <c r="E89" s="35"/>
      <c r="F89" s="35"/>
    </row>
    <row r="90" spans="1:6" x14ac:dyDescent="0.2">
      <c r="A90" s="35"/>
      <c r="B90" s="35"/>
      <c r="C90" s="35"/>
      <c r="D90" s="35"/>
      <c r="E90" s="35"/>
      <c r="F90" s="35"/>
    </row>
    <row r="91" spans="1:6" x14ac:dyDescent="0.2">
      <c r="A91" s="35"/>
      <c r="B91" s="35"/>
      <c r="C91" s="35"/>
      <c r="D91" s="35"/>
      <c r="E91" s="35"/>
      <c r="F91" s="35"/>
    </row>
    <row r="92" spans="1:6" x14ac:dyDescent="0.2">
      <c r="A92" s="35"/>
      <c r="B92" s="35"/>
      <c r="C92" s="35"/>
      <c r="D92" s="35"/>
      <c r="E92" s="35"/>
      <c r="F92" s="35"/>
    </row>
    <row r="93" spans="1:6" x14ac:dyDescent="0.2">
      <c r="A93" s="35"/>
      <c r="B93" s="35"/>
      <c r="C93" s="35"/>
      <c r="D93" s="35"/>
      <c r="E93" s="35"/>
      <c r="F93" s="35"/>
    </row>
    <row r="94" spans="1:6" x14ac:dyDescent="0.2">
      <c r="A94" s="35"/>
      <c r="B94" s="35"/>
      <c r="C94" s="35"/>
      <c r="D94" s="35"/>
      <c r="E94" s="35"/>
      <c r="F94" s="35"/>
    </row>
    <row r="95" spans="1:6" x14ac:dyDescent="0.2">
      <c r="A95" s="35"/>
      <c r="B95" s="35"/>
      <c r="C95" s="35"/>
      <c r="D95" s="35"/>
      <c r="E95" s="35"/>
      <c r="F95" s="35"/>
    </row>
    <row r="96" spans="1:6" x14ac:dyDescent="0.2">
      <c r="A96" s="35"/>
      <c r="B96" s="35"/>
      <c r="C96" s="35"/>
      <c r="D96" s="35"/>
      <c r="E96" s="35"/>
      <c r="F96" s="35"/>
    </row>
    <row r="97" spans="1:6" x14ac:dyDescent="0.2">
      <c r="A97" s="35"/>
      <c r="B97" s="35"/>
      <c r="C97" s="35"/>
      <c r="D97" s="35"/>
      <c r="E97" s="35"/>
      <c r="F97" s="35"/>
    </row>
    <row r="98" spans="1:6" x14ac:dyDescent="0.2">
      <c r="A98" s="35"/>
      <c r="B98" s="35"/>
      <c r="C98" s="35"/>
      <c r="D98" s="35"/>
      <c r="E98" s="35"/>
      <c r="F98" s="35"/>
    </row>
    <row r="99" spans="1:6" x14ac:dyDescent="0.2">
      <c r="A99" s="35"/>
      <c r="B99" s="35"/>
      <c r="C99" s="35"/>
      <c r="D99" s="35"/>
      <c r="E99" s="35"/>
      <c r="F99" s="35"/>
    </row>
  </sheetData>
  <mergeCells count="2">
    <mergeCell ref="D4:F4"/>
    <mergeCell ref="M49:N49"/>
  </mergeCells>
  <phoneticPr fontId="0" type="noConversion"/>
  <printOptions horizontalCentered="1"/>
  <pageMargins left="0.75" right="0.45" top="1.24" bottom="0.49" header="0.25" footer="0.5"/>
  <pageSetup scale="85" orientation="portrait" r:id="rId1"/>
  <headerFooter alignWithMargins="0">
    <oddHeader>&amp;C
&amp;"Times New Roman,Bold"&amp;14Kentucky Utilities Company&amp;12
Calculation of ECR Roll-in At February 28, 2015&amp;R&amp;"Times New Roman,Bold"&amp;10Attachment to Response to Question No. 5(a)
Page &amp;P of &amp;N
Conroy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Roll In Req Req</vt:lpstr>
      <vt:lpstr>SuppSch</vt:lpstr>
      <vt:lpstr>'Roll In Req Req'!Print_Area</vt:lpstr>
      <vt:lpstr>SuppSch!Print_Area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2015-11-30T20:35:30Z</dcterms:created>
  <dcterms:modified xsi:type="dcterms:W3CDTF">2015-12-01T14:38:18Z</dcterms:modified>
</cp:coreProperties>
</file>