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U ECR" sheetId="1" r:id="rId1"/>
  </sheets>
  <definedNames>
    <definedName name="_xlnm.Print_Titles" localSheetId="0">'KU ECR'!$A:$A</definedName>
  </definedNames>
  <calcPr fullCalcOnLoad="1"/>
</workbook>
</file>

<file path=xl/sharedStrings.xml><?xml version="1.0" encoding="utf-8"?>
<sst xmlns="http://schemas.openxmlformats.org/spreadsheetml/2006/main" count="30" uniqueCount="21">
  <si>
    <t>Bonus</t>
  </si>
  <si>
    <t>(In $000)</t>
  </si>
  <si>
    <t>Total</t>
  </si>
  <si>
    <t>Reduce Capitalization/Rate Base</t>
  </si>
  <si>
    <t>Cost of Capital</t>
  </si>
  <si>
    <t>Gross Up Factor</t>
  </si>
  <si>
    <t>Bonus impact on Rev Req</t>
  </si>
  <si>
    <t>NOI Found reasonable impact</t>
  </si>
  <si>
    <t>Cash Tax Benefit Timing Differences</t>
  </si>
  <si>
    <t>Revenue Requirement Impact</t>
  </si>
  <si>
    <t>ECR</t>
  </si>
  <si>
    <t>MARSC 20 in place of bonus (40%)</t>
  </si>
  <si>
    <t>Straight Line 7 yrs in place of bonus (60%)</t>
  </si>
  <si>
    <t xml:space="preserve">Discount Rate </t>
  </si>
  <si>
    <t>Net Present Value</t>
  </si>
  <si>
    <t>Cumulative impact on Rev Req</t>
  </si>
  <si>
    <t>Book Depreciation</t>
  </si>
  <si>
    <t>Assume for this analysis that book depreciation will be 20 yr straight line property.</t>
  </si>
  <si>
    <t>Bonus deducted in 2015</t>
  </si>
  <si>
    <t>No Bonus deducted in 2015</t>
  </si>
  <si>
    <t>KENTUCKY UTILITIES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</si>
</sst>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_(* #,##0.00000_);_(* \(#,##0.00000\);_(* &quot;-&quot;?????_);_(@_)"/>
    <numFmt numFmtId="168" formatCode="_(* #,##0.000000_);_(* \(#,##0.000000\);_(* &quot;-&quot;????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00"/>
    <numFmt numFmtId="173" formatCode="0.0000"/>
    <numFmt numFmtId="174" formatCode="_(* #,##0.0_);_(* \(#,##0.0\);_(* &quot;-&quot;?_);_(@_)"/>
    <numFmt numFmtId="175" formatCode="_(* #,##0.000_);_(* \(#,##0.000\);_(* &quot;-&quot;???_);_(@_)"/>
    <numFmt numFmtId="17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6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38" fillId="0" borderId="0" xfId="42" applyNumberFormat="1" applyFont="1" applyAlignment="1">
      <alignment/>
    </xf>
    <xf numFmtId="170" fontId="38" fillId="0" borderId="0" xfId="42" applyNumberFormat="1" applyFont="1" applyAlignment="1">
      <alignment/>
    </xf>
    <xf numFmtId="171" fontId="38" fillId="0" borderId="0" xfId="42" applyNumberFormat="1" applyFont="1" applyAlignment="1">
      <alignment/>
    </xf>
    <xf numFmtId="0" fontId="38" fillId="33" borderId="0" xfId="0" applyFont="1" applyFill="1" applyAlignment="1">
      <alignment/>
    </xf>
    <xf numFmtId="165" fontId="38" fillId="33" borderId="0" xfId="42" applyNumberFormat="1" applyFont="1" applyFill="1" applyAlignment="1">
      <alignment/>
    </xf>
    <xf numFmtId="165" fontId="38" fillId="0" borderId="0" xfId="42" applyNumberFormat="1" applyFont="1" applyBorder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45.8515625" style="1" customWidth="1"/>
    <col min="2" max="2" width="12.28125" style="1" customWidth="1"/>
    <col min="3" max="3" width="10.57421875" style="1" customWidth="1"/>
    <col min="4" max="4" width="10.140625" style="1" customWidth="1"/>
    <col min="5" max="5" width="10.00390625" style="1" customWidth="1"/>
    <col min="6" max="6" width="10.28125" style="1" customWidth="1"/>
    <col min="7" max="7" width="9.28125" style="1" customWidth="1"/>
    <col min="8" max="8" width="10.421875" style="1" customWidth="1"/>
    <col min="9" max="9" width="10.140625" style="1" customWidth="1"/>
    <col min="10" max="22" width="9.140625" style="1" customWidth="1"/>
    <col min="23" max="23" width="11.28125" style="1" bestFit="1" customWidth="1"/>
    <col min="24" max="16384" width="9.140625" style="1" customWidth="1"/>
  </cols>
  <sheetData>
    <row r="1" ht="15">
      <c r="A1" s="14" t="s">
        <v>20</v>
      </c>
    </row>
    <row r="2" spans="1:23" ht="15">
      <c r="A2" s="2" t="s">
        <v>1</v>
      </c>
      <c r="B2" s="3">
        <v>2015</v>
      </c>
      <c r="C2" s="3">
        <f aca="true" t="shared" si="0" ref="C2:V2">B2+1</f>
        <v>2016</v>
      </c>
      <c r="D2" s="3">
        <f t="shared" si="0"/>
        <v>2017</v>
      </c>
      <c r="E2" s="3">
        <f t="shared" si="0"/>
        <v>2018</v>
      </c>
      <c r="F2" s="3">
        <f t="shared" si="0"/>
        <v>2019</v>
      </c>
      <c r="G2" s="3">
        <f t="shared" si="0"/>
        <v>2020</v>
      </c>
      <c r="H2" s="3">
        <f t="shared" si="0"/>
        <v>2021</v>
      </c>
      <c r="I2" s="3">
        <f t="shared" si="0"/>
        <v>2022</v>
      </c>
      <c r="J2" s="3">
        <f t="shared" si="0"/>
        <v>2023</v>
      </c>
      <c r="K2" s="3">
        <f t="shared" si="0"/>
        <v>2024</v>
      </c>
      <c r="L2" s="3">
        <f t="shared" si="0"/>
        <v>2025</v>
      </c>
      <c r="M2" s="3">
        <f t="shared" si="0"/>
        <v>2026</v>
      </c>
      <c r="N2" s="3">
        <f t="shared" si="0"/>
        <v>2027</v>
      </c>
      <c r="O2" s="3">
        <f t="shared" si="0"/>
        <v>2028</v>
      </c>
      <c r="P2" s="3">
        <f t="shared" si="0"/>
        <v>2029</v>
      </c>
      <c r="Q2" s="3">
        <f t="shared" si="0"/>
        <v>2030</v>
      </c>
      <c r="R2" s="3">
        <f t="shared" si="0"/>
        <v>2031</v>
      </c>
      <c r="S2" s="3">
        <f t="shared" si="0"/>
        <v>2032</v>
      </c>
      <c r="T2" s="3">
        <f t="shared" si="0"/>
        <v>2033</v>
      </c>
      <c r="U2" s="3">
        <f t="shared" si="0"/>
        <v>2034</v>
      </c>
      <c r="V2" s="3">
        <f t="shared" si="0"/>
        <v>2035</v>
      </c>
      <c r="W2" s="3" t="s">
        <v>2</v>
      </c>
    </row>
    <row r="3" ht="15">
      <c r="A3" s="4" t="s">
        <v>10</v>
      </c>
    </row>
    <row r="4" ht="15">
      <c r="A4" s="4"/>
    </row>
    <row r="5" ht="15">
      <c r="A5" s="5" t="s">
        <v>18</v>
      </c>
    </row>
    <row r="6" spans="1:23" ht="15">
      <c r="A6" s="1" t="s">
        <v>0</v>
      </c>
      <c r="B6" s="6">
        <v>-164595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>SUM(B6:V6)</f>
        <v>-164595</v>
      </c>
    </row>
    <row r="7" spans="1:23" ht="15">
      <c r="A7" s="1" t="s">
        <v>16</v>
      </c>
      <c r="B7" s="6">
        <f>164595/20</f>
        <v>8229.75</v>
      </c>
      <c r="C7" s="6">
        <f aca="true" t="shared" si="1" ref="C7:U7">164595/20</f>
        <v>8229.75</v>
      </c>
      <c r="D7" s="6">
        <f t="shared" si="1"/>
        <v>8229.75</v>
      </c>
      <c r="E7" s="6">
        <f t="shared" si="1"/>
        <v>8229.75</v>
      </c>
      <c r="F7" s="6">
        <f t="shared" si="1"/>
        <v>8229.75</v>
      </c>
      <c r="G7" s="6">
        <f t="shared" si="1"/>
        <v>8229.75</v>
      </c>
      <c r="H7" s="6">
        <f t="shared" si="1"/>
        <v>8229.75</v>
      </c>
      <c r="I7" s="6">
        <f t="shared" si="1"/>
        <v>8229.75</v>
      </c>
      <c r="J7" s="6">
        <f t="shared" si="1"/>
        <v>8229.75</v>
      </c>
      <c r="K7" s="6">
        <f t="shared" si="1"/>
        <v>8229.75</v>
      </c>
      <c r="L7" s="6">
        <f t="shared" si="1"/>
        <v>8229.75</v>
      </c>
      <c r="M7" s="6">
        <f t="shared" si="1"/>
        <v>8229.75</v>
      </c>
      <c r="N7" s="6">
        <f t="shared" si="1"/>
        <v>8229.75</v>
      </c>
      <c r="O7" s="6">
        <f t="shared" si="1"/>
        <v>8229.75</v>
      </c>
      <c r="P7" s="6">
        <f t="shared" si="1"/>
        <v>8229.75</v>
      </c>
      <c r="Q7" s="6">
        <f t="shared" si="1"/>
        <v>8229.75</v>
      </c>
      <c r="R7" s="6">
        <f t="shared" si="1"/>
        <v>8229.75</v>
      </c>
      <c r="S7" s="6">
        <f t="shared" si="1"/>
        <v>8229.75</v>
      </c>
      <c r="T7" s="6">
        <f t="shared" si="1"/>
        <v>8229.75</v>
      </c>
      <c r="U7" s="6">
        <f t="shared" si="1"/>
        <v>8229.75</v>
      </c>
      <c r="V7" s="6"/>
      <c r="W7" s="6">
        <f>SUM(B7:V7)</f>
        <v>164595</v>
      </c>
    </row>
    <row r="8" spans="1:23" ht="15">
      <c r="A8" s="1" t="s">
        <v>8</v>
      </c>
      <c r="B8" s="6">
        <f>(B6+B7)*0.35</f>
        <v>-54727.837499999994</v>
      </c>
      <c r="C8" s="6">
        <f aca="true" t="shared" si="2" ref="C8:V8">(C6+C7)*0.35</f>
        <v>2880.4125</v>
      </c>
      <c r="D8" s="6">
        <f t="shared" si="2"/>
        <v>2880.4125</v>
      </c>
      <c r="E8" s="6">
        <f t="shared" si="2"/>
        <v>2880.4125</v>
      </c>
      <c r="F8" s="6">
        <f t="shared" si="2"/>
        <v>2880.4125</v>
      </c>
      <c r="G8" s="6">
        <f t="shared" si="2"/>
        <v>2880.4125</v>
      </c>
      <c r="H8" s="6">
        <f t="shared" si="2"/>
        <v>2880.4125</v>
      </c>
      <c r="I8" s="6">
        <f t="shared" si="2"/>
        <v>2880.4125</v>
      </c>
      <c r="J8" s="6">
        <f t="shared" si="2"/>
        <v>2880.4125</v>
      </c>
      <c r="K8" s="6">
        <f t="shared" si="2"/>
        <v>2880.4125</v>
      </c>
      <c r="L8" s="6">
        <f t="shared" si="2"/>
        <v>2880.4125</v>
      </c>
      <c r="M8" s="6">
        <f t="shared" si="2"/>
        <v>2880.4125</v>
      </c>
      <c r="N8" s="6">
        <f t="shared" si="2"/>
        <v>2880.4125</v>
      </c>
      <c r="O8" s="6">
        <f t="shared" si="2"/>
        <v>2880.4125</v>
      </c>
      <c r="P8" s="6">
        <f t="shared" si="2"/>
        <v>2880.4125</v>
      </c>
      <c r="Q8" s="6">
        <f t="shared" si="2"/>
        <v>2880.4125</v>
      </c>
      <c r="R8" s="6">
        <f t="shared" si="2"/>
        <v>2880.4125</v>
      </c>
      <c r="S8" s="6">
        <f t="shared" si="2"/>
        <v>2880.4125</v>
      </c>
      <c r="T8" s="6">
        <f t="shared" si="2"/>
        <v>2880.4125</v>
      </c>
      <c r="U8" s="6">
        <f t="shared" si="2"/>
        <v>2880.4125</v>
      </c>
      <c r="V8" s="6">
        <f t="shared" si="2"/>
        <v>0</v>
      </c>
      <c r="W8" s="6">
        <f>SUM(B8:V8)</f>
        <v>-1.1823431123048067E-11</v>
      </c>
    </row>
    <row r="9" spans="2:23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>
      <c r="A10" s="4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>
      <c r="A11" s="1" t="s">
        <v>3</v>
      </c>
      <c r="B11" s="6">
        <f>B8</f>
        <v>-54727.837499999994</v>
      </c>
      <c r="C11" s="6">
        <f aca="true" t="shared" si="3" ref="C11:V11">C8</f>
        <v>2880.4125</v>
      </c>
      <c r="D11" s="6">
        <f t="shared" si="3"/>
        <v>2880.4125</v>
      </c>
      <c r="E11" s="6">
        <f t="shared" si="3"/>
        <v>2880.4125</v>
      </c>
      <c r="F11" s="6">
        <f t="shared" si="3"/>
        <v>2880.4125</v>
      </c>
      <c r="G11" s="6">
        <f t="shared" si="3"/>
        <v>2880.4125</v>
      </c>
      <c r="H11" s="6">
        <f t="shared" si="3"/>
        <v>2880.4125</v>
      </c>
      <c r="I11" s="6">
        <f t="shared" si="3"/>
        <v>2880.4125</v>
      </c>
      <c r="J11" s="6">
        <f t="shared" si="3"/>
        <v>2880.4125</v>
      </c>
      <c r="K11" s="6">
        <f t="shared" si="3"/>
        <v>2880.4125</v>
      </c>
      <c r="L11" s="6">
        <f t="shared" si="3"/>
        <v>2880.4125</v>
      </c>
      <c r="M11" s="6">
        <f t="shared" si="3"/>
        <v>2880.4125</v>
      </c>
      <c r="N11" s="6">
        <f t="shared" si="3"/>
        <v>2880.4125</v>
      </c>
      <c r="O11" s="6">
        <f t="shared" si="3"/>
        <v>2880.4125</v>
      </c>
      <c r="P11" s="6">
        <f t="shared" si="3"/>
        <v>2880.4125</v>
      </c>
      <c r="Q11" s="6">
        <f t="shared" si="3"/>
        <v>2880.4125</v>
      </c>
      <c r="R11" s="6">
        <f t="shared" si="3"/>
        <v>2880.4125</v>
      </c>
      <c r="S11" s="6">
        <f t="shared" si="3"/>
        <v>2880.4125</v>
      </c>
      <c r="T11" s="6">
        <f t="shared" si="3"/>
        <v>2880.4125</v>
      </c>
      <c r="U11" s="6">
        <f t="shared" si="3"/>
        <v>2880.4125</v>
      </c>
      <c r="V11" s="6">
        <f t="shared" si="3"/>
        <v>0</v>
      </c>
      <c r="W11" s="6">
        <f>SUM(B11:V11)</f>
        <v>-1.1823431123048067E-11</v>
      </c>
    </row>
    <row r="12" spans="1:23" ht="15">
      <c r="A12" s="1" t="s">
        <v>4</v>
      </c>
      <c r="B12" s="7">
        <v>0.0738</v>
      </c>
      <c r="C12" s="7">
        <v>0.0738</v>
      </c>
      <c r="D12" s="7">
        <v>0.0738</v>
      </c>
      <c r="E12" s="7">
        <v>0.0738</v>
      </c>
      <c r="F12" s="7">
        <v>0.0738</v>
      </c>
      <c r="G12" s="7">
        <v>0.0738</v>
      </c>
      <c r="H12" s="7">
        <v>0.0738</v>
      </c>
      <c r="I12" s="7">
        <v>0.0738</v>
      </c>
      <c r="J12" s="7">
        <v>0.0738</v>
      </c>
      <c r="K12" s="7">
        <v>0.0738</v>
      </c>
      <c r="L12" s="7">
        <v>0.0738</v>
      </c>
      <c r="M12" s="7">
        <v>0.0738</v>
      </c>
      <c r="N12" s="7">
        <v>0.0738</v>
      </c>
      <c r="O12" s="7">
        <v>0.0738</v>
      </c>
      <c r="P12" s="7">
        <v>0.0738</v>
      </c>
      <c r="Q12" s="7">
        <v>0.0738</v>
      </c>
      <c r="R12" s="7">
        <v>0.0738</v>
      </c>
      <c r="S12" s="7">
        <v>0.0738</v>
      </c>
      <c r="T12" s="7">
        <v>0.0738</v>
      </c>
      <c r="U12" s="7">
        <v>0.0738</v>
      </c>
      <c r="V12" s="7">
        <v>0.0738</v>
      </c>
      <c r="W12" s="7">
        <v>0.0738</v>
      </c>
    </row>
    <row r="13" spans="1:23" ht="15">
      <c r="A13" s="1" t="s">
        <v>7</v>
      </c>
      <c r="B13" s="6">
        <f>B11*B12</f>
        <v>-4038.9144075</v>
      </c>
      <c r="C13" s="6">
        <f aca="true" t="shared" si="4" ref="C13:V13">C11*C12</f>
        <v>212.5744425</v>
      </c>
      <c r="D13" s="6">
        <f t="shared" si="4"/>
        <v>212.5744425</v>
      </c>
      <c r="E13" s="6">
        <f t="shared" si="4"/>
        <v>212.5744425</v>
      </c>
      <c r="F13" s="6">
        <f t="shared" si="4"/>
        <v>212.5744425</v>
      </c>
      <c r="G13" s="6">
        <f t="shared" si="4"/>
        <v>212.5744425</v>
      </c>
      <c r="H13" s="6">
        <f t="shared" si="4"/>
        <v>212.5744425</v>
      </c>
      <c r="I13" s="6">
        <f t="shared" si="4"/>
        <v>212.5744425</v>
      </c>
      <c r="J13" s="6">
        <f t="shared" si="4"/>
        <v>212.5744425</v>
      </c>
      <c r="K13" s="6">
        <f t="shared" si="4"/>
        <v>212.5744425</v>
      </c>
      <c r="L13" s="6">
        <f t="shared" si="4"/>
        <v>212.5744425</v>
      </c>
      <c r="M13" s="6">
        <f t="shared" si="4"/>
        <v>212.5744425</v>
      </c>
      <c r="N13" s="6">
        <f t="shared" si="4"/>
        <v>212.5744425</v>
      </c>
      <c r="O13" s="6">
        <f t="shared" si="4"/>
        <v>212.5744425</v>
      </c>
      <c r="P13" s="6">
        <f t="shared" si="4"/>
        <v>212.5744425</v>
      </c>
      <c r="Q13" s="6">
        <f t="shared" si="4"/>
        <v>212.5744425</v>
      </c>
      <c r="R13" s="6">
        <f t="shared" si="4"/>
        <v>212.5744425</v>
      </c>
      <c r="S13" s="6">
        <f t="shared" si="4"/>
        <v>212.5744425</v>
      </c>
      <c r="T13" s="6">
        <f t="shared" si="4"/>
        <v>212.5744425</v>
      </c>
      <c r="U13" s="6">
        <f t="shared" si="4"/>
        <v>212.5744425</v>
      </c>
      <c r="V13" s="6">
        <f t="shared" si="4"/>
        <v>0</v>
      </c>
      <c r="W13" s="6">
        <f>W11*W12</f>
        <v>-8.725692168809474E-13</v>
      </c>
    </row>
    <row r="14" spans="1:23" ht="15">
      <c r="A14" s="1" t="s">
        <v>5</v>
      </c>
      <c r="B14" s="8">
        <v>0.61334</v>
      </c>
      <c r="C14" s="8">
        <v>0.643063</v>
      </c>
      <c r="D14" s="8">
        <v>0.643063</v>
      </c>
      <c r="E14" s="8">
        <v>0.643063</v>
      </c>
      <c r="F14" s="8">
        <v>0.643063</v>
      </c>
      <c r="G14" s="8">
        <v>0.643063</v>
      </c>
      <c r="H14" s="8">
        <v>0.643063</v>
      </c>
      <c r="I14" s="8">
        <v>0.643063</v>
      </c>
      <c r="J14" s="8">
        <v>0.643063</v>
      </c>
      <c r="K14" s="8">
        <v>0.643063</v>
      </c>
      <c r="L14" s="8">
        <v>0.643063</v>
      </c>
      <c r="M14" s="8">
        <v>0.643063</v>
      </c>
      <c r="N14" s="8">
        <v>0.643063</v>
      </c>
      <c r="O14" s="8">
        <v>0.643063</v>
      </c>
      <c r="P14" s="8">
        <v>0.643063</v>
      </c>
      <c r="Q14" s="8">
        <v>0.643063</v>
      </c>
      <c r="R14" s="8">
        <v>0.643063</v>
      </c>
      <c r="S14" s="8">
        <v>0.643063</v>
      </c>
      <c r="T14" s="8">
        <v>0.643063</v>
      </c>
      <c r="U14" s="8">
        <v>0.643063</v>
      </c>
      <c r="V14" s="8">
        <v>0.643063</v>
      </c>
      <c r="W14" s="8"/>
    </row>
    <row r="15" spans="1:23" ht="15">
      <c r="A15" s="1" t="s">
        <v>6</v>
      </c>
      <c r="B15" s="6">
        <f>B13/B14</f>
        <v>-6585.114956630906</v>
      </c>
      <c r="C15" s="6">
        <f aca="true" t="shared" si="5" ref="C15:V15">C13/C14</f>
        <v>330.565500580814</v>
      </c>
      <c r="D15" s="6">
        <f t="shared" si="5"/>
        <v>330.565500580814</v>
      </c>
      <c r="E15" s="6">
        <f t="shared" si="5"/>
        <v>330.565500580814</v>
      </c>
      <c r="F15" s="6">
        <f t="shared" si="5"/>
        <v>330.565500580814</v>
      </c>
      <c r="G15" s="6">
        <f t="shared" si="5"/>
        <v>330.565500580814</v>
      </c>
      <c r="H15" s="6">
        <f t="shared" si="5"/>
        <v>330.565500580814</v>
      </c>
      <c r="I15" s="6">
        <f t="shared" si="5"/>
        <v>330.565500580814</v>
      </c>
      <c r="J15" s="6">
        <f t="shared" si="5"/>
        <v>330.565500580814</v>
      </c>
      <c r="K15" s="6">
        <f t="shared" si="5"/>
        <v>330.565500580814</v>
      </c>
      <c r="L15" s="6">
        <f t="shared" si="5"/>
        <v>330.565500580814</v>
      </c>
      <c r="M15" s="6">
        <f t="shared" si="5"/>
        <v>330.565500580814</v>
      </c>
      <c r="N15" s="6">
        <f t="shared" si="5"/>
        <v>330.565500580814</v>
      </c>
      <c r="O15" s="6">
        <f t="shared" si="5"/>
        <v>330.565500580814</v>
      </c>
      <c r="P15" s="6">
        <f t="shared" si="5"/>
        <v>330.565500580814</v>
      </c>
      <c r="Q15" s="6">
        <f t="shared" si="5"/>
        <v>330.565500580814</v>
      </c>
      <c r="R15" s="6">
        <f t="shared" si="5"/>
        <v>330.565500580814</v>
      </c>
      <c r="S15" s="6">
        <f t="shared" si="5"/>
        <v>330.565500580814</v>
      </c>
      <c r="T15" s="6">
        <f t="shared" si="5"/>
        <v>330.565500580814</v>
      </c>
      <c r="U15" s="6">
        <f t="shared" si="5"/>
        <v>330.565500580814</v>
      </c>
      <c r="V15" s="6">
        <f t="shared" si="5"/>
        <v>0</v>
      </c>
      <c r="W15" s="6">
        <f>SUM(B15:V15)</f>
        <v>-304.37044559544114</v>
      </c>
    </row>
    <row r="16" spans="1:23" ht="15">
      <c r="A16" s="1" t="s">
        <v>15</v>
      </c>
      <c r="B16" s="6">
        <f>B15</f>
        <v>-6585.114956630906</v>
      </c>
      <c r="C16" s="6">
        <f>B16+C15</f>
        <v>-6254.549456050092</v>
      </c>
      <c r="D16" s="6">
        <f aca="true" t="shared" si="6" ref="D16:V16">C16+D15</f>
        <v>-5923.983955469278</v>
      </c>
      <c r="E16" s="6">
        <f t="shared" si="6"/>
        <v>-5593.418454888464</v>
      </c>
      <c r="F16" s="6">
        <f t="shared" si="6"/>
        <v>-5262.85295430765</v>
      </c>
      <c r="G16" s="6">
        <f t="shared" si="6"/>
        <v>-4932.287453726836</v>
      </c>
      <c r="H16" s="6">
        <f t="shared" si="6"/>
        <v>-4601.721953146022</v>
      </c>
      <c r="I16" s="6">
        <f t="shared" si="6"/>
        <v>-4271.156452565208</v>
      </c>
      <c r="J16" s="6">
        <f t="shared" si="6"/>
        <v>-3940.5909519843945</v>
      </c>
      <c r="K16" s="6">
        <f t="shared" si="6"/>
        <v>-3610.0254514035805</v>
      </c>
      <c r="L16" s="6">
        <f t="shared" si="6"/>
        <v>-3279.4599508227666</v>
      </c>
      <c r="M16" s="6">
        <f t="shared" si="6"/>
        <v>-2948.8944502419527</v>
      </c>
      <c r="N16" s="6">
        <f t="shared" si="6"/>
        <v>-2618.3289496611387</v>
      </c>
      <c r="O16" s="6">
        <f t="shared" si="6"/>
        <v>-2287.763449080325</v>
      </c>
      <c r="P16" s="6">
        <f t="shared" si="6"/>
        <v>-1957.1979484995109</v>
      </c>
      <c r="Q16" s="6">
        <f t="shared" si="6"/>
        <v>-1626.632447918697</v>
      </c>
      <c r="R16" s="6">
        <f t="shared" si="6"/>
        <v>-1296.066947337883</v>
      </c>
      <c r="S16" s="6">
        <f t="shared" si="6"/>
        <v>-965.5014467570691</v>
      </c>
      <c r="T16" s="6">
        <f t="shared" si="6"/>
        <v>-634.9359461762551</v>
      </c>
      <c r="U16" s="6">
        <f t="shared" si="6"/>
        <v>-304.37044559544114</v>
      </c>
      <c r="V16" s="6">
        <f t="shared" si="6"/>
        <v>-304.37044559544114</v>
      </c>
      <c r="W16" s="6"/>
    </row>
    <row r="17" spans="1:23" ht="15">
      <c r="A17" s="9" t="s">
        <v>14</v>
      </c>
      <c r="B17" s="10">
        <f>NPV(B33,C16:V16)+B16</f>
        <v>-46495.44410075242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>
      <c r="A20" s="1" t="s">
        <v>11</v>
      </c>
      <c r="B20" s="6">
        <f>B6*0.0375*0.4</f>
        <v>-2468.925</v>
      </c>
      <c r="C20" s="6">
        <f>(B6*0.07219)*0.4</f>
        <v>-4752.84522</v>
      </c>
      <c r="D20" s="6">
        <f>(B6*0.06677)*0.4</f>
        <v>-4396.00326</v>
      </c>
      <c r="E20" s="6">
        <f>(B6*0.06177)*0.4</f>
        <v>-4066.81326</v>
      </c>
      <c r="F20" s="6">
        <f>(B6*0.05713)*0.4</f>
        <v>-3761.3249400000004</v>
      </c>
      <c r="G20" s="6">
        <f>(B6*0.05285)*0.4</f>
        <v>-3479.5383</v>
      </c>
      <c r="H20" s="6">
        <f>(B6*0.04888)*0.4</f>
        <v>-3218.16144</v>
      </c>
      <c r="I20" s="6">
        <f>(B6*0.04522)*0.4</f>
        <v>-2977.1943600000004</v>
      </c>
      <c r="J20" s="6">
        <f>(B6*0.04462)*0.4</f>
        <v>-2937.69156</v>
      </c>
      <c r="K20" s="6">
        <f>(B6*0.04461)*0.4</f>
        <v>-2937.03318</v>
      </c>
      <c r="L20" s="6">
        <f>(B6*0.04462)*0.4</f>
        <v>-2937.69156</v>
      </c>
      <c r="M20" s="6">
        <f>(B6*0.04461)*0.4</f>
        <v>-2937.03318</v>
      </c>
      <c r="N20" s="6">
        <f>(B6*0.04462)*0.4</f>
        <v>-2937.69156</v>
      </c>
      <c r="O20" s="6">
        <f>(B6*0.04461)*0.4</f>
        <v>-2937.03318</v>
      </c>
      <c r="P20" s="6">
        <f>(B6*0.04462)*0.4</f>
        <v>-2937.69156</v>
      </c>
      <c r="Q20" s="6">
        <f>(B6*0.04461)*0.4</f>
        <v>-2937.03318</v>
      </c>
      <c r="R20" s="6">
        <f>(B6*0.04462)*0.4</f>
        <v>-2937.69156</v>
      </c>
      <c r="S20" s="6">
        <f>(B6*0.04461)*0.4</f>
        <v>-2937.03318</v>
      </c>
      <c r="T20" s="6">
        <f>(B6*0.04462)*0.4</f>
        <v>-2937.69156</v>
      </c>
      <c r="U20" s="6">
        <f>(B6*0.04461)*0.4</f>
        <v>-2937.03318</v>
      </c>
      <c r="V20" s="6">
        <f>(B6*0.02231)*0.4</f>
        <v>-1468.84578</v>
      </c>
      <c r="W20" s="6">
        <f>SUM(B20:V20)</f>
        <v>-65837.99999999999</v>
      </c>
    </row>
    <row r="21" spans="1:23" ht="15">
      <c r="A21" s="1" t="s">
        <v>12</v>
      </c>
      <c r="B21" s="6">
        <f>B6/2/7*0.6</f>
        <v>-7054.071428571428</v>
      </c>
      <c r="C21" s="6">
        <f>(B6/7*0.6)</f>
        <v>-14108.142857142857</v>
      </c>
      <c r="D21" s="6">
        <f>(B6/7*0.6)</f>
        <v>-14108.142857142857</v>
      </c>
      <c r="E21" s="6">
        <f>(B6/7*0.6)</f>
        <v>-14108.142857142857</v>
      </c>
      <c r="F21" s="6">
        <f>(B6/7*0.6)</f>
        <v>-14108.142857142857</v>
      </c>
      <c r="G21" s="6">
        <f>(B6/7*0.6)</f>
        <v>-14108.142857142857</v>
      </c>
      <c r="H21" s="6">
        <f>(B6/7*0.6)</f>
        <v>-14108.142857142857</v>
      </c>
      <c r="I21" s="6">
        <f>(B6/7/2*0.6)</f>
        <v>-7054.071428571428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f>SUM(B21:V21)</f>
        <v>-98757</v>
      </c>
    </row>
    <row r="22" spans="1:23" ht="15">
      <c r="A22" s="1" t="s">
        <v>16</v>
      </c>
      <c r="B22" s="6">
        <f>164595/20</f>
        <v>8229.75</v>
      </c>
      <c r="C22" s="6">
        <f aca="true" t="shared" si="7" ref="C22:U22">164595/20</f>
        <v>8229.75</v>
      </c>
      <c r="D22" s="6">
        <f t="shared" si="7"/>
        <v>8229.75</v>
      </c>
      <c r="E22" s="6">
        <f t="shared" si="7"/>
        <v>8229.75</v>
      </c>
      <c r="F22" s="6">
        <f t="shared" si="7"/>
        <v>8229.75</v>
      </c>
      <c r="G22" s="6">
        <f t="shared" si="7"/>
        <v>8229.75</v>
      </c>
      <c r="H22" s="6">
        <f t="shared" si="7"/>
        <v>8229.75</v>
      </c>
      <c r="I22" s="6">
        <f t="shared" si="7"/>
        <v>8229.75</v>
      </c>
      <c r="J22" s="6">
        <f t="shared" si="7"/>
        <v>8229.75</v>
      </c>
      <c r="K22" s="6">
        <f t="shared" si="7"/>
        <v>8229.75</v>
      </c>
      <c r="L22" s="6">
        <f t="shared" si="7"/>
        <v>8229.75</v>
      </c>
      <c r="M22" s="6">
        <f t="shared" si="7"/>
        <v>8229.75</v>
      </c>
      <c r="N22" s="6">
        <f t="shared" si="7"/>
        <v>8229.75</v>
      </c>
      <c r="O22" s="6">
        <f t="shared" si="7"/>
        <v>8229.75</v>
      </c>
      <c r="P22" s="6">
        <f t="shared" si="7"/>
        <v>8229.75</v>
      </c>
      <c r="Q22" s="6">
        <f t="shared" si="7"/>
        <v>8229.75</v>
      </c>
      <c r="R22" s="6">
        <f t="shared" si="7"/>
        <v>8229.75</v>
      </c>
      <c r="S22" s="6">
        <f t="shared" si="7"/>
        <v>8229.75</v>
      </c>
      <c r="T22" s="6">
        <f t="shared" si="7"/>
        <v>8229.75</v>
      </c>
      <c r="U22" s="6">
        <f t="shared" si="7"/>
        <v>8229.75</v>
      </c>
      <c r="V22" s="6"/>
      <c r="W22" s="6">
        <f>SUM(B22:V22)</f>
        <v>164595</v>
      </c>
    </row>
    <row r="23" spans="1:23" ht="15">
      <c r="A23" s="1" t="s">
        <v>8</v>
      </c>
      <c r="B23" s="6">
        <f>(B20+B21+B22)*0.35</f>
        <v>-452.63624999999996</v>
      </c>
      <c r="C23" s="6">
        <f aca="true" t="shared" si="8" ref="C23:V23">(C20+C21+C22)*0.35</f>
        <v>-3720.933327</v>
      </c>
      <c r="D23" s="6">
        <f t="shared" si="8"/>
        <v>-3596.0386409999996</v>
      </c>
      <c r="E23" s="6">
        <f t="shared" si="8"/>
        <v>-3480.822141</v>
      </c>
      <c r="F23" s="6">
        <f t="shared" si="8"/>
        <v>-3373.901229</v>
      </c>
      <c r="G23" s="6">
        <f t="shared" si="8"/>
        <v>-3275.275904999999</v>
      </c>
      <c r="H23" s="6">
        <f t="shared" si="8"/>
        <v>-3183.7940040000003</v>
      </c>
      <c r="I23" s="6">
        <f t="shared" si="8"/>
        <v>-630.530526</v>
      </c>
      <c r="J23" s="6">
        <f t="shared" si="8"/>
        <v>1852.2204539999998</v>
      </c>
      <c r="K23" s="6">
        <f t="shared" si="8"/>
        <v>1852.4508869999997</v>
      </c>
      <c r="L23" s="6">
        <f t="shared" si="8"/>
        <v>1852.2204539999998</v>
      </c>
      <c r="M23" s="6">
        <f t="shared" si="8"/>
        <v>1852.4508869999997</v>
      </c>
      <c r="N23" s="6">
        <f t="shared" si="8"/>
        <v>1852.2204539999998</v>
      </c>
      <c r="O23" s="6">
        <f t="shared" si="8"/>
        <v>1852.4508869999997</v>
      </c>
      <c r="P23" s="6">
        <f t="shared" si="8"/>
        <v>1852.2204539999998</v>
      </c>
      <c r="Q23" s="6">
        <f t="shared" si="8"/>
        <v>1852.4508869999997</v>
      </c>
      <c r="R23" s="6">
        <f t="shared" si="8"/>
        <v>1852.2204539999998</v>
      </c>
      <c r="S23" s="6">
        <f t="shared" si="8"/>
        <v>1852.4508869999997</v>
      </c>
      <c r="T23" s="6">
        <f t="shared" si="8"/>
        <v>1852.2204539999998</v>
      </c>
      <c r="U23" s="6">
        <f t="shared" si="8"/>
        <v>1852.4508869999997</v>
      </c>
      <c r="V23" s="6">
        <f t="shared" si="8"/>
        <v>-514.0960230000001</v>
      </c>
      <c r="W23" s="11">
        <f>SUM(B23:V23)</f>
        <v>-2.5011104298755527E-12</v>
      </c>
    </row>
    <row r="24" spans="2:23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">
      <c r="A25" s="1" t="s">
        <v>3</v>
      </c>
      <c r="B25" s="6">
        <f aca="true" t="shared" si="9" ref="B25:W25">B23</f>
        <v>-452.63624999999996</v>
      </c>
      <c r="C25" s="6">
        <f t="shared" si="9"/>
        <v>-3720.933327</v>
      </c>
      <c r="D25" s="6">
        <f t="shared" si="9"/>
        <v>-3596.0386409999996</v>
      </c>
      <c r="E25" s="6">
        <f t="shared" si="9"/>
        <v>-3480.822141</v>
      </c>
      <c r="F25" s="6">
        <f t="shared" si="9"/>
        <v>-3373.901229</v>
      </c>
      <c r="G25" s="6">
        <f t="shared" si="9"/>
        <v>-3275.275904999999</v>
      </c>
      <c r="H25" s="6">
        <f t="shared" si="9"/>
        <v>-3183.7940040000003</v>
      </c>
      <c r="I25" s="6">
        <f t="shared" si="9"/>
        <v>-630.530526</v>
      </c>
      <c r="J25" s="6">
        <f t="shared" si="9"/>
        <v>1852.2204539999998</v>
      </c>
      <c r="K25" s="6">
        <f t="shared" si="9"/>
        <v>1852.4508869999997</v>
      </c>
      <c r="L25" s="6">
        <f t="shared" si="9"/>
        <v>1852.2204539999998</v>
      </c>
      <c r="M25" s="6">
        <f t="shared" si="9"/>
        <v>1852.4508869999997</v>
      </c>
      <c r="N25" s="6">
        <f t="shared" si="9"/>
        <v>1852.2204539999998</v>
      </c>
      <c r="O25" s="6">
        <f t="shared" si="9"/>
        <v>1852.4508869999997</v>
      </c>
      <c r="P25" s="6">
        <f t="shared" si="9"/>
        <v>1852.2204539999998</v>
      </c>
      <c r="Q25" s="6">
        <f t="shared" si="9"/>
        <v>1852.4508869999997</v>
      </c>
      <c r="R25" s="6">
        <f t="shared" si="9"/>
        <v>1852.2204539999998</v>
      </c>
      <c r="S25" s="6">
        <f t="shared" si="9"/>
        <v>1852.4508869999997</v>
      </c>
      <c r="T25" s="6">
        <f t="shared" si="9"/>
        <v>1852.2204539999998</v>
      </c>
      <c r="U25" s="6">
        <f t="shared" si="9"/>
        <v>1852.4508869999997</v>
      </c>
      <c r="V25" s="6">
        <f t="shared" si="9"/>
        <v>-514.0960230000001</v>
      </c>
      <c r="W25" s="6">
        <f t="shared" si="9"/>
        <v>-2.5011104298755527E-12</v>
      </c>
    </row>
    <row r="26" spans="1:23" ht="15">
      <c r="A26" s="1" t="s">
        <v>4</v>
      </c>
      <c r="B26" s="7">
        <v>0.0738</v>
      </c>
      <c r="C26" s="7">
        <v>0.0738</v>
      </c>
      <c r="D26" s="7">
        <v>0.0738</v>
      </c>
      <c r="E26" s="7">
        <v>0.0738</v>
      </c>
      <c r="F26" s="7">
        <v>0.0738</v>
      </c>
      <c r="G26" s="7">
        <v>0.0738</v>
      </c>
      <c r="H26" s="7">
        <v>0.0738</v>
      </c>
      <c r="I26" s="7">
        <v>0.0738</v>
      </c>
      <c r="J26" s="7">
        <v>0.0738</v>
      </c>
      <c r="K26" s="7">
        <v>0.0738</v>
      </c>
      <c r="L26" s="7">
        <v>0.0738</v>
      </c>
      <c r="M26" s="7">
        <v>0.0738</v>
      </c>
      <c r="N26" s="7">
        <v>0.0738</v>
      </c>
      <c r="O26" s="7">
        <v>0.0738</v>
      </c>
      <c r="P26" s="7">
        <v>0.0738</v>
      </c>
      <c r="Q26" s="7">
        <v>0.0738</v>
      </c>
      <c r="R26" s="7">
        <v>0.0738</v>
      </c>
      <c r="S26" s="7">
        <v>0.0738</v>
      </c>
      <c r="T26" s="7">
        <v>0.0738</v>
      </c>
      <c r="U26" s="7">
        <v>0.0738</v>
      </c>
      <c r="V26" s="7">
        <v>0.0738</v>
      </c>
      <c r="W26" s="7">
        <v>0.0738</v>
      </c>
    </row>
    <row r="27" spans="1:23" ht="15">
      <c r="A27" s="1" t="s">
        <v>7</v>
      </c>
      <c r="B27" s="6">
        <f>B25*B26</f>
        <v>-33.40455525</v>
      </c>
      <c r="C27" s="6">
        <f aca="true" t="shared" si="10" ref="C27:V27">C25*C26</f>
        <v>-274.6048795326</v>
      </c>
      <c r="D27" s="6">
        <f t="shared" si="10"/>
        <v>-265.3876517058</v>
      </c>
      <c r="E27" s="6">
        <f t="shared" si="10"/>
        <v>-256.88467400580004</v>
      </c>
      <c r="F27" s="6">
        <f t="shared" si="10"/>
        <v>-248.99391070020002</v>
      </c>
      <c r="G27" s="6">
        <f t="shared" si="10"/>
        <v>-241.71536178899996</v>
      </c>
      <c r="H27" s="6">
        <f t="shared" si="10"/>
        <v>-234.96399749520003</v>
      </c>
      <c r="I27" s="6">
        <f t="shared" si="10"/>
        <v>-46.533152818800005</v>
      </c>
      <c r="J27" s="6">
        <f t="shared" si="10"/>
        <v>136.69386950519998</v>
      </c>
      <c r="K27" s="6">
        <f t="shared" si="10"/>
        <v>136.7108754606</v>
      </c>
      <c r="L27" s="6">
        <f t="shared" si="10"/>
        <v>136.69386950519998</v>
      </c>
      <c r="M27" s="6">
        <f t="shared" si="10"/>
        <v>136.7108754606</v>
      </c>
      <c r="N27" s="6">
        <f t="shared" si="10"/>
        <v>136.69386950519998</v>
      </c>
      <c r="O27" s="6">
        <f t="shared" si="10"/>
        <v>136.7108754606</v>
      </c>
      <c r="P27" s="6">
        <f t="shared" si="10"/>
        <v>136.69386950519998</v>
      </c>
      <c r="Q27" s="6">
        <f t="shared" si="10"/>
        <v>136.7108754606</v>
      </c>
      <c r="R27" s="6">
        <f t="shared" si="10"/>
        <v>136.69386950519998</v>
      </c>
      <c r="S27" s="6">
        <f t="shared" si="10"/>
        <v>136.7108754606</v>
      </c>
      <c r="T27" s="6">
        <f t="shared" si="10"/>
        <v>136.69386950519998</v>
      </c>
      <c r="U27" s="6">
        <f t="shared" si="10"/>
        <v>136.7108754606</v>
      </c>
      <c r="V27" s="6">
        <f t="shared" si="10"/>
        <v>-37.94028649740001</v>
      </c>
      <c r="W27" s="6">
        <f>W25*W26</f>
        <v>-1.845819497248158E-13</v>
      </c>
    </row>
    <row r="28" spans="1:23" ht="15">
      <c r="A28" s="1" t="s">
        <v>5</v>
      </c>
      <c r="B28" s="8">
        <v>0.643063</v>
      </c>
      <c r="C28" s="8">
        <v>0.643063</v>
      </c>
      <c r="D28" s="8">
        <v>0.643063</v>
      </c>
      <c r="E28" s="8">
        <v>0.643063</v>
      </c>
      <c r="F28" s="8">
        <v>0.643063</v>
      </c>
      <c r="G28" s="8">
        <v>0.643063</v>
      </c>
      <c r="H28" s="8">
        <v>0.643063</v>
      </c>
      <c r="I28" s="8">
        <v>0.643063</v>
      </c>
      <c r="J28" s="8">
        <v>0.643063</v>
      </c>
      <c r="K28" s="8">
        <v>0.643063</v>
      </c>
      <c r="L28" s="8">
        <v>0.643063</v>
      </c>
      <c r="M28" s="8">
        <v>0.643063</v>
      </c>
      <c r="N28" s="8">
        <v>0.643063</v>
      </c>
      <c r="O28" s="8">
        <v>0.643063</v>
      </c>
      <c r="P28" s="8">
        <v>0.643063</v>
      </c>
      <c r="Q28" s="8">
        <v>0.643063</v>
      </c>
      <c r="R28" s="8">
        <v>0.643063</v>
      </c>
      <c r="S28" s="8">
        <v>0.643063</v>
      </c>
      <c r="T28" s="8">
        <v>0.643063</v>
      </c>
      <c r="U28" s="8">
        <v>0.643063</v>
      </c>
      <c r="V28" s="8">
        <v>0.643063</v>
      </c>
      <c r="W28" s="8">
        <v>0.643063</v>
      </c>
    </row>
    <row r="29" spans="1:23" ht="15">
      <c r="A29" s="1" t="s">
        <v>6</v>
      </c>
      <c r="B29" s="6">
        <f>B27/B28</f>
        <v>-51.94600723412791</v>
      </c>
      <c r="C29" s="6">
        <f aca="true" t="shared" si="11" ref="C29:V29">C27/C28</f>
        <v>-427.02640259601316</v>
      </c>
      <c r="D29" s="6">
        <f t="shared" si="11"/>
        <v>-412.69308249082906</v>
      </c>
      <c r="E29" s="6">
        <f t="shared" si="11"/>
        <v>-399.4704624675965</v>
      </c>
      <c r="F29" s="6">
        <f t="shared" si="11"/>
        <v>-387.1998710860367</v>
      </c>
      <c r="G29" s="6">
        <f t="shared" si="11"/>
        <v>-375.8813083461495</v>
      </c>
      <c r="H29" s="6">
        <f t="shared" si="11"/>
        <v>-365.382548047703</v>
      </c>
      <c r="I29" s="6">
        <f t="shared" si="11"/>
        <v>-72.36173254999899</v>
      </c>
      <c r="J29" s="6">
        <f t="shared" si="11"/>
        <v>212.5668394934866</v>
      </c>
      <c r="K29" s="6">
        <f t="shared" si="11"/>
        <v>212.59328473353307</v>
      </c>
      <c r="L29" s="6">
        <f t="shared" si="11"/>
        <v>212.5668394934866</v>
      </c>
      <c r="M29" s="6">
        <f t="shared" si="11"/>
        <v>212.59328473353307</v>
      </c>
      <c r="N29" s="6">
        <f t="shared" si="11"/>
        <v>212.5668394934866</v>
      </c>
      <c r="O29" s="6">
        <f t="shared" si="11"/>
        <v>212.59328473353307</v>
      </c>
      <c r="P29" s="6">
        <f t="shared" si="11"/>
        <v>212.5668394934866</v>
      </c>
      <c r="Q29" s="6">
        <f t="shared" si="11"/>
        <v>212.59328473353307</v>
      </c>
      <c r="R29" s="6">
        <f t="shared" si="11"/>
        <v>212.5668394934866</v>
      </c>
      <c r="S29" s="6">
        <f t="shared" si="11"/>
        <v>212.59328473353307</v>
      </c>
      <c r="T29" s="6">
        <f t="shared" si="11"/>
        <v>212.5668394934866</v>
      </c>
      <c r="U29" s="6">
        <f t="shared" si="11"/>
        <v>212.59328473353307</v>
      </c>
      <c r="V29" s="6">
        <f t="shared" si="11"/>
        <v>-58.999330543663696</v>
      </c>
      <c r="W29" s="6">
        <f>SUM(B29:V29)</f>
        <v>-4.902744876744691E-13</v>
      </c>
    </row>
    <row r="30" spans="1:23" ht="15">
      <c r="A30" s="1" t="s">
        <v>15</v>
      </c>
      <c r="B30" s="6">
        <f>B29</f>
        <v>-51.94600723412791</v>
      </c>
      <c r="C30" s="6">
        <f aca="true" t="shared" si="12" ref="C30:V30">B30+C29</f>
        <v>-478.9724098301411</v>
      </c>
      <c r="D30" s="6">
        <f t="shared" si="12"/>
        <v>-891.6654923209701</v>
      </c>
      <c r="E30" s="6">
        <f t="shared" si="12"/>
        <v>-1291.1359547885666</v>
      </c>
      <c r="F30" s="6">
        <f t="shared" si="12"/>
        <v>-1678.3358258746032</v>
      </c>
      <c r="G30" s="6">
        <f t="shared" si="12"/>
        <v>-2054.2171342207525</v>
      </c>
      <c r="H30" s="6">
        <f t="shared" si="12"/>
        <v>-2419.5996822684556</v>
      </c>
      <c r="I30" s="6">
        <f t="shared" si="12"/>
        <v>-2491.9614148184546</v>
      </c>
      <c r="J30" s="6">
        <f t="shared" si="12"/>
        <v>-2279.394575324968</v>
      </c>
      <c r="K30" s="6">
        <f t="shared" si="12"/>
        <v>-2066.801290591435</v>
      </c>
      <c r="L30" s="6">
        <f t="shared" si="12"/>
        <v>-1854.2344510979485</v>
      </c>
      <c r="M30" s="6">
        <f t="shared" si="12"/>
        <v>-1641.6411663644155</v>
      </c>
      <c r="N30" s="6">
        <f t="shared" si="12"/>
        <v>-1429.0743268709289</v>
      </c>
      <c r="O30" s="6">
        <f t="shared" si="12"/>
        <v>-1216.481042137396</v>
      </c>
      <c r="P30" s="6">
        <f t="shared" si="12"/>
        <v>-1003.9142026439092</v>
      </c>
      <c r="Q30" s="6">
        <f t="shared" si="12"/>
        <v>-791.3209179103761</v>
      </c>
      <c r="R30" s="6">
        <f t="shared" si="12"/>
        <v>-578.7540784168896</v>
      </c>
      <c r="S30" s="6">
        <f t="shared" si="12"/>
        <v>-366.1607936833565</v>
      </c>
      <c r="T30" s="6">
        <f t="shared" si="12"/>
        <v>-153.59395418986986</v>
      </c>
      <c r="U30" s="6">
        <f t="shared" si="12"/>
        <v>58.999330543663206</v>
      </c>
      <c r="V30" s="6">
        <f t="shared" si="12"/>
        <v>-4.902744876744691E-13</v>
      </c>
      <c r="W30" s="6"/>
    </row>
    <row r="31" spans="1:23" ht="15">
      <c r="A31" s="9" t="s">
        <v>14</v>
      </c>
      <c r="B31" s="10">
        <f>NPV(B33,C30:V30)+B30</f>
        <v>-14200.214226787388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3" spans="1:2" ht="15">
      <c r="A33" s="1" t="s">
        <v>13</v>
      </c>
      <c r="B33" s="12">
        <v>0.0738</v>
      </c>
    </row>
    <row r="34" spans="1:2" ht="30">
      <c r="A34" s="13" t="s">
        <v>17</v>
      </c>
      <c r="B34" s="12"/>
    </row>
  </sheetData>
  <sheetProtection/>
  <printOptions/>
  <pageMargins left="0.7" right="0.7" top="0.75" bottom="0.75" header="0.3" footer="0.3"/>
  <pageSetup horizontalDpi="600" verticalDpi="600" orientation="landscape" scale="75" r:id="rId1"/>
  <headerFooter scaleWithDoc="0">
    <oddFooter>&amp;R&amp;"Times New Roman,Bold"&amp;12Attachment to Response to Question 1a
Page 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2015-09-17T17:16:58Z</dcterms:created>
  <dcterms:modified xsi:type="dcterms:W3CDTF">2015-09-17T17:17:17Z</dcterms:modified>
  <cp:category/>
  <cp:version/>
  <cp:contentType/>
  <cp:contentStatus/>
</cp:coreProperties>
</file>