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440" windowWidth="15600" windowHeight="5985"/>
  </bookViews>
  <sheets>
    <sheet name="Sch 1" sheetId="2" r:id="rId1"/>
    <sheet name="Rate Sum STEP 2" sheetId="4" r:id="rId2"/>
    <sheet name="Rate Sum STEP 1" sheetId="8" r:id="rId3"/>
    <sheet name="Bill analysis STEP 1" sheetId="9" r:id="rId4"/>
    <sheet name=" Adjustments STEP 1" sheetId="18" r:id="rId5"/>
    <sheet name="Bill analysis STEP 2" sheetId="14" r:id="rId6"/>
    <sheet name=" Adjustments STEP 2" sheetId="19" r:id="rId7"/>
    <sheet name="Res Com Month comp" sheetId="5" r:id="rId8"/>
    <sheet name="Res com Q comp" sheetId="6" r:id="rId9"/>
    <sheet name="Pub m comp" sheetId="12" r:id="rId10"/>
  </sheets>
  <definedNames>
    <definedName name="_xlnm.Print_Area" localSheetId="4">' Adjustments STEP 1'!$A$1:$M$218</definedName>
    <definedName name="_xlnm.Print_Area" localSheetId="6">' Adjustments STEP 2'!$A$1:$M$218</definedName>
    <definedName name="_xlnm.Print_Area" localSheetId="3">'Bill analysis STEP 1'!$A$1:$M$216</definedName>
    <definedName name="_xlnm.Print_Area" localSheetId="5">'Bill analysis STEP 2'!$A$1:$M$218</definedName>
    <definedName name="_xlnm.Print_Area" localSheetId="9">'Pub m comp'!$A$1:$I$37</definedName>
    <definedName name="_xlnm.Print_Area" localSheetId="2">'Rate Sum STEP 1'!$A$1:$G$49</definedName>
    <definedName name="_xlnm.Print_Area" localSheetId="1">'Rate Sum STEP 2'!$A$1:$G$49</definedName>
    <definedName name="_xlnm.Print_Area" localSheetId="7">'Res Com Month comp'!$A$1:$I$35</definedName>
    <definedName name="_xlnm.Print_Area" localSheetId="8">'Res com Q comp'!$A$1:$K$35</definedName>
    <definedName name="_xlnm.Print_Area" localSheetId="0">'Sch 1'!$A$1:$Q$31,'Sch 1'!$A$36:$Q$67</definedName>
    <definedName name="_xlnm.Print_Titles" localSheetId="4">' Adjustments STEP 1'!$1:$9</definedName>
    <definedName name="_xlnm.Print_Titles" localSheetId="6">' Adjustments STEP 2'!$1:$9</definedName>
    <definedName name="_xlnm.Print_Titles" localSheetId="3">'Bill analysis STEP 1'!$1:$9</definedName>
    <definedName name="_xlnm.Print_Titles" localSheetId="5">'Bill analysis STEP 2'!$1:$9</definedName>
    <definedName name="_xlnm.Print_Titles" localSheetId="2">'Rate Sum STEP 1'!$1:$6</definedName>
    <definedName name="_xlnm.Print_Titles" localSheetId="1">'Rate Sum STEP 2'!$1:$6</definedName>
  </definedNames>
  <calcPr calcId="145621" iterate="1"/>
</workbook>
</file>

<file path=xl/calcChain.xml><?xml version="1.0" encoding="utf-8"?>
<calcChain xmlns="http://schemas.openxmlformats.org/spreadsheetml/2006/main">
  <c r="S28" i="4" l="1"/>
  <c r="C211" i="19" l="1"/>
  <c r="E208" i="19"/>
  <c r="C208" i="19"/>
  <c r="C213" i="19" s="1"/>
  <c r="C199" i="19"/>
  <c r="E197" i="19"/>
  <c r="E199" i="19" s="1"/>
  <c r="C197" i="19"/>
  <c r="E192" i="19"/>
  <c r="C192" i="19"/>
  <c r="C177" i="19"/>
  <c r="E172" i="19"/>
  <c r="C172" i="19"/>
  <c r="E155" i="19"/>
  <c r="E157" i="19" s="1"/>
  <c r="C155" i="19"/>
  <c r="C157" i="19" s="1"/>
  <c r="E150" i="19"/>
  <c r="C150" i="19"/>
  <c r="C142" i="19"/>
  <c r="E137" i="19"/>
  <c r="C137" i="19"/>
  <c r="C121" i="19"/>
  <c r="E119" i="19"/>
  <c r="E121" i="19" s="1"/>
  <c r="C119" i="19"/>
  <c r="E114" i="19"/>
  <c r="C114" i="19"/>
  <c r="C103" i="19"/>
  <c r="E98" i="19"/>
  <c r="C98" i="19"/>
  <c r="E81" i="19"/>
  <c r="E83" i="19" s="1"/>
  <c r="C81" i="19"/>
  <c r="E76" i="19"/>
  <c r="C62" i="19"/>
  <c r="G61" i="19"/>
  <c r="G60" i="19"/>
  <c r="G59" i="19"/>
  <c r="E57" i="19"/>
  <c r="C57" i="19"/>
  <c r="C40" i="19"/>
  <c r="C42" i="19" s="1"/>
  <c r="G39" i="19"/>
  <c r="E40" i="19"/>
  <c r="E42" i="19" s="1"/>
  <c r="G38" i="19"/>
  <c r="I38" i="19" s="1"/>
  <c r="G37" i="19"/>
  <c r="I37" i="19" s="1"/>
  <c r="E35" i="19"/>
  <c r="C35" i="19"/>
  <c r="C26" i="19"/>
  <c r="C24" i="19"/>
  <c r="G23" i="19"/>
  <c r="G22" i="19"/>
  <c r="G21" i="19"/>
  <c r="E19" i="19"/>
  <c r="C19" i="19"/>
  <c r="I39" i="19" l="1"/>
  <c r="C179" i="19"/>
  <c r="C144" i="19"/>
  <c r="C159" i="19" s="1"/>
  <c r="C105" i="19"/>
  <c r="C123" i="19" s="1"/>
  <c r="C64" i="19"/>
  <c r="C44" i="19"/>
  <c r="I40" i="19"/>
  <c r="I23" i="19"/>
  <c r="C201" i="19"/>
  <c r="C76" i="19"/>
  <c r="C83" i="19" s="1"/>
  <c r="C85" i="19" l="1"/>
  <c r="C216" i="19"/>
  <c r="C125" i="19"/>
  <c r="C211" i="18" l="1"/>
  <c r="C213" i="18" s="1"/>
  <c r="E208" i="18"/>
  <c r="C208" i="18"/>
  <c r="C197" i="18"/>
  <c r="E192" i="18"/>
  <c r="C177" i="18"/>
  <c r="E172" i="18"/>
  <c r="C172" i="18"/>
  <c r="C179" i="18" s="1"/>
  <c r="C155" i="18"/>
  <c r="E150" i="18"/>
  <c r="C150" i="18"/>
  <c r="C142" i="18"/>
  <c r="E137" i="18"/>
  <c r="C119" i="18"/>
  <c r="E119" i="18"/>
  <c r="E121" i="18" s="1"/>
  <c r="E114" i="18"/>
  <c r="C103" i="18"/>
  <c r="E98" i="18"/>
  <c r="C81" i="18"/>
  <c r="E81" i="18"/>
  <c r="E83" i="18" s="1"/>
  <c r="E76" i="18"/>
  <c r="C62" i="18"/>
  <c r="G61" i="18"/>
  <c r="G60" i="18"/>
  <c r="G59" i="18"/>
  <c r="E57" i="18"/>
  <c r="C40" i="18"/>
  <c r="G39" i="18"/>
  <c r="E40" i="18"/>
  <c r="E42" i="18" s="1"/>
  <c r="G38" i="18"/>
  <c r="I38" i="18" s="1"/>
  <c r="G37" i="18"/>
  <c r="I37" i="18" s="1"/>
  <c r="E35" i="18"/>
  <c r="C24" i="18"/>
  <c r="G23" i="18"/>
  <c r="G22" i="18"/>
  <c r="G21" i="18"/>
  <c r="E19" i="18"/>
  <c r="C19" i="18"/>
  <c r="C26" i="18" s="1"/>
  <c r="C157" i="18" l="1"/>
  <c r="C35" i="18"/>
  <c r="C42" i="18" s="1"/>
  <c r="C44" i="18" s="1"/>
  <c r="I39" i="18"/>
  <c r="I40" i="18" s="1"/>
  <c r="C76" i="18"/>
  <c r="C83" i="18" s="1"/>
  <c r="C137" i="18"/>
  <c r="C144" i="18" s="1"/>
  <c r="I23" i="18"/>
  <c r="C114" i="18"/>
  <c r="C121" i="18" s="1"/>
  <c r="E155" i="18"/>
  <c r="E157" i="18" s="1"/>
  <c r="C57" i="18"/>
  <c r="C64" i="18" s="1"/>
  <c r="C98" i="18"/>
  <c r="C105" i="18" s="1"/>
  <c r="C192" i="18"/>
  <c r="C199" i="18" s="1"/>
  <c r="C201" i="18" s="1"/>
  <c r="E197" i="18"/>
  <c r="E199" i="18" s="1"/>
  <c r="C159" i="18" l="1"/>
  <c r="C123" i="18"/>
  <c r="C85" i="18"/>
  <c r="C125" i="18" l="1"/>
  <c r="C216" i="18"/>
  <c r="E211" i="19" l="1"/>
  <c r="E213" i="19" s="1"/>
  <c r="E211" i="18" l="1"/>
  <c r="E213" i="18" s="1"/>
  <c r="E196" i="14" l="1"/>
  <c r="C47" i="4"/>
  <c r="E210" i="14"/>
  <c r="C207" i="14"/>
  <c r="C206" i="14"/>
  <c r="E195" i="14"/>
  <c r="E194" i="14"/>
  <c r="C184" i="14"/>
  <c r="C185" i="14"/>
  <c r="C186" i="14"/>
  <c r="C187" i="14"/>
  <c r="C188" i="14"/>
  <c r="C189" i="14"/>
  <c r="C190" i="14"/>
  <c r="C191" i="14"/>
  <c r="C183" i="14"/>
  <c r="C18" i="14"/>
  <c r="G210" i="19" l="1"/>
  <c r="I210" i="19" s="1"/>
  <c r="I211" i="19" s="1"/>
  <c r="G210" i="18"/>
  <c r="I210" i="18" s="1"/>
  <c r="I211" i="18" s="1"/>
  <c r="K210" i="19"/>
  <c r="M210" i="19" s="1"/>
  <c r="M211" i="19" s="1"/>
  <c r="E176" i="14"/>
  <c r="E175" i="14"/>
  <c r="E174" i="14"/>
  <c r="C164" i="14"/>
  <c r="C165" i="14"/>
  <c r="C166" i="14"/>
  <c r="C167" i="14"/>
  <c r="C168" i="14"/>
  <c r="C169" i="14"/>
  <c r="C170" i="14"/>
  <c r="C171" i="14"/>
  <c r="C163" i="14"/>
  <c r="E154" i="14"/>
  <c r="E153" i="14"/>
  <c r="E152" i="14"/>
  <c r="C148" i="14"/>
  <c r="C149" i="14"/>
  <c r="E141" i="14"/>
  <c r="E140" i="14"/>
  <c r="E139" i="14"/>
  <c r="C134" i="14"/>
  <c r="C135" i="14"/>
  <c r="C136" i="14"/>
  <c r="E118" i="14"/>
  <c r="E117" i="14"/>
  <c r="E116" i="14"/>
  <c r="C110" i="14"/>
  <c r="C111" i="14"/>
  <c r="C112" i="14"/>
  <c r="C113" i="14"/>
  <c r="C109" i="14"/>
  <c r="E102" i="14"/>
  <c r="E101" i="14"/>
  <c r="E100" i="14"/>
  <c r="C91" i="14"/>
  <c r="C92" i="14"/>
  <c r="C93" i="14"/>
  <c r="C94" i="14"/>
  <c r="C95" i="14"/>
  <c r="C96" i="14"/>
  <c r="C97" i="14"/>
  <c r="C90" i="14"/>
  <c r="E80" i="14"/>
  <c r="E79" i="14"/>
  <c r="E78" i="14"/>
  <c r="C69" i="14"/>
  <c r="C70" i="14"/>
  <c r="C71" i="14"/>
  <c r="C72" i="14"/>
  <c r="C73" i="14"/>
  <c r="C74" i="14"/>
  <c r="C75" i="14"/>
  <c r="C68" i="14"/>
  <c r="E61" i="14"/>
  <c r="E60" i="14"/>
  <c r="E59" i="14"/>
  <c r="C49" i="14"/>
  <c r="C50" i="14"/>
  <c r="C51" i="14"/>
  <c r="C52" i="14"/>
  <c r="C53" i="14"/>
  <c r="C54" i="14"/>
  <c r="C55" i="14"/>
  <c r="C56" i="14"/>
  <c r="C48" i="14"/>
  <c r="E38" i="14"/>
  <c r="E39" i="14"/>
  <c r="E37" i="14"/>
  <c r="C32" i="14"/>
  <c r="C33" i="14"/>
  <c r="C34" i="14"/>
  <c r="C31" i="14"/>
  <c r="C14" i="14"/>
  <c r="C15" i="14"/>
  <c r="C16" i="14"/>
  <c r="C17" i="14"/>
  <c r="E22" i="14"/>
  <c r="E23" i="14"/>
  <c r="E21" i="14"/>
  <c r="C13" i="14"/>
  <c r="C130" i="14" l="1"/>
  <c r="C129" i="14"/>
  <c r="C132" i="14"/>
  <c r="C131" i="14"/>
  <c r="C133" i="14"/>
  <c r="C43" i="4"/>
  <c r="C41" i="4"/>
  <c r="C38" i="4"/>
  <c r="C37" i="4"/>
  <c r="C36" i="4"/>
  <c r="C35" i="4"/>
  <c r="C34" i="4"/>
  <c r="C33" i="4"/>
  <c r="C32" i="4"/>
  <c r="C31" i="4"/>
  <c r="C30" i="4"/>
  <c r="C29" i="4"/>
  <c r="C24" i="4"/>
  <c r="C23" i="4"/>
  <c r="C42" i="4" s="1"/>
  <c r="C22" i="4"/>
  <c r="C11" i="4"/>
  <c r="C12" i="4"/>
  <c r="C13" i="4"/>
  <c r="C14" i="4"/>
  <c r="C15" i="4"/>
  <c r="C16" i="4"/>
  <c r="C17" i="4"/>
  <c r="C18" i="4"/>
  <c r="C19" i="4"/>
  <c r="C10" i="4"/>
  <c r="C42" i="8"/>
  <c r="C43" i="8"/>
  <c r="C41" i="8"/>
  <c r="G175" i="19" l="1"/>
  <c r="G140" i="19"/>
  <c r="G101" i="19"/>
  <c r="G101" i="18"/>
  <c r="G140" i="18"/>
  <c r="G175" i="18"/>
  <c r="G90" i="19"/>
  <c r="I90" i="19" s="1"/>
  <c r="G13" i="19"/>
  <c r="I13" i="19" s="1"/>
  <c r="G129" i="19"/>
  <c r="I129" i="19" s="1"/>
  <c r="I137" i="19" s="1"/>
  <c r="G163" i="19"/>
  <c r="I163" i="19" s="1"/>
  <c r="G48" i="19"/>
  <c r="I48" i="19" s="1"/>
  <c r="G48" i="18"/>
  <c r="I48" i="18" s="1"/>
  <c r="G90" i="18"/>
  <c r="I90" i="18" s="1"/>
  <c r="G163" i="18"/>
  <c r="I163" i="18" s="1"/>
  <c r="G13" i="18"/>
  <c r="I13" i="18" s="1"/>
  <c r="G129" i="18"/>
  <c r="I129" i="18" s="1"/>
  <c r="G14" i="19"/>
  <c r="I14" i="19" s="1"/>
  <c r="G14" i="18"/>
  <c r="I14" i="18" s="1"/>
  <c r="G14" i="14"/>
  <c r="I14" i="14" s="1"/>
  <c r="G14" i="9"/>
  <c r="I14" i="9" s="1"/>
  <c r="G70" i="19"/>
  <c r="I70" i="19" s="1"/>
  <c r="G33" i="19"/>
  <c r="I33" i="19" s="1"/>
  <c r="G110" i="19"/>
  <c r="I110" i="19" s="1"/>
  <c r="G185" i="19"/>
  <c r="I185" i="19" s="1"/>
  <c r="G185" i="18"/>
  <c r="I185" i="18" s="1"/>
  <c r="G70" i="18"/>
  <c r="I70" i="18" s="1"/>
  <c r="G33" i="18"/>
  <c r="I33" i="18" s="1"/>
  <c r="G110" i="18"/>
  <c r="I110" i="18" s="1"/>
  <c r="G109" i="19"/>
  <c r="I109" i="19" s="1"/>
  <c r="G183" i="19"/>
  <c r="I183" i="19" s="1"/>
  <c r="G68" i="19"/>
  <c r="I68" i="19" s="1"/>
  <c r="G31" i="19"/>
  <c r="I31" i="19" s="1"/>
  <c r="I35" i="19" s="1"/>
  <c r="I42" i="19" s="1"/>
  <c r="G183" i="18"/>
  <c r="I183" i="18" s="1"/>
  <c r="G31" i="18"/>
  <c r="I31" i="18" s="1"/>
  <c r="G68" i="18"/>
  <c r="I68" i="18" s="1"/>
  <c r="G109" i="18"/>
  <c r="I109" i="18" s="1"/>
  <c r="G131" i="19"/>
  <c r="I131" i="19" s="1"/>
  <c r="G50" i="19"/>
  <c r="I50" i="19" s="1"/>
  <c r="G16" i="19"/>
  <c r="I16" i="19" s="1"/>
  <c r="G92" i="19"/>
  <c r="I92" i="19" s="1"/>
  <c r="G165" i="19"/>
  <c r="I165" i="19" s="1"/>
  <c r="G131" i="18"/>
  <c r="I131" i="18" s="1"/>
  <c r="G16" i="18"/>
  <c r="I16" i="18" s="1"/>
  <c r="G165" i="18"/>
  <c r="I165" i="18" s="1"/>
  <c r="G92" i="18"/>
  <c r="I92" i="18" s="1"/>
  <c r="G50" i="18"/>
  <c r="I50" i="18" s="1"/>
  <c r="G141" i="19"/>
  <c r="G102" i="19"/>
  <c r="G176" i="19"/>
  <c r="G102" i="18"/>
  <c r="G176" i="18"/>
  <c r="G141" i="18"/>
  <c r="G75" i="19"/>
  <c r="I75" i="19" s="1"/>
  <c r="G191" i="19"/>
  <c r="I191" i="19" s="1"/>
  <c r="G149" i="19"/>
  <c r="I149" i="19" s="1"/>
  <c r="G149" i="18"/>
  <c r="I149" i="18" s="1"/>
  <c r="G75" i="18"/>
  <c r="I75" i="18" s="1"/>
  <c r="G191" i="18"/>
  <c r="I191" i="18" s="1"/>
  <c r="G17" i="19"/>
  <c r="I17" i="19" s="1"/>
  <c r="G51" i="19"/>
  <c r="I51" i="19" s="1"/>
  <c r="G93" i="19"/>
  <c r="I93" i="19" s="1"/>
  <c r="G132" i="19"/>
  <c r="I132" i="19" s="1"/>
  <c r="G166" i="19"/>
  <c r="I166" i="19" s="1"/>
  <c r="G132" i="18"/>
  <c r="I132" i="18" s="1"/>
  <c r="G166" i="18"/>
  <c r="I166" i="18" s="1"/>
  <c r="G93" i="18"/>
  <c r="I93" i="18" s="1"/>
  <c r="G51" i="18"/>
  <c r="I51" i="18" s="1"/>
  <c r="G17" i="18"/>
  <c r="I17" i="18" s="1"/>
  <c r="G97" i="19"/>
  <c r="I97" i="19" s="1"/>
  <c r="G170" i="19"/>
  <c r="I170" i="19" s="1"/>
  <c r="G55" i="19"/>
  <c r="I55" i="19" s="1"/>
  <c r="G136" i="19"/>
  <c r="I136" i="19" s="1"/>
  <c r="G170" i="18"/>
  <c r="I170" i="18" s="1"/>
  <c r="G136" i="18"/>
  <c r="I136" i="18" s="1"/>
  <c r="G55" i="18"/>
  <c r="I55" i="18" s="1"/>
  <c r="G97" i="18"/>
  <c r="I97" i="18" s="1"/>
  <c r="G56" i="19"/>
  <c r="I56" i="19" s="1"/>
  <c r="G171" i="19"/>
  <c r="I171" i="19" s="1"/>
  <c r="G171" i="18"/>
  <c r="I171" i="18" s="1"/>
  <c r="G56" i="18"/>
  <c r="I56" i="18" s="1"/>
  <c r="G190" i="19"/>
  <c r="I190" i="19" s="1"/>
  <c r="G190" i="18"/>
  <c r="I190" i="18" s="1"/>
  <c r="G116" i="19"/>
  <c r="I116" i="19" s="1"/>
  <c r="I119" i="19" s="1"/>
  <c r="G78" i="19"/>
  <c r="I78" i="19" s="1"/>
  <c r="G194" i="19"/>
  <c r="I194" i="19" s="1"/>
  <c r="G152" i="19"/>
  <c r="I152" i="19" s="1"/>
  <c r="G78" i="18"/>
  <c r="I78" i="18" s="1"/>
  <c r="G194" i="18"/>
  <c r="I194" i="18" s="1"/>
  <c r="I197" i="18" s="1"/>
  <c r="G152" i="18"/>
  <c r="I152" i="18" s="1"/>
  <c r="G116" i="18"/>
  <c r="I116" i="18" s="1"/>
  <c r="G94" i="19"/>
  <c r="I94" i="19" s="1"/>
  <c r="G18" i="19"/>
  <c r="I18" i="19" s="1"/>
  <c r="G167" i="19"/>
  <c r="I167" i="19" s="1"/>
  <c r="G52" i="19"/>
  <c r="I52" i="19" s="1"/>
  <c r="G133" i="19"/>
  <c r="I133" i="19" s="1"/>
  <c r="G133" i="18"/>
  <c r="I133" i="18" s="1"/>
  <c r="G167" i="18"/>
  <c r="I167" i="18" s="1"/>
  <c r="G94" i="18"/>
  <c r="I94" i="18" s="1"/>
  <c r="G52" i="18"/>
  <c r="I52" i="18" s="1"/>
  <c r="G18" i="18"/>
  <c r="I18" i="18" s="1"/>
  <c r="G72" i="19"/>
  <c r="I72" i="19" s="1"/>
  <c r="G187" i="19"/>
  <c r="I187" i="19" s="1"/>
  <c r="G112" i="19"/>
  <c r="I112" i="19" s="1"/>
  <c r="G72" i="18"/>
  <c r="I72" i="18" s="1"/>
  <c r="G112" i="18"/>
  <c r="I112" i="18" s="1"/>
  <c r="G187" i="18"/>
  <c r="I187" i="18" s="1"/>
  <c r="G111" i="19"/>
  <c r="I111" i="19" s="1"/>
  <c r="G186" i="19"/>
  <c r="I186" i="19" s="1"/>
  <c r="G71" i="19"/>
  <c r="I71" i="19" s="1"/>
  <c r="G34" i="19"/>
  <c r="I34" i="19" s="1"/>
  <c r="G186" i="18"/>
  <c r="I186" i="18" s="1"/>
  <c r="G71" i="18"/>
  <c r="I71" i="18" s="1"/>
  <c r="G34" i="18"/>
  <c r="I34" i="18" s="1"/>
  <c r="G111" i="18"/>
  <c r="I111" i="18" s="1"/>
  <c r="G130" i="19"/>
  <c r="I130" i="19" s="1"/>
  <c r="G91" i="19"/>
  <c r="I91" i="19" s="1"/>
  <c r="G49" i="19"/>
  <c r="I49" i="19" s="1"/>
  <c r="G164" i="19"/>
  <c r="I164" i="19" s="1"/>
  <c r="G15" i="19"/>
  <c r="I15" i="19" s="1"/>
  <c r="G91" i="18"/>
  <c r="I91" i="18" s="1"/>
  <c r="G15" i="18"/>
  <c r="I15" i="18" s="1"/>
  <c r="G49" i="18"/>
  <c r="I49" i="18" s="1"/>
  <c r="G130" i="18"/>
  <c r="I130" i="18" s="1"/>
  <c r="G164" i="18"/>
  <c r="I164" i="18" s="1"/>
  <c r="G139" i="19"/>
  <c r="G174" i="19"/>
  <c r="G100" i="19"/>
  <c r="G139" i="18"/>
  <c r="G100" i="18"/>
  <c r="G174" i="18"/>
  <c r="G184" i="19"/>
  <c r="I184" i="19" s="1"/>
  <c r="G69" i="19"/>
  <c r="I69" i="19" s="1"/>
  <c r="G32" i="19"/>
  <c r="I32" i="19" s="1"/>
  <c r="G184" i="18"/>
  <c r="I184" i="18" s="1"/>
  <c r="G32" i="18"/>
  <c r="I32" i="18" s="1"/>
  <c r="G69" i="18"/>
  <c r="I69" i="18" s="1"/>
  <c r="G189" i="19"/>
  <c r="G74" i="19"/>
  <c r="I74" i="19" s="1"/>
  <c r="G113" i="19"/>
  <c r="I113" i="19" s="1"/>
  <c r="G148" i="19"/>
  <c r="I148" i="19" s="1"/>
  <c r="I150" i="19" s="1"/>
  <c r="G113" i="18"/>
  <c r="I113" i="18" s="1"/>
  <c r="G189" i="18"/>
  <c r="G148" i="18"/>
  <c r="I148" i="18" s="1"/>
  <c r="G74" i="18"/>
  <c r="I74" i="18" s="1"/>
  <c r="E23" i="8"/>
  <c r="G195" i="19"/>
  <c r="I195" i="19" s="1"/>
  <c r="G153" i="19"/>
  <c r="I153" i="19" s="1"/>
  <c r="G79" i="19"/>
  <c r="I79" i="19" s="1"/>
  <c r="I81" i="19" s="1"/>
  <c r="G117" i="19"/>
  <c r="I117" i="19" s="1"/>
  <c r="G195" i="18"/>
  <c r="I195" i="18" s="1"/>
  <c r="G153" i="18"/>
  <c r="I153" i="18" s="1"/>
  <c r="G117" i="18"/>
  <c r="I117" i="18" s="1"/>
  <c r="G79" i="18"/>
  <c r="I79" i="18" s="1"/>
  <c r="G168" i="19"/>
  <c r="I168" i="19" s="1"/>
  <c r="G53" i="19"/>
  <c r="I53" i="19" s="1"/>
  <c r="G134" i="19"/>
  <c r="I134" i="19" s="1"/>
  <c r="G95" i="19"/>
  <c r="I95" i="19" s="1"/>
  <c r="G95" i="18"/>
  <c r="I95" i="18" s="1"/>
  <c r="G53" i="18"/>
  <c r="I53" i="18" s="1"/>
  <c r="G168" i="18"/>
  <c r="I168" i="18" s="1"/>
  <c r="G134" i="18"/>
  <c r="I134" i="18" s="1"/>
  <c r="G188" i="19"/>
  <c r="G73" i="19"/>
  <c r="I73" i="19" s="1"/>
  <c r="G188" i="18"/>
  <c r="G73" i="18"/>
  <c r="I73" i="18" s="1"/>
  <c r="E24" i="8"/>
  <c r="G196" i="19"/>
  <c r="I196" i="19" s="1"/>
  <c r="G154" i="19"/>
  <c r="I154" i="19" s="1"/>
  <c r="G80" i="19"/>
  <c r="I80" i="19" s="1"/>
  <c r="G118" i="19"/>
  <c r="I118" i="19" s="1"/>
  <c r="G196" i="18"/>
  <c r="I196" i="18" s="1"/>
  <c r="G154" i="18"/>
  <c r="I154" i="18" s="1"/>
  <c r="G118" i="18"/>
  <c r="I118" i="18" s="1"/>
  <c r="G80" i="18"/>
  <c r="I80" i="18" s="1"/>
  <c r="G169" i="19"/>
  <c r="I169" i="19" s="1"/>
  <c r="G54" i="19"/>
  <c r="I54" i="19" s="1"/>
  <c r="G135" i="19"/>
  <c r="I135" i="19" s="1"/>
  <c r="G96" i="19"/>
  <c r="I96" i="19" s="1"/>
  <c r="G96" i="18"/>
  <c r="I96" i="18" s="1"/>
  <c r="G169" i="18"/>
  <c r="I169" i="18" s="1"/>
  <c r="G135" i="18"/>
  <c r="I135" i="18" s="1"/>
  <c r="G54" i="18"/>
  <c r="I54" i="18" s="1"/>
  <c r="E47" i="8"/>
  <c r="K210" i="18" s="1"/>
  <c r="M210" i="18" s="1"/>
  <c r="M211" i="18" s="1"/>
  <c r="E13" i="8"/>
  <c r="E12" i="8"/>
  <c r="E10" i="8"/>
  <c r="I98" i="19" l="1"/>
  <c r="I137" i="18"/>
  <c r="I57" i="18"/>
  <c r="I19" i="18"/>
  <c r="I19" i="19"/>
  <c r="I150" i="18"/>
  <c r="I81" i="18"/>
  <c r="I76" i="19"/>
  <c r="I83" i="19" s="1"/>
  <c r="G207" i="18"/>
  <c r="I207" i="18" s="1"/>
  <c r="I208" i="18" s="1"/>
  <c r="I213" i="18" s="1"/>
  <c r="G21" i="2" s="1"/>
  <c r="G56" i="2" s="1"/>
  <c r="I189" i="18"/>
  <c r="I192" i="18"/>
  <c r="I199" i="18" s="1"/>
  <c r="I155" i="19"/>
  <c r="I157" i="19" s="1"/>
  <c r="I57" i="19"/>
  <c r="G207" i="19"/>
  <c r="I207" i="19" s="1"/>
  <c r="I189" i="19"/>
  <c r="I192" i="19" s="1"/>
  <c r="I155" i="18"/>
  <c r="I157" i="18" s="1"/>
  <c r="I197" i="19"/>
  <c r="I114" i="19"/>
  <c r="I98" i="18"/>
  <c r="I188" i="18"/>
  <c r="G206" i="18"/>
  <c r="I206" i="18" s="1"/>
  <c r="I172" i="18"/>
  <c r="I114" i="18"/>
  <c r="I121" i="19"/>
  <c r="I76" i="18"/>
  <c r="I35" i="18"/>
  <c r="I42" i="18" s="1"/>
  <c r="I188" i="19"/>
  <c r="G206" i="19"/>
  <c r="I206" i="19" s="1"/>
  <c r="I119" i="18"/>
  <c r="I172" i="19"/>
  <c r="K154" i="19"/>
  <c r="M154" i="19" s="1"/>
  <c r="K196" i="19"/>
  <c r="M196" i="19" s="1"/>
  <c r="K39" i="19"/>
  <c r="M39" i="19" s="1"/>
  <c r="K80" i="19"/>
  <c r="M80" i="19" s="1"/>
  <c r="K118" i="19"/>
  <c r="M118" i="19" s="1"/>
  <c r="K196" i="18"/>
  <c r="M196" i="18" s="1"/>
  <c r="K154" i="18"/>
  <c r="M154" i="18" s="1"/>
  <c r="K80" i="18"/>
  <c r="M80" i="18" s="1"/>
  <c r="K23" i="18"/>
  <c r="M23" i="18" s="1"/>
  <c r="K39" i="18"/>
  <c r="M39" i="18" s="1"/>
  <c r="K118" i="18"/>
  <c r="M118" i="18" s="1"/>
  <c r="K38" i="19"/>
  <c r="M38" i="19" s="1"/>
  <c r="K153" i="19"/>
  <c r="M153" i="19" s="1"/>
  <c r="K195" i="19"/>
  <c r="M195" i="19" s="1"/>
  <c r="K117" i="19"/>
  <c r="M117" i="19" s="1"/>
  <c r="K79" i="19"/>
  <c r="M79" i="19" s="1"/>
  <c r="K79" i="18"/>
  <c r="M79" i="18" s="1"/>
  <c r="K153" i="18"/>
  <c r="M153" i="18" s="1"/>
  <c r="K22" i="18"/>
  <c r="K195" i="18"/>
  <c r="M195" i="18" s="1"/>
  <c r="K117" i="18"/>
  <c r="M117" i="18" s="1"/>
  <c r="K38" i="18"/>
  <c r="M38" i="18" s="1"/>
  <c r="K109" i="19"/>
  <c r="M109" i="19" s="1"/>
  <c r="K183" i="19"/>
  <c r="M183" i="19" s="1"/>
  <c r="K68" i="19"/>
  <c r="M68" i="19" s="1"/>
  <c r="K31" i="19"/>
  <c r="M31" i="19" s="1"/>
  <c r="K109" i="18"/>
  <c r="M109" i="18" s="1"/>
  <c r="K183" i="18"/>
  <c r="M183" i="18" s="1"/>
  <c r="K68" i="18"/>
  <c r="M68" i="18" s="1"/>
  <c r="K31" i="18"/>
  <c r="M31" i="18" s="1"/>
  <c r="K32" i="19"/>
  <c r="M32" i="19" s="1"/>
  <c r="K184" i="19"/>
  <c r="M184" i="19" s="1"/>
  <c r="K69" i="19"/>
  <c r="M69" i="19" s="1"/>
  <c r="K69" i="18"/>
  <c r="M69" i="18" s="1"/>
  <c r="K32" i="18"/>
  <c r="M32" i="18" s="1"/>
  <c r="K184" i="18"/>
  <c r="M184" i="18" s="1"/>
  <c r="K33" i="19"/>
  <c r="M33" i="19" s="1"/>
  <c r="K185" i="19"/>
  <c r="M185" i="19" s="1"/>
  <c r="K70" i="19"/>
  <c r="M70" i="19" s="1"/>
  <c r="K110" i="19"/>
  <c r="M110" i="19" s="1"/>
  <c r="K70" i="18"/>
  <c r="M70" i="18" s="1"/>
  <c r="K33" i="18"/>
  <c r="M33" i="18" s="1"/>
  <c r="K185" i="18"/>
  <c r="M185" i="18" s="1"/>
  <c r="K110" i="18"/>
  <c r="M110" i="18" s="1"/>
  <c r="I121" i="18" l="1"/>
  <c r="I208" i="19"/>
  <c r="I213" i="19" s="1"/>
  <c r="I83" i="18"/>
  <c r="I199" i="19"/>
  <c r="G109" i="9"/>
  <c r="I109" i="9" s="1"/>
  <c r="K109" i="9"/>
  <c r="M109" i="9" s="1"/>
  <c r="E43" i="8" l="1"/>
  <c r="E42" i="8"/>
  <c r="E22" i="8"/>
  <c r="K102" i="18" l="1"/>
  <c r="K61" i="18"/>
  <c r="K141" i="18"/>
  <c r="K176" i="18"/>
  <c r="K175" i="18"/>
  <c r="K140" i="18"/>
  <c r="K101" i="18"/>
  <c r="K60" i="18"/>
  <c r="E49" i="8"/>
  <c r="K37" i="19"/>
  <c r="M37" i="19" s="1"/>
  <c r="M40" i="19" s="1"/>
  <c r="K194" i="19"/>
  <c r="M194" i="19" s="1"/>
  <c r="M197" i="19" s="1"/>
  <c r="K152" i="19"/>
  <c r="M152" i="19" s="1"/>
  <c r="M155" i="19" s="1"/>
  <c r="K78" i="19"/>
  <c r="M78" i="19" s="1"/>
  <c r="M81" i="19" s="1"/>
  <c r="K116" i="19"/>
  <c r="M116" i="19" s="1"/>
  <c r="M119" i="19" s="1"/>
  <c r="K194" i="18"/>
  <c r="M194" i="18" s="1"/>
  <c r="M197" i="18" s="1"/>
  <c r="K78" i="18"/>
  <c r="M78" i="18" s="1"/>
  <c r="M81" i="18" s="1"/>
  <c r="K152" i="18"/>
  <c r="M152" i="18" s="1"/>
  <c r="M155" i="18" s="1"/>
  <c r="K21" i="18"/>
  <c r="K116" i="18"/>
  <c r="M116" i="18" s="1"/>
  <c r="M119" i="18" s="1"/>
  <c r="K37" i="18"/>
  <c r="M37" i="18" s="1"/>
  <c r="M40" i="18" s="1"/>
  <c r="E41" i="8"/>
  <c r="K14" i="19"/>
  <c r="M14" i="19" s="1"/>
  <c r="E11" i="8"/>
  <c r="E14" i="8"/>
  <c r="E15" i="8"/>
  <c r="E16" i="8"/>
  <c r="E17" i="8"/>
  <c r="E18" i="8"/>
  <c r="E19" i="8"/>
  <c r="E29" i="8"/>
  <c r="K59" i="18" l="1"/>
  <c r="K139" i="18"/>
  <c r="K100" i="18"/>
  <c r="K174" i="18"/>
  <c r="K189" i="19"/>
  <c r="M189" i="19" s="1"/>
  <c r="K74" i="19"/>
  <c r="M74" i="19" s="1"/>
  <c r="K148" i="19"/>
  <c r="M148" i="19" s="1"/>
  <c r="K113" i="19"/>
  <c r="M113" i="19" s="1"/>
  <c r="K207" i="18"/>
  <c r="M207" i="18" s="1"/>
  <c r="K148" i="18"/>
  <c r="M148" i="18" s="1"/>
  <c r="K74" i="18"/>
  <c r="M74" i="18" s="1"/>
  <c r="K113" i="18"/>
  <c r="M113" i="18" s="1"/>
  <c r="K189" i="18"/>
  <c r="M189" i="18" s="1"/>
  <c r="K112" i="19"/>
  <c r="M112" i="19" s="1"/>
  <c r="K72" i="19"/>
  <c r="M72" i="19" s="1"/>
  <c r="K187" i="19"/>
  <c r="M187" i="19" s="1"/>
  <c r="K72" i="18"/>
  <c r="M72" i="18" s="1"/>
  <c r="K187" i="18"/>
  <c r="M187" i="18" s="1"/>
  <c r="K112" i="18"/>
  <c r="M112" i="18" s="1"/>
  <c r="E34" i="8"/>
  <c r="K167" i="19"/>
  <c r="M167" i="19" s="1"/>
  <c r="K94" i="19"/>
  <c r="M94" i="19" s="1"/>
  <c r="K52" i="19"/>
  <c r="M52" i="19" s="1"/>
  <c r="K133" i="19"/>
  <c r="M133" i="19" s="1"/>
  <c r="K18" i="19"/>
  <c r="M18" i="19" s="1"/>
  <c r="K73" i="19"/>
  <c r="M73" i="19" s="1"/>
  <c r="K188" i="19"/>
  <c r="M188" i="19" s="1"/>
  <c r="K206" i="18"/>
  <c r="M206" i="18" s="1"/>
  <c r="K188" i="18"/>
  <c r="M188" i="18" s="1"/>
  <c r="K73" i="18"/>
  <c r="M73" i="18" s="1"/>
  <c r="E35" i="8"/>
  <c r="K95" i="19"/>
  <c r="M95" i="19" s="1"/>
  <c r="K168" i="19"/>
  <c r="M168" i="19" s="1"/>
  <c r="K134" i="19"/>
  <c r="M134" i="19" s="1"/>
  <c r="K206" i="19"/>
  <c r="M206" i="19" s="1"/>
  <c r="K53" i="19"/>
  <c r="M53" i="19" s="1"/>
  <c r="E32" i="8"/>
  <c r="K50" i="19"/>
  <c r="M50" i="19" s="1"/>
  <c r="K165" i="19"/>
  <c r="M165" i="19" s="1"/>
  <c r="K131" i="19"/>
  <c r="M131" i="19" s="1"/>
  <c r="K92" i="19"/>
  <c r="M92" i="19" s="1"/>
  <c r="K16" i="19"/>
  <c r="M16" i="19" s="1"/>
  <c r="K190" i="19"/>
  <c r="M190" i="19" s="1"/>
  <c r="K190" i="18"/>
  <c r="M190" i="18" s="1"/>
  <c r="E36" i="8"/>
  <c r="K207" i="19"/>
  <c r="M207" i="19" s="1"/>
  <c r="K96" i="19"/>
  <c r="M96" i="19" s="1"/>
  <c r="K169" i="19"/>
  <c r="M169" i="19" s="1"/>
  <c r="K135" i="19"/>
  <c r="M135" i="19" s="1"/>
  <c r="K54" i="19"/>
  <c r="M54" i="19" s="1"/>
  <c r="K48" i="19"/>
  <c r="M48" i="19" s="1"/>
  <c r="K129" i="19"/>
  <c r="M129" i="19" s="1"/>
  <c r="K13" i="19"/>
  <c r="M13" i="19" s="1"/>
  <c r="K90" i="19"/>
  <c r="M90" i="19" s="1"/>
  <c r="K163" i="19"/>
  <c r="M163" i="19" s="1"/>
  <c r="E31" i="8"/>
  <c r="K130" i="19"/>
  <c r="M130" i="19" s="1"/>
  <c r="K49" i="19"/>
  <c r="M49" i="19" s="1"/>
  <c r="K91" i="19"/>
  <c r="M91" i="19" s="1"/>
  <c r="K164" i="19"/>
  <c r="M164" i="19" s="1"/>
  <c r="K15" i="19"/>
  <c r="M15" i="19" s="1"/>
  <c r="E37" i="8"/>
  <c r="K97" i="19"/>
  <c r="M97" i="19" s="1"/>
  <c r="K170" i="19"/>
  <c r="M170" i="19" s="1"/>
  <c r="K55" i="19"/>
  <c r="M55" i="19" s="1"/>
  <c r="K136" i="19"/>
  <c r="M136" i="19" s="1"/>
  <c r="K186" i="19"/>
  <c r="M186" i="19" s="1"/>
  <c r="K111" i="19"/>
  <c r="M111" i="19" s="1"/>
  <c r="K71" i="19"/>
  <c r="M71" i="19" s="1"/>
  <c r="K34" i="19"/>
  <c r="M34" i="19" s="1"/>
  <c r="M35" i="19" s="1"/>
  <c r="M42" i="19" s="1"/>
  <c r="K111" i="18"/>
  <c r="M111" i="18" s="1"/>
  <c r="K71" i="18"/>
  <c r="M71" i="18" s="1"/>
  <c r="K186" i="18"/>
  <c r="M186" i="18" s="1"/>
  <c r="K34" i="18"/>
  <c r="M34" i="18" s="1"/>
  <c r="M35" i="18" s="1"/>
  <c r="M42" i="18" s="1"/>
  <c r="E33" i="8"/>
  <c r="K51" i="19"/>
  <c r="M51" i="19" s="1"/>
  <c r="K93" i="19"/>
  <c r="M93" i="19" s="1"/>
  <c r="K166" i="19"/>
  <c r="M166" i="19" s="1"/>
  <c r="K132" i="19"/>
  <c r="M132" i="19" s="1"/>
  <c r="K17" i="19"/>
  <c r="M17" i="19" s="1"/>
  <c r="K149" i="19"/>
  <c r="M149" i="19" s="1"/>
  <c r="K75" i="19"/>
  <c r="M75" i="19" s="1"/>
  <c r="K191" i="19"/>
  <c r="M191" i="19" s="1"/>
  <c r="K191" i="18"/>
  <c r="M191" i="18" s="1"/>
  <c r="K149" i="18"/>
  <c r="M149" i="18" s="1"/>
  <c r="K75" i="18"/>
  <c r="M75" i="18" s="1"/>
  <c r="E38" i="8"/>
  <c r="K56" i="19"/>
  <c r="M56" i="19" s="1"/>
  <c r="K171" i="19"/>
  <c r="M171" i="19" s="1"/>
  <c r="E30" i="8"/>
  <c r="K14" i="14"/>
  <c r="M14" i="14" s="1"/>
  <c r="G24" i="4"/>
  <c r="M208" i="18" l="1"/>
  <c r="M213" i="18" s="1"/>
  <c r="M56" i="2" s="1"/>
  <c r="M57" i="19"/>
  <c r="M114" i="18"/>
  <c r="M121" i="18" s="1"/>
  <c r="M208" i="19"/>
  <c r="M213" i="19" s="1"/>
  <c r="M21" i="2" s="1"/>
  <c r="M150" i="18"/>
  <c r="M157" i="18" s="1"/>
  <c r="K133" i="18"/>
  <c r="M133" i="18" s="1"/>
  <c r="K167" i="18"/>
  <c r="M167" i="18" s="1"/>
  <c r="K18" i="18"/>
  <c r="M18" i="18" s="1"/>
  <c r="K94" i="18"/>
  <c r="M94" i="18" s="1"/>
  <c r="K52" i="18"/>
  <c r="M52" i="18" s="1"/>
  <c r="K14" i="9"/>
  <c r="M14" i="9" s="1"/>
  <c r="K14" i="18"/>
  <c r="M14" i="18" s="1"/>
  <c r="K48" i="18"/>
  <c r="M48" i="18" s="1"/>
  <c r="K13" i="18"/>
  <c r="M13" i="18" s="1"/>
  <c r="K129" i="18"/>
  <c r="M129" i="18" s="1"/>
  <c r="K163" i="18"/>
  <c r="M163" i="18" s="1"/>
  <c r="K90" i="18"/>
  <c r="M90" i="18" s="1"/>
  <c r="K51" i="18"/>
  <c r="M51" i="18" s="1"/>
  <c r="K166" i="18"/>
  <c r="M166" i="18" s="1"/>
  <c r="K132" i="18"/>
  <c r="M132" i="18" s="1"/>
  <c r="K17" i="18"/>
  <c r="M17" i="18" s="1"/>
  <c r="K93" i="18"/>
  <c r="M93" i="18" s="1"/>
  <c r="M76" i="18"/>
  <c r="M83" i="18" s="1"/>
  <c r="K164" i="18"/>
  <c r="M164" i="18" s="1"/>
  <c r="K130" i="18"/>
  <c r="M130" i="18" s="1"/>
  <c r="K91" i="18"/>
  <c r="M91" i="18" s="1"/>
  <c r="K15" i="18"/>
  <c r="M15" i="18" s="1"/>
  <c r="K49" i="18"/>
  <c r="M49" i="18" s="1"/>
  <c r="M192" i="18"/>
  <c r="M199" i="18" s="1"/>
  <c r="K136" i="18"/>
  <c r="M136" i="18" s="1"/>
  <c r="K55" i="18"/>
  <c r="M55" i="18" s="1"/>
  <c r="K97" i="18"/>
  <c r="M97" i="18" s="1"/>
  <c r="K170" i="18"/>
  <c r="M170" i="18" s="1"/>
  <c r="K95" i="18"/>
  <c r="M95" i="18" s="1"/>
  <c r="K53" i="18"/>
  <c r="M53" i="18" s="1"/>
  <c r="K168" i="18"/>
  <c r="M168" i="18" s="1"/>
  <c r="K134" i="18"/>
  <c r="M134" i="18" s="1"/>
  <c r="M150" i="19"/>
  <c r="M157" i="19" s="1"/>
  <c r="M76" i="19"/>
  <c r="M83" i="19" s="1"/>
  <c r="M19" i="19"/>
  <c r="M192" i="19"/>
  <c r="M199" i="19" s="1"/>
  <c r="K171" i="18"/>
  <c r="M171" i="18" s="1"/>
  <c r="K56" i="18"/>
  <c r="M56" i="18" s="1"/>
  <c r="M172" i="19"/>
  <c r="M98" i="19"/>
  <c r="M114" i="19"/>
  <c r="M121" i="19" s="1"/>
  <c r="M137" i="19"/>
  <c r="K135" i="18"/>
  <c r="M135" i="18" s="1"/>
  <c r="K169" i="18"/>
  <c r="M169" i="18" s="1"/>
  <c r="K96" i="18"/>
  <c r="M96" i="18" s="1"/>
  <c r="K54" i="18"/>
  <c r="M54" i="18" s="1"/>
  <c r="K165" i="18"/>
  <c r="M165" i="18" s="1"/>
  <c r="K92" i="18"/>
  <c r="M92" i="18" s="1"/>
  <c r="K16" i="18"/>
  <c r="M16" i="18" s="1"/>
  <c r="K50" i="18"/>
  <c r="M50" i="18" s="1"/>
  <c r="K131" i="18"/>
  <c r="M131" i="18" s="1"/>
  <c r="E43" i="4"/>
  <c r="E42" i="4"/>
  <c r="K61" i="19" l="1"/>
  <c r="K23" i="19"/>
  <c r="M23" i="19" s="1"/>
  <c r="K176" i="19"/>
  <c r="K141" i="19"/>
  <c r="K102" i="19"/>
  <c r="K140" i="19"/>
  <c r="K101" i="19"/>
  <c r="K22" i="19"/>
  <c r="K60" i="19"/>
  <c r="K175" i="19"/>
  <c r="M57" i="18"/>
  <c r="M172" i="18"/>
  <c r="M98" i="18"/>
  <c r="M137" i="18"/>
  <c r="M19" i="18"/>
  <c r="E41" i="4"/>
  <c r="G22" i="4"/>
  <c r="G47" i="4"/>
  <c r="K210" i="14"/>
  <c r="M210" i="14" s="1"/>
  <c r="M211" i="14" s="1"/>
  <c r="K195" i="14"/>
  <c r="M195" i="14" s="1"/>
  <c r="K194" i="14"/>
  <c r="M194" i="14" s="1"/>
  <c r="K184" i="14"/>
  <c r="M184" i="14" s="1"/>
  <c r="K153" i="14"/>
  <c r="M153" i="14" s="1"/>
  <c r="K152" i="14"/>
  <c r="M152" i="14" s="1"/>
  <c r="K141" i="14"/>
  <c r="M141" i="14" s="1"/>
  <c r="K140" i="14"/>
  <c r="M140" i="14" s="1"/>
  <c r="K117" i="14"/>
  <c r="M117" i="14" s="1"/>
  <c r="K101" i="14"/>
  <c r="M101" i="14" s="1"/>
  <c r="K102" i="14"/>
  <c r="M102" i="14" s="1"/>
  <c r="K95" i="14"/>
  <c r="M95" i="14" s="1"/>
  <c r="K78" i="14"/>
  <c r="M78" i="14" s="1"/>
  <c r="K60" i="14"/>
  <c r="M60" i="14" s="1"/>
  <c r="K61" i="14"/>
  <c r="M61" i="14" s="1"/>
  <c r="K32" i="14"/>
  <c r="M32" i="14" s="1"/>
  <c r="K22" i="14"/>
  <c r="M22" i="14" s="1"/>
  <c r="E211" i="14"/>
  <c r="E213" i="14" s="1"/>
  <c r="C211" i="14"/>
  <c r="G210" i="14"/>
  <c r="I210" i="14" s="1"/>
  <c r="I211" i="14" s="1"/>
  <c r="E208" i="14"/>
  <c r="C208" i="14"/>
  <c r="E197" i="14"/>
  <c r="C197" i="14"/>
  <c r="G196" i="14"/>
  <c r="I196" i="14" s="1"/>
  <c r="G195" i="14"/>
  <c r="I195" i="14" s="1"/>
  <c r="G194" i="14"/>
  <c r="I194" i="14" s="1"/>
  <c r="E192" i="14"/>
  <c r="C192" i="14"/>
  <c r="G191" i="14"/>
  <c r="I191" i="14" s="1"/>
  <c r="G190" i="14"/>
  <c r="G189" i="14"/>
  <c r="I189" i="14" s="1"/>
  <c r="G188" i="14"/>
  <c r="I188" i="14" s="1"/>
  <c r="G187" i="14"/>
  <c r="I187" i="14" s="1"/>
  <c r="G186" i="14"/>
  <c r="I186" i="14" s="1"/>
  <c r="G185" i="14"/>
  <c r="I185" i="14" s="1"/>
  <c r="G184" i="14"/>
  <c r="I184" i="14" s="1"/>
  <c r="G183" i="14"/>
  <c r="I183" i="14" s="1"/>
  <c r="E177" i="14"/>
  <c r="C177" i="14"/>
  <c r="G176" i="14"/>
  <c r="I176" i="14" s="1"/>
  <c r="G175" i="14"/>
  <c r="I175" i="14" s="1"/>
  <c r="G174" i="14"/>
  <c r="I174" i="14" s="1"/>
  <c r="E172" i="14"/>
  <c r="C172" i="14"/>
  <c r="G171" i="14"/>
  <c r="I171" i="14" s="1"/>
  <c r="G170" i="14"/>
  <c r="I170" i="14" s="1"/>
  <c r="G169" i="14"/>
  <c r="I169" i="14" s="1"/>
  <c r="G168" i="14"/>
  <c r="I168" i="14" s="1"/>
  <c r="G167" i="14"/>
  <c r="I167" i="14" s="1"/>
  <c r="G166" i="14"/>
  <c r="I166" i="14" s="1"/>
  <c r="G165" i="14"/>
  <c r="I165" i="14" s="1"/>
  <c r="G164" i="14"/>
  <c r="I164" i="14" s="1"/>
  <c r="G163" i="14"/>
  <c r="I163" i="14" s="1"/>
  <c r="E155" i="14"/>
  <c r="E157" i="14" s="1"/>
  <c r="C155" i="14"/>
  <c r="G154" i="14"/>
  <c r="I154" i="14" s="1"/>
  <c r="G153" i="14"/>
  <c r="I153" i="14" s="1"/>
  <c r="G152" i="14"/>
  <c r="I152" i="14" s="1"/>
  <c r="E150" i="14"/>
  <c r="C150" i="14"/>
  <c r="G149" i="14"/>
  <c r="I149" i="14" s="1"/>
  <c r="G148" i="14"/>
  <c r="I148" i="14" s="1"/>
  <c r="E142" i="14"/>
  <c r="E144" i="14" s="1"/>
  <c r="C142" i="14"/>
  <c r="G141" i="14"/>
  <c r="I141" i="14" s="1"/>
  <c r="G140" i="14"/>
  <c r="I140" i="14" s="1"/>
  <c r="G139" i="14"/>
  <c r="I139" i="14" s="1"/>
  <c r="E137" i="14"/>
  <c r="C137" i="14"/>
  <c r="G136" i="14"/>
  <c r="I136" i="14" s="1"/>
  <c r="G135" i="14"/>
  <c r="I135" i="14" s="1"/>
  <c r="G134" i="14"/>
  <c r="I134" i="14" s="1"/>
  <c r="G133" i="14"/>
  <c r="I133" i="14" s="1"/>
  <c r="G132" i="14"/>
  <c r="I132" i="14" s="1"/>
  <c r="G131" i="14"/>
  <c r="I131" i="14" s="1"/>
  <c r="G130" i="14"/>
  <c r="I130" i="14" s="1"/>
  <c r="G129" i="14"/>
  <c r="I129" i="14" s="1"/>
  <c r="E119" i="14"/>
  <c r="E121" i="14" s="1"/>
  <c r="C119" i="14"/>
  <c r="G118" i="14"/>
  <c r="I118" i="14" s="1"/>
  <c r="G117" i="14"/>
  <c r="I117" i="14" s="1"/>
  <c r="G116" i="14"/>
  <c r="I116" i="14" s="1"/>
  <c r="E114" i="14"/>
  <c r="C114" i="14"/>
  <c r="G113" i="14"/>
  <c r="I113" i="14" s="1"/>
  <c r="G112" i="14"/>
  <c r="I112" i="14" s="1"/>
  <c r="G111" i="14"/>
  <c r="I111" i="14" s="1"/>
  <c r="G110" i="14"/>
  <c r="I110" i="14" s="1"/>
  <c r="G109" i="14"/>
  <c r="I109" i="14" s="1"/>
  <c r="E103" i="14"/>
  <c r="C103" i="14"/>
  <c r="G102" i="14"/>
  <c r="I102" i="14" s="1"/>
  <c r="G101" i="14"/>
  <c r="I101" i="14" s="1"/>
  <c r="G100" i="14"/>
  <c r="I100" i="14" s="1"/>
  <c r="E98" i="14"/>
  <c r="C98" i="14"/>
  <c r="G97" i="14"/>
  <c r="I97" i="14" s="1"/>
  <c r="G96" i="14"/>
  <c r="I96" i="14" s="1"/>
  <c r="G95" i="14"/>
  <c r="I95" i="14" s="1"/>
  <c r="G94" i="14"/>
  <c r="I94" i="14" s="1"/>
  <c r="G93" i="14"/>
  <c r="I93" i="14" s="1"/>
  <c r="G92" i="14"/>
  <c r="I92" i="14" s="1"/>
  <c r="G91" i="14"/>
  <c r="I91" i="14" s="1"/>
  <c r="G90" i="14"/>
  <c r="I90" i="14" s="1"/>
  <c r="E81" i="14"/>
  <c r="C81" i="14"/>
  <c r="G80" i="14"/>
  <c r="I80" i="14" s="1"/>
  <c r="G79" i="14"/>
  <c r="I79" i="14" s="1"/>
  <c r="G78" i="14"/>
  <c r="I78" i="14" s="1"/>
  <c r="E76" i="14"/>
  <c r="C76" i="14"/>
  <c r="G75" i="14"/>
  <c r="I75" i="14" s="1"/>
  <c r="G74" i="14"/>
  <c r="I74" i="14" s="1"/>
  <c r="G73" i="14"/>
  <c r="I73" i="14" s="1"/>
  <c r="G72" i="14"/>
  <c r="I72" i="14" s="1"/>
  <c r="G71" i="14"/>
  <c r="I71" i="14" s="1"/>
  <c r="G70" i="14"/>
  <c r="I70" i="14" s="1"/>
  <c r="G69" i="14"/>
  <c r="I69" i="14" s="1"/>
  <c r="G68" i="14"/>
  <c r="I68" i="14" s="1"/>
  <c r="E62" i="14"/>
  <c r="C62" i="14"/>
  <c r="G61" i="14"/>
  <c r="I61" i="14" s="1"/>
  <c r="G60" i="14"/>
  <c r="I60" i="14" s="1"/>
  <c r="G59" i="14"/>
  <c r="I59" i="14" s="1"/>
  <c r="E57" i="14"/>
  <c r="C57" i="14"/>
  <c r="G56" i="14"/>
  <c r="I56" i="14" s="1"/>
  <c r="G55" i="14"/>
  <c r="I55" i="14" s="1"/>
  <c r="G54" i="14"/>
  <c r="I54" i="14" s="1"/>
  <c r="G53" i="14"/>
  <c r="I53" i="14" s="1"/>
  <c r="G52" i="14"/>
  <c r="I52" i="14" s="1"/>
  <c r="G51" i="14"/>
  <c r="I51" i="14" s="1"/>
  <c r="G50" i="14"/>
  <c r="I50" i="14" s="1"/>
  <c r="G49" i="14"/>
  <c r="I49" i="14" s="1"/>
  <c r="G48" i="14"/>
  <c r="I48" i="14" s="1"/>
  <c r="E40" i="14"/>
  <c r="C40" i="14"/>
  <c r="G39" i="14"/>
  <c r="I39" i="14" s="1"/>
  <c r="G38" i="14"/>
  <c r="I38" i="14" s="1"/>
  <c r="G37" i="14"/>
  <c r="I37" i="14" s="1"/>
  <c r="E35" i="14"/>
  <c r="C35" i="14"/>
  <c r="G34" i="14"/>
  <c r="I34" i="14" s="1"/>
  <c r="G33" i="14"/>
  <c r="I33" i="14" s="1"/>
  <c r="G32" i="14"/>
  <c r="I32" i="14" s="1"/>
  <c r="G31" i="14"/>
  <c r="I31" i="14" s="1"/>
  <c r="E24" i="14"/>
  <c r="C24" i="14"/>
  <c r="G23" i="14"/>
  <c r="I23" i="14" s="1"/>
  <c r="G22" i="14"/>
  <c r="I22" i="14" s="1"/>
  <c r="G21" i="14"/>
  <c r="I21" i="14" s="1"/>
  <c r="E19" i="14"/>
  <c r="C19" i="14"/>
  <c r="G18" i="14"/>
  <c r="I18" i="14" s="1"/>
  <c r="G17" i="14"/>
  <c r="I17" i="14" s="1"/>
  <c r="G16" i="14"/>
  <c r="I16" i="14" s="1"/>
  <c r="G15" i="14"/>
  <c r="I15" i="14" s="1"/>
  <c r="G13" i="14"/>
  <c r="I13" i="14" s="1"/>
  <c r="C208" i="9"/>
  <c r="K184" i="9"/>
  <c r="M184" i="9" s="1"/>
  <c r="G184" i="9"/>
  <c r="I184" i="9" s="1"/>
  <c r="E197" i="9"/>
  <c r="C197" i="9"/>
  <c r="E192" i="9"/>
  <c r="C192" i="9"/>
  <c r="C199" i="9" s="1"/>
  <c r="E172" i="9"/>
  <c r="C172" i="9"/>
  <c r="E150" i="9"/>
  <c r="C150" i="9"/>
  <c r="E137" i="9"/>
  <c r="C137" i="9"/>
  <c r="E114" i="9"/>
  <c r="C114" i="9"/>
  <c r="E98" i="9"/>
  <c r="C98" i="9"/>
  <c r="E76" i="9"/>
  <c r="C76" i="9"/>
  <c r="E62" i="9"/>
  <c r="C62" i="9"/>
  <c r="E57" i="9"/>
  <c r="C57" i="9"/>
  <c r="C19" i="9"/>
  <c r="K34" i="9"/>
  <c r="M34" i="9" s="1"/>
  <c r="G33" i="9"/>
  <c r="I33" i="9" s="1"/>
  <c r="G34" i="9"/>
  <c r="I34" i="9" s="1"/>
  <c r="E40" i="9"/>
  <c r="C40" i="9"/>
  <c r="C35" i="9"/>
  <c r="G31" i="9"/>
  <c r="I31" i="9" s="1"/>
  <c r="G32" i="9"/>
  <c r="I32" i="9" s="1"/>
  <c r="E35" i="9"/>
  <c r="G37" i="9"/>
  <c r="I37" i="9" s="1"/>
  <c r="G38" i="9"/>
  <c r="I38" i="9" s="1"/>
  <c r="G39" i="9"/>
  <c r="I39" i="9" s="1"/>
  <c r="K18" i="9"/>
  <c r="M18" i="9" s="1"/>
  <c r="G18" i="9"/>
  <c r="I18" i="9" s="1"/>
  <c r="E19" i="9"/>
  <c r="G60" i="9"/>
  <c r="G61" i="9"/>
  <c r="G59" i="9"/>
  <c r="G22" i="9"/>
  <c r="G23" i="9"/>
  <c r="G21" i="9"/>
  <c r="K176" i="14"/>
  <c r="M176" i="14" s="1"/>
  <c r="K175" i="14"/>
  <c r="M175" i="14" s="1"/>
  <c r="K56" i="14"/>
  <c r="M56" i="14" s="1"/>
  <c r="K170" i="14"/>
  <c r="M170" i="14" s="1"/>
  <c r="K169" i="14"/>
  <c r="M169" i="14" s="1"/>
  <c r="K134" i="14"/>
  <c r="M134" i="14" s="1"/>
  <c r="K133" i="14"/>
  <c r="M133" i="14" s="1"/>
  <c r="K51" i="14"/>
  <c r="M51" i="14" s="1"/>
  <c r="K92" i="14"/>
  <c r="M92" i="14" s="1"/>
  <c r="K130" i="14"/>
  <c r="M130" i="14" s="1"/>
  <c r="K90" i="14"/>
  <c r="M90" i="14" s="1"/>
  <c r="K23" i="14"/>
  <c r="M23" i="14" s="1"/>
  <c r="K38" i="14"/>
  <c r="M38" i="14" s="1"/>
  <c r="K116" i="14"/>
  <c r="M116" i="14" s="1"/>
  <c r="K149" i="14"/>
  <c r="M149" i="14" s="1"/>
  <c r="K75" i="14"/>
  <c r="M75" i="14" s="1"/>
  <c r="K74" i="14"/>
  <c r="M74" i="14" s="1"/>
  <c r="K188" i="14"/>
  <c r="K112" i="14"/>
  <c r="M112" i="14" s="1"/>
  <c r="K34" i="14"/>
  <c r="M34" i="14" s="1"/>
  <c r="K185" i="14"/>
  <c r="M185" i="14" s="1"/>
  <c r="K69" i="14"/>
  <c r="M69" i="14" s="1"/>
  <c r="K183" i="14"/>
  <c r="M183" i="14" s="1"/>
  <c r="C144" i="14" l="1"/>
  <c r="K59" i="14"/>
  <c r="M59" i="14" s="1"/>
  <c r="M62" i="14" s="1"/>
  <c r="K21" i="19"/>
  <c r="K100" i="19"/>
  <c r="K174" i="19"/>
  <c r="K59" i="19"/>
  <c r="K139" i="19"/>
  <c r="C213" i="14"/>
  <c r="C26" i="14"/>
  <c r="I40" i="14"/>
  <c r="C199" i="14"/>
  <c r="E179" i="14"/>
  <c r="E199" i="14"/>
  <c r="C179" i="14"/>
  <c r="E159" i="14"/>
  <c r="C121" i="14"/>
  <c r="C123" i="14" s="1"/>
  <c r="C105" i="14"/>
  <c r="E83" i="14"/>
  <c r="E64" i="14"/>
  <c r="C42" i="14"/>
  <c r="E26" i="14"/>
  <c r="E199" i="9"/>
  <c r="E42" i="9"/>
  <c r="C42" i="9"/>
  <c r="C157" i="14"/>
  <c r="C159" i="14" s="1"/>
  <c r="E42" i="14"/>
  <c r="G206" i="14"/>
  <c r="I206" i="14" s="1"/>
  <c r="C83" i="14"/>
  <c r="C64" i="14"/>
  <c r="K110" i="14"/>
  <c r="M110" i="14" s="1"/>
  <c r="K33" i="14"/>
  <c r="M33" i="14" s="1"/>
  <c r="K100" i="14"/>
  <c r="M100" i="14" s="1"/>
  <c r="M103" i="14" s="1"/>
  <c r="M188" i="14"/>
  <c r="K206" i="14"/>
  <c r="M206" i="14" s="1"/>
  <c r="K70" i="14"/>
  <c r="M70" i="14" s="1"/>
  <c r="K168" i="14"/>
  <c r="M168" i="14" s="1"/>
  <c r="K73" i="14"/>
  <c r="M73" i="14" s="1"/>
  <c r="K48" i="14"/>
  <c r="M48" i="14" s="1"/>
  <c r="K167" i="14"/>
  <c r="M167" i="14" s="1"/>
  <c r="K15" i="14"/>
  <c r="M15" i="14" s="1"/>
  <c r="K49" i="14"/>
  <c r="M49" i="14" s="1"/>
  <c r="K91" i="14"/>
  <c r="M91" i="14" s="1"/>
  <c r="K132" i="14"/>
  <c r="M132" i="14" s="1"/>
  <c r="K166" i="14"/>
  <c r="M166" i="14" s="1"/>
  <c r="K94" i="14"/>
  <c r="M94" i="14" s="1"/>
  <c r="K109" i="14"/>
  <c r="M109" i="14" s="1"/>
  <c r="K18" i="14"/>
  <c r="M18" i="14" s="1"/>
  <c r="K50" i="14"/>
  <c r="M50" i="14" s="1"/>
  <c r="K131" i="14"/>
  <c r="M131" i="14" s="1"/>
  <c r="K165" i="14"/>
  <c r="M165" i="14" s="1"/>
  <c r="K17" i="14"/>
  <c r="M17" i="14" s="1"/>
  <c r="K191" i="14"/>
  <c r="M191" i="14" s="1"/>
  <c r="K31" i="14"/>
  <c r="M31" i="14" s="1"/>
  <c r="K190" i="14"/>
  <c r="M190" i="14" s="1"/>
  <c r="I81" i="14"/>
  <c r="I35" i="14"/>
  <c r="I42" i="14" s="1"/>
  <c r="I155" i="14"/>
  <c r="I150" i="14"/>
  <c r="I177" i="14"/>
  <c r="I172" i="14"/>
  <c r="I35" i="9"/>
  <c r="K97" i="14"/>
  <c r="M97" i="14" s="1"/>
  <c r="K196" i="14"/>
  <c r="M196" i="14" s="1"/>
  <c r="M197" i="14" s="1"/>
  <c r="K71" i="14"/>
  <c r="M71" i="14" s="1"/>
  <c r="K139" i="14"/>
  <c r="M139" i="14" s="1"/>
  <c r="M142" i="14" s="1"/>
  <c r="K16" i="14"/>
  <c r="M16" i="14" s="1"/>
  <c r="K37" i="14"/>
  <c r="M37" i="14" s="1"/>
  <c r="K53" i="14"/>
  <c r="M53" i="14" s="1"/>
  <c r="K80" i="14"/>
  <c r="M80" i="14" s="1"/>
  <c r="K93" i="14"/>
  <c r="M93" i="14" s="1"/>
  <c r="K111" i="14"/>
  <c r="M111" i="14" s="1"/>
  <c r="K135" i="14"/>
  <c r="M135" i="14" s="1"/>
  <c r="K171" i="14"/>
  <c r="M171" i="14" s="1"/>
  <c r="K187" i="14"/>
  <c r="M187" i="14" s="1"/>
  <c r="K118" i="14"/>
  <c r="M118" i="14" s="1"/>
  <c r="M119" i="14" s="1"/>
  <c r="K13" i="14"/>
  <c r="M13" i="14" s="1"/>
  <c r="K72" i="14"/>
  <c r="M72" i="14" s="1"/>
  <c r="K96" i="14"/>
  <c r="M96" i="14" s="1"/>
  <c r="K129" i="14"/>
  <c r="M129" i="14" s="1"/>
  <c r="K55" i="14"/>
  <c r="M55" i="14" s="1"/>
  <c r="K54" i="14"/>
  <c r="M54" i="14" s="1"/>
  <c r="K136" i="14"/>
  <c r="M136" i="14" s="1"/>
  <c r="K164" i="14"/>
  <c r="M164" i="14" s="1"/>
  <c r="K21" i="14"/>
  <c r="M21" i="14" s="1"/>
  <c r="M24" i="14" s="1"/>
  <c r="K39" i="14"/>
  <c r="M39" i="14" s="1"/>
  <c r="K52" i="14"/>
  <c r="M52" i="14" s="1"/>
  <c r="K79" i="14"/>
  <c r="M79" i="14" s="1"/>
  <c r="K113" i="14"/>
  <c r="M113" i="14" s="1"/>
  <c r="K148" i="14"/>
  <c r="M148" i="14" s="1"/>
  <c r="K186" i="14"/>
  <c r="M186" i="14" s="1"/>
  <c r="K154" i="14"/>
  <c r="M154" i="14" s="1"/>
  <c r="M155" i="14" s="1"/>
  <c r="K163" i="14"/>
  <c r="M163" i="14" s="1"/>
  <c r="K189" i="14"/>
  <c r="K68" i="14"/>
  <c r="M68" i="14" s="1"/>
  <c r="K174" i="14"/>
  <c r="M174" i="14" s="1"/>
  <c r="M177" i="14" s="1"/>
  <c r="I76" i="14"/>
  <c r="I57" i="14"/>
  <c r="E105" i="14"/>
  <c r="E123" i="14" s="1"/>
  <c r="I24" i="14"/>
  <c r="I19" i="14"/>
  <c r="I114" i="14"/>
  <c r="I62" i="14"/>
  <c r="I98" i="14"/>
  <c r="I119" i="14"/>
  <c r="I137" i="14"/>
  <c r="I103" i="14"/>
  <c r="I142" i="14"/>
  <c r="I197" i="14"/>
  <c r="G207" i="14"/>
  <c r="I207" i="14" s="1"/>
  <c r="I190" i="14"/>
  <c r="I192" i="14" s="1"/>
  <c r="I40" i="9"/>
  <c r="M35" i="14" l="1"/>
  <c r="E201" i="14"/>
  <c r="C44" i="14"/>
  <c r="E85" i="14"/>
  <c r="E125" i="14" s="1"/>
  <c r="E44" i="14"/>
  <c r="E216" i="14" s="1"/>
  <c r="I208" i="14"/>
  <c r="I213" i="14" s="1"/>
  <c r="C201" i="14"/>
  <c r="C216" i="14" s="1"/>
  <c r="I144" i="14"/>
  <c r="C85" i="14"/>
  <c r="C125" i="14" s="1"/>
  <c r="I42" i="9"/>
  <c r="I157" i="14"/>
  <c r="M189" i="14"/>
  <c r="M192" i="14" s="1"/>
  <c r="M199" i="14" s="1"/>
  <c r="K207" i="14"/>
  <c r="M207" i="14" s="1"/>
  <c r="M208" i="14" s="1"/>
  <c r="M213" i="14" s="1"/>
  <c r="K21" i="2" s="1"/>
  <c r="O21" i="2" s="1"/>
  <c r="I64" i="14"/>
  <c r="M137" i="14"/>
  <c r="M144" i="14" s="1"/>
  <c r="M114" i="14"/>
  <c r="M121" i="14" s="1"/>
  <c r="M19" i="14"/>
  <c r="M26" i="14" s="1"/>
  <c r="M76" i="14"/>
  <c r="M172" i="14"/>
  <c r="M179" i="14" s="1"/>
  <c r="M150" i="14"/>
  <c r="M157" i="14" s="1"/>
  <c r="M98" i="14"/>
  <c r="M105" i="14" s="1"/>
  <c r="I83" i="14"/>
  <c r="M57" i="14"/>
  <c r="M64" i="14" s="1"/>
  <c r="I179" i="14"/>
  <c r="M81" i="14"/>
  <c r="M40" i="14"/>
  <c r="M42" i="14" s="1"/>
  <c r="I105" i="14"/>
  <c r="I199" i="14"/>
  <c r="I26" i="14"/>
  <c r="I44" i="14" s="1"/>
  <c r="I121" i="14"/>
  <c r="K140" i="9"/>
  <c r="M140" i="9" s="1"/>
  <c r="S5" i="6"/>
  <c r="P4" i="6" s="1"/>
  <c r="A5" i="5"/>
  <c r="Q3" i="12"/>
  <c r="P5" i="12"/>
  <c r="P4" i="12"/>
  <c r="P3" i="12"/>
  <c r="N2" i="12" s="1"/>
  <c r="M4" i="12"/>
  <c r="M3" i="12"/>
  <c r="M2" i="12"/>
  <c r="A13" i="12"/>
  <c r="A14" i="12" s="1"/>
  <c r="N22" i="12"/>
  <c r="A5" i="12"/>
  <c r="A11" i="12"/>
  <c r="M10" i="12" s="1"/>
  <c r="M11" i="12"/>
  <c r="N11" i="12" s="1"/>
  <c r="O11" i="12"/>
  <c r="N20" i="12"/>
  <c r="O20" i="12" s="1"/>
  <c r="N21" i="12"/>
  <c r="O21" i="12"/>
  <c r="O22" i="12"/>
  <c r="A27" i="6"/>
  <c r="O26" i="6" s="1"/>
  <c r="A30" i="6"/>
  <c r="A12" i="6"/>
  <c r="A13" i="6"/>
  <c r="O12" i="6" s="1"/>
  <c r="O13" i="6"/>
  <c r="P13" i="6" s="1"/>
  <c r="A15" i="6"/>
  <c r="A16" i="6"/>
  <c r="O15" i="6" s="1"/>
  <c r="P15" i="6" s="1"/>
  <c r="A17" i="6"/>
  <c r="O16" i="6" s="1"/>
  <c r="A18" i="6"/>
  <c r="O17" i="6" s="1"/>
  <c r="P17" i="6" s="1"/>
  <c r="A19" i="6"/>
  <c r="A20" i="6"/>
  <c r="O19" i="6" s="1"/>
  <c r="A21" i="6"/>
  <c r="O20" i="6" s="1"/>
  <c r="A22" i="6"/>
  <c r="O21" i="6" s="1"/>
  <c r="A23" i="6"/>
  <c r="O22" i="6" s="1"/>
  <c r="A24" i="6"/>
  <c r="O23" i="6" s="1"/>
  <c r="A25" i="6"/>
  <c r="O24" i="6" s="1"/>
  <c r="A26" i="6"/>
  <c r="O25" i="6" s="1"/>
  <c r="A28" i="6"/>
  <c r="A29" i="6"/>
  <c r="A31" i="6"/>
  <c r="A32" i="6"/>
  <c r="A33" i="6"/>
  <c r="A11" i="6"/>
  <c r="K117" i="9"/>
  <c r="M117" i="9" s="1"/>
  <c r="K22" i="9"/>
  <c r="M22" i="9" s="1"/>
  <c r="A5" i="6"/>
  <c r="Q4" i="5"/>
  <c r="Q5" i="5"/>
  <c r="Q3" i="5"/>
  <c r="Q2" i="5"/>
  <c r="R5" i="5"/>
  <c r="R3" i="5"/>
  <c r="N3" i="5"/>
  <c r="N4" i="5"/>
  <c r="N2" i="5"/>
  <c r="N1" i="5"/>
  <c r="G49" i="4"/>
  <c r="R3" i="6"/>
  <c r="R2" i="6"/>
  <c r="G10" i="8"/>
  <c r="K152" i="9"/>
  <c r="M152" i="9" s="1"/>
  <c r="K116" i="9"/>
  <c r="M116" i="9" s="1"/>
  <c r="K37" i="9"/>
  <c r="K21" i="9"/>
  <c r="K210" i="9"/>
  <c r="K196" i="9"/>
  <c r="M196" i="9" s="1"/>
  <c r="K154" i="9"/>
  <c r="M154" i="9" s="1"/>
  <c r="K118" i="9"/>
  <c r="M118" i="9" s="1"/>
  <c r="K80" i="9"/>
  <c r="M80" i="9" s="1"/>
  <c r="K48" i="9"/>
  <c r="M48" i="9" s="1"/>
  <c r="K39" i="9"/>
  <c r="M39" i="9" s="1"/>
  <c r="K23" i="9"/>
  <c r="M23" i="9" s="1"/>
  <c r="Q5" i="12"/>
  <c r="G13" i="9"/>
  <c r="I13" i="9" s="1"/>
  <c r="G15" i="9"/>
  <c r="I15" i="9" s="1"/>
  <c r="G16" i="9"/>
  <c r="I16" i="9" s="1"/>
  <c r="G17" i="9"/>
  <c r="I17" i="9" s="1"/>
  <c r="I22" i="9"/>
  <c r="I23" i="9"/>
  <c r="C24" i="9"/>
  <c r="C26" i="9" s="1"/>
  <c r="C44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G55" i="9"/>
  <c r="I55" i="9" s="1"/>
  <c r="G56" i="9"/>
  <c r="I56" i="9" s="1"/>
  <c r="I59" i="9"/>
  <c r="I60" i="9"/>
  <c r="I61" i="9"/>
  <c r="C64" i="9"/>
  <c r="E64" i="9"/>
  <c r="G68" i="9"/>
  <c r="I68" i="9" s="1"/>
  <c r="G78" i="9"/>
  <c r="I78" i="9"/>
  <c r="G79" i="9"/>
  <c r="I79" i="9" s="1"/>
  <c r="G80" i="9"/>
  <c r="I80" i="9" s="1"/>
  <c r="C81" i="9"/>
  <c r="C83" i="9" s="1"/>
  <c r="E81" i="9"/>
  <c r="E83" i="9" s="1"/>
  <c r="G90" i="9"/>
  <c r="I90" i="9" s="1"/>
  <c r="G91" i="9"/>
  <c r="I91" i="9" s="1"/>
  <c r="G92" i="9"/>
  <c r="I92" i="9" s="1"/>
  <c r="G93" i="9"/>
  <c r="I93" i="9" s="1"/>
  <c r="G94" i="9"/>
  <c r="I94" i="9" s="1"/>
  <c r="G95" i="9"/>
  <c r="I95" i="9" s="1"/>
  <c r="G96" i="9"/>
  <c r="I96" i="9" s="1"/>
  <c r="G97" i="9"/>
  <c r="I97" i="9" s="1"/>
  <c r="G100" i="9"/>
  <c r="I100" i="9" s="1"/>
  <c r="G101" i="9"/>
  <c r="I101" i="9" s="1"/>
  <c r="G102" i="9"/>
  <c r="I102" i="9" s="1"/>
  <c r="C103" i="9"/>
  <c r="C105" i="9" s="1"/>
  <c r="E103" i="9"/>
  <c r="E105" i="9" s="1"/>
  <c r="G116" i="9"/>
  <c r="I116" i="9" s="1"/>
  <c r="G117" i="9"/>
  <c r="I117" i="9" s="1"/>
  <c r="G118" i="9"/>
  <c r="I118" i="9" s="1"/>
  <c r="C119" i="9"/>
  <c r="C121" i="9" s="1"/>
  <c r="E119" i="9"/>
  <c r="E121" i="9" s="1"/>
  <c r="G129" i="9"/>
  <c r="I129" i="9" s="1"/>
  <c r="G130" i="9"/>
  <c r="I130" i="9" s="1"/>
  <c r="G131" i="9"/>
  <c r="I131" i="9" s="1"/>
  <c r="G132" i="9"/>
  <c r="I132" i="9" s="1"/>
  <c r="G133" i="9"/>
  <c r="I133" i="9" s="1"/>
  <c r="G134" i="9"/>
  <c r="I134" i="9" s="1"/>
  <c r="G135" i="9"/>
  <c r="I135" i="9" s="1"/>
  <c r="G136" i="9"/>
  <c r="I136" i="9" s="1"/>
  <c r="G139" i="9"/>
  <c r="I139" i="9" s="1"/>
  <c r="G140" i="9"/>
  <c r="I140" i="9" s="1"/>
  <c r="G141" i="9"/>
  <c r="I141" i="9" s="1"/>
  <c r="C142" i="9"/>
  <c r="C144" i="9" s="1"/>
  <c r="E142" i="9"/>
  <c r="G152" i="9"/>
  <c r="I152" i="9" s="1"/>
  <c r="G153" i="9"/>
  <c r="I153" i="9" s="1"/>
  <c r="G154" i="9"/>
  <c r="I154" i="9" s="1"/>
  <c r="C155" i="9"/>
  <c r="E155" i="9"/>
  <c r="E157" i="9" s="1"/>
  <c r="C157" i="9"/>
  <c r="G163" i="9"/>
  <c r="I163" i="9" s="1"/>
  <c r="G164" i="9"/>
  <c r="I164" i="9" s="1"/>
  <c r="G165" i="9"/>
  <c r="I165" i="9" s="1"/>
  <c r="G166" i="9"/>
  <c r="I166" i="9" s="1"/>
  <c r="G167" i="9"/>
  <c r="I167" i="9" s="1"/>
  <c r="G168" i="9"/>
  <c r="I168" i="9" s="1"/>
  <c r="G169" i="9"/>
  <c r="I169" i="9" s="1"/>
  <c r="G170" i="9"/>
  <c r="I170" i="9" s="1"/>
  <c r="G171" i="9"/>
  <c r="I171" i="9" s="1"/>
  <c r="G174" i="9"/>
  <c r="I174" i="9" s="1"/>
  <c r="G175" i="9"/>
  <c r="I175" i="9" s="1"/>
  <c r="G176" i="9"/>
  <c r="I176" i="9" s="1"/>
  <c r="C177" i="9"/>
  <c r="C179" i="9" s="1"/>
  <c r="C201" i="9" s="1"/>
  <c r="E177" i="9"/>
  <c r="E179" i="9" s="1"/>
  <c r="G183" i="9"/>
  <c r="I183" i="9" s="1"/>
  <c r="G194" i="9"/>
  <c r="I194" i="9" s="1"/>
  <c r="G195" i="9"/>
  <c r="I195" i="9" s="1"/>
  <c r="G196" i="9"/>
  <c r="I196" i="9" s="1"/>
  <c r="E208" i="9"/>
  <c r="G210" i="9"/>
  <c r="C211" i="9"/>
  <c r="G22" i="8"/>
  <c r="G23" i="8"/>
  <c r="G24" i="8"/>
  <c r="G29" i="8"/>
  <c r="G47" i="8"/>
  <c r="R5" i="6"/>
  <c r="O1" i="6"/>
  <c r="O2" i="6"/>
  <c r="O3" i="6"/>
  <c r="O4" i="6"/>
  <c r="G29" i="4"/>
  <c r="G35" i="4" s="1"/>
  <c r="G10" i="4"/>
  <c r="N26" i="5"/>
  <c r="N27" i="5" s="1"/>
  <c r="O27" i="5" s="1"/>
  <c r="N24" i="5"/>
  <c r="N25" i="5"/>
  <c r="N21" i="5"/>
  <c r="N22" i="5"/>
  <c r="N23" i="5"/>
  <c r="N17" i="5"/>
  <c r="N18" i="5"/>
  <c r="O18" i="5" s="1"/>
  <c r="P18" i="5" s="1"/>
  <c r="N19" i="5"/>
  <c r="O19" i="5" s="1"/>
  <c r="N20" i="5"/>
  <c r="N13" i="5"/>
  <c r="O13" i="5" s="1"/>
  <c r="N14" i="5"/>
  <c r="O14" i="5" s="1"/>
  <c r="N15" i="5"/>
  <c r="N16" i="5"/>
  <c r="O16" i="5" s="1"/>
  <c r="N11" i="5"/>
  <c r="O22" i="5"/>
  <c r="P22" i="5" s="1"/>
  <c r="O17" i="5"/>
  <c r="O15" i="5"/>
  <c r="P13" i="5"/>
  <c r="N12" i="5"/>
  <c r="O12" i="5" s="1"/>
  <c r="G23" i="4"/>
  <c r="R2" i="5"/>
  <c r="K183" i="9"/>
  <c r="M183" i="9" s="1"/>
  <c r="K68" i="9"/>
  <c r="M68" i="9" s="1"/>
  <c r="K31" i="9"/>
  <c r="M31" i="9" s="1"/>
  <c r="S2" i="6"/>
  <c r="P1" i="6" s="1"/>
  <c r="K129" i="9"/>
  <c r="M129" i="9" s="1"/>
  <c r="K90" i="9"/>
  <c r="M90" i="9" s="1"/>
  <c r="K163" i="9"/>
  <c r="M163" i="9" s="1"/>
  <c r="K13" i="9"/>
  <c r="M13" i="9" s="1"/>
  <c r="O20" i="5"/>
  <c r="P20" i="5" s="1"/>
  <c r="G49" i="8"/>
  <c r="K15" i="9"/>
  <c r="M15" i="9" s="1"/>
  <c r="K49" i="9"/>
  <c r="M49" i="9" s="1"/>
  <c r="K91" i="9"/>
  <c r="M91" i="9" s="1"/>
  <c r="K164" i="9"/>
  <c r="M164" i="9" s="1"/>
  <c r="G31" i="8"/>
  <c r="K195" i="9"/>
  <c r="M195" i="9" s="1"/>
  <c r="K38" i="9"/>
  <c r="M38" i="9" s="1"/>
  <c r="Q4" i="12"/>
  <c r="K153" i="9"/>
  <c r="M153" i="9" s="1"/>
  <c r="R4" i="5"/>
  <c r="K130" i="9"/>
  <c r="M130" i="9" s="1"/>
  <c r="K79" i="9"/>
  <c r="M79" i="9" s="1"/>
  <c r="N12" i="12"/>
  <c r="O12" i="12"/>
  <c r="K194" i="9"/>
  <c r="M194" i="9" s="1"/>
  <c r="K78" i="9"/>
  <c r="M78" i="9" s="1"/>
  <c r="K132" i="9"/>
  <c r="M132" i="9" s="1"/>
  <c r="K93" i="9"/>
  <c r="M93" i="9" s="1"/>
  <c r="K51" i="9"/>
  <c r="M51" i="9" s="1"/>
  <c r="K17" i="9"/>
  <c r="M17" i="9" s="1"/>
  <c r="K166" i="9"/>
  <c r="M166" i="9" s="1"/>
  <c r="G33" i="8"/>
  <c r="G30" i="8"/>
  <c r="G11" i="8"/>
  <c r="K169" i="9"/>
  <c r="M169" i="9" s="1"/>
  <c r="K54" i="9"/>
  <c r="M54" i="9" s="1"/>
  <c r="K96" i="9"/>
  <c r="M96" i="9" s="1"/>
  <c r="G36" i="8"/>
  <c r="K135" i="9"/>
  <c r="M135" i="9" s="1"/>
  <c r="K167" i="9"/>
  <c r="M167" i="9" s="1"/>
  <c r="K94" i="9"/>
  <c r="M94" i="9" s="1"/>
  <c r="K133" i="9"/>
  <c r="M133" i="9" s="1"/>
  <c r="K52" i="9"/>
  <c r="M52" i="9" s="1"/>
  <c r="G34" i="8"/>
  <c r="K176" i="9"/>
  <c r="M176" i="9" s="1"/>
  <c r="K53" i="9"/>
  <c r="M53" i="9" s="1"/>
  <c r="K168" i="9"/>
  <c r="M168" i="9" s="1"/>
  <c r="K134" i="9"/>
  <c r="M134" i="9" s="1"/>
  <c r="K95" i="9"/>
  <c r="M95" i="9" s="1"/>
  <c r="G35" i="8"/>
  <c r="K97" i="9"/>
  <c r="M97" i="9" s="1"/>
  <c r="K55" i="9"/>
  <c r="M55" i="9" s="1"/>
  <c r="G37" i="8"/>
  <c r="K136" i="9"/>
  <c r="M136" i="9" s="1"/>
  <c r="K170" i="9"/>
  <c r="M170" i="9" s="1"/>
  <c r="G12" i="8"/>
  <c r="K69" i="9"/>
  <c r="M69" i="9" s="1"/>
  <c r="K32" i="9"/>
  <c r="M32" i="9" s="1"/>
  <c r="K72" i="9"/>
  <c r="M72" i="9" s="1"/>
  <c r="K112" i="9"/>
  <c r="M112" i="9" s="1"/>
  <c r="G15" i="8"/>
  <c r="K187" i="9"/>
  <c r="M187" i="9" s="1"/>
  <c r="K16" i="9"/>
  <c r="M16" i="9" s="1"/>
  <c r="K165" i="9"/>
  <c r="M165" i="9" s="1"/>
  <c r="K131" i="9"/>
  <c r="M131" i="9" s="1"/>
  <c r="K50" i="9"/>
  <c r="M50" i="9" s="1"/>
  <c r="K92" i="9"/>
  <c r="M92" i="9" s="1"/>
  <c r="G32" i="8"/>
  <c r="K111" i="9"/>
  <c r="M111" i="9" s="1"/>
  <c r="K71" i="9"/>
  <c r="M71" i="9" s="1"/>
  <c r="G14" i="8"/>
  <c r="K186" i="9"/>
  <c r="M186" i="9" s="1"/>
  <c r="G18" i="8"/>
  <c r="K190" i="9"/>
  <c r="M190" i="9" s="1"/>
  <c r="K110" i="9"/>
  <c r="M110" i="9" s="1"/>
  <c r="K185" i="9"/>
  <c r="M185" i="9" s="1"/>
  <c r="K70" i="9"/>
  <c r="M70" i="9" s="1"/>
  <c r="K33" i="9"/>
  <c r="M33" i="9" s="1"/>
  <c r="G13" i="8"/>
  <c r="K149" i="9"/>
  <c r="M149" i="9" s="1"/>
  <c r="K191" i="9"/>
  <c r="M191" i="9" s="1"/>
  <c r="Q2" i="12"/>
  <c r="G19" i="8"/>
  <c r="K75" i="9"/>
  <c r="M75" i="9" s="1"/>
  <c r="K73" i="9"/>
  <c r="M73" i="9" s="1"/>
  <c r="G16" i="8"/>
  <c r="K206" i="9"/>
  <c r="M206" i="9" s="1"/>
  <c r="K188" i="9"/>
  <c r="M188" i="9" s="1"/>
  <c r="K148" i="9"/>
  <c r="M148" i="9" s="1"/>
  <c r="K189" i="9"/>
  <c r="M189" i="9" s="1"/>
  <c r="K207" i="9"/>
  <c r="M207" i="9" s="1"/>
  <c r="K113" i="9"/>
  <c r="M113" i="9" s="1"/>
  <c r="G17" i="8"/>
  <c r="K74" i="9"/>
  <c r="M74" i="9" s="1"/>
  <c r="G38" i="8"/>
  <c r="K56" i="9"/>
  <c r="M56" i="9" s="1"/>
  <c r="K171" i="9"/>
  <c r="M171" i="9" s="1"/>
  <c r="N4" i="12" l="1"/>
  <c r="O23" i="12"/>
  <c r="E201" i="9"/>
  <c r="E144" i="9"/>
  <c r="E159" i="9" s="1"/>
  <c r="I85" i="14"/>
  <c r="I159" i="14"/>
  <c r="E85" i="9"/>
  <c r="P19" i="5"/>
  <c r="P16" i="5"/>
  <c r="P15" i="5"/>
  <c r="O18" i="6"/>
  <c r="P18" i="6" s="1"/>
  <c r="Q13" i="6"/>
  <c r="C14" i="6" s="1"/>
  <c r="Q17" i="6"/>
  <c r="C18" i="6" s="1"/>
  <c r="A15" i="12"/>
  <c r="N13" i="12"/>
  <c r="O13" i="12" s="1"/>
  <c r="O24" i="12"/>
  <c r="O11" i="5"/>
  <c r="P11" i="5" s="1"/>
  <c r="O23" i="5"/>
  <c r="O24" i="5" s="1"/>
  <c r="O25" i="5" s="1"/>
  <c r="O1" i="5"/>
  <c r="E123" i="9"/>
  <c r="O2" i="5"/>
  <c r="O10" i="6"/>
  <c r="N3" i="12"/>
  <c r="O4" i="5"/>
  <c r="O3" i="5"/>
  <c r="M35" i="9"/>
  <c r="M83" i="14"/>
  <c r="M85" i="14" s="1"/>
  <c r="K17" i="2" s="1"/>
  <c r="M159" i="14"/>
  <c r="K19" i="2" s="1"/>
  <c r="I123" i="14"/>
  <c r="I201" i="14"/>
  <c r="M123" i="14"/>
  <c r="K18" i="2" s="1"/>
  <c r="M201" i="14"/>
  <c r="K20" i="2" s="1"/>
  <c r="M44" i="14"/>
  <c r="K16" i="2" s="1"/>
  <c r="M19" i="9"/>
  <c r="I19" i="9"/>
  <c r="C159" i="9"/>
  <c r="M21" i="9"/>
  <c r="M24" i="9" s="1"/>
  <c r="M119" i="9"/>
  <c r="K175" i="9"/>
  <c r="M175" i="9" s="1"/>
  <c r="K101" i="9"/>
  <c r="M101" i="9" s="1"/>
  <c r="M208" i="9"/>
  <c r="C22" i="5"/>
  <c r="G43" i="4"/>
  <c r="G41" i="4"/>
  <c r="G37" i="4"/>
  <c r="G30" i="4"/>
  <c r="G33" i="4"/>
  <c r="G36" i="4"/>
  <c r="G32" i="4"/>
  <c r="G38" i="4"/>
  <c r="I142" i="9"/>
  <c r="I172" i="9"/>
  <c r="I137" i="9"/>
  <c r="I57" i="9"/>
  <c r="R4" i="6"/>
  <c r="I197" i="9"/>
  <c r="G11" i="4"/>
  <c r="C53" i="2"/>
  <c r="C52" i="2"/>
  <c r="C55" i="2"/>
  <c r="C56" i="2"/>
  <c r="I81" i="9"/>
  <c r="P22" i="6"/>
  <c r="P23" i="6" s="1"/>
  <c r="P24" i="6" s="1"/>
  <c r="P25" i="6" s="1"/>
  <c r="P26" i="6" s="1"/>
  <c r="Q22" i="6"/>
  <c r="I155" i="9"/>
  <c r="I98" i="9"/>
  <c r="I210" i="9"/>
  <c r="I211" i="9" s="1"/>
  <c r="E211" i="9"/>
  <c r="E213" i="9" s="1"/>
  <c r="O27" i="6"/>
  <c r="O28" i="6" s="1"/>
  <c r="P23" i="5"/>
  <c r="C23" i="5" s="1"/>
  <c r="P24" i="5"/>
  <c r="C24" i="5" s="1"/>
  <c r="O14" i="6"/>
  <c r="P14" i="6" s="1"/>
  <c r="P20" i="6"/>
  <c r="Q20" i="6" s="1"/>
  <c r="P12" i="6"/>
  <c r="Q12" i="6" s="1"/>
  <c r="C213" i="9"/>
  <c r="C123" i="9"/>
  <c r="G42" i="8"/>
  <c r="K60" i="9"/>
  <c r="M60" i="9" s="1"/>
  <c r="S4" i="6"/>
  <c r="P3" i="6" s="1"/>
  <c r="M150" i="9"/>
  <c r="G42" i="4"/>
  <c r="I119" i="9"/>
  <c r="I103" i="9"/>
  <c r="I62" i="9"/>
  <c r="P16" i="6"/>
  <c r="O11" i="6"/>
  <c r="P14" i="5"/>
  <c r="P27" i="5"/>
  <c r="O21" i="5"/>
  <c r="P21" i="5" s="1"/>
  <c r="P19" i="6"/>
  <c r="Q18" i="6"/>
  <c r="P21" i="6"/>
  <c r="Q21" i="6"/>
  <c r="M197" i="9"/>
  <c r="N28" i="5"/>
  <c r="P12" i="5"/>
  <c r="C12" i="5" s="1"/>
  <c r="E24" i="9"/>
  <c r="I21" i="9"/>
  <c r="I24" i="9" s="1"/>
  <c r="P17" i="5"/>
  <c r="I177" i="9"/>
  <c r="C85" i="9"/>
  <c r="Q15" i="6"/>
  <c r="C16" i="6" s="1"/>
  <c r="M98" i="9"/>
  <c r="G34" i="4"/>
  <c r="M210" i="9"/>
  <c r="M211" i="9" s="1"/>
  <c r="M172" i="9"/>
  <c r="M37" i="9"/>
  <c r="M40" i="9" s="1"/>
  <c r="N10" i="12"/>
  <c r="O10" i="12" s="1"/>
  <c r="C54" i="2"/>
  <c r="C24" i="2"/>
  <c r="C51" i="2"/>
  <c r="G41" i="8"/>
  <c r="K174" i="9"/>
  <c r="M174" i="9" s="1"/>
  <c r="S3" i="6"/>
  <c r="P2" i="6" s="1"/>
  <c r="K139" i="9"/>
  <c r="M139" i="9" s="1"/>
  <c r="K59" i="9"/>
  <c r="M59" i="9" s="1"/>
  <c r="K100" i="9"/>
  <c r="M100" i="9" s="1"/>
  <c r="G43" i="8"/>
  <c r="K102" i="9"/>
  <c r="M102" i="9" s="1"/>
  <c r="K141" i="9"/>
  <c r="M141" i="9" s="1"/>
  <c r="K61" i="9"/>
  <c r="M61" i="9" s="1"/>
  <c r="C16" i="5"/>
  <c r="M155" i="9"/>
  <c r="C20" i="5"/>
  <c r="C13" i="5"/>
  <c r="C18" i="5"/>
  <c r="C15" i="5"/>
  <c r="C19" i="5"/>
  <c r="M137" i="9"/>
  <c r="M114" i="9"/>
  <c r="M81" i="9"/>
  <c r="M192" i="9"/>
  <c r="M76" i="9"/>
  <c r="M57" i="9"/>
  <c r="I141" i="18" l="1"/>
  <c r="M141" i="18"/>
  <c r="I61" i="19"/>
  <c r="M61" i="19"/>
  <c r="I60" i="19"/>
  <c r="M60" i="19"/>
  <c r="I141" i="19"/>
  <c r="M141" i="19"/>
  <c r="E62" i="19"/>
  <c r="E64" i="19" s="1"/>
  <c r="E85" i="19" s="1"/>
  <c r="I59" i="19"/>
  <c r="M59" i="19"/>
  <c r="I174" i="18"/>
  <c r="E177" i="18"/>
  <c r="E179" i="18" s="1"/>
  <c r="E201" i="18" s="1"/>
  <c r="M174" i="18"/>
  <c r="E26" i="9"/>
  <c r="E44" i="9" s="1"/>
  <c r="I61" i="18"/>
  <c r="M61" i="18"/>
  <c r="E142" i="18"/>
  <c r="E144" i="18" s="1"/>
  <c r="E159" i="18" s="1"/>
  <c r="I139" i="18"/>
  <c r="M139" i="18"/>
  <c r="E103" i="19"/>
  <c r="E105" i="19" s="1"/>
  <c r="E123" i="19" s="1"/>
  <c r="E125" i="19" s="1"/>
  <c r="I100" i="19"/>
  <c r="M100" i="19"/>
  <c r="I140" i="19"/>
  <c r="M140" i="19"/>
  <c r="I175" i="19"/>
  <c r="M175" i="19"/>
  <c r="I139" i="19"/>
  <c r="E142" i="19"/>
  <c r="E144" i="19" s="1"/>
  <c r="E159" i="19" s="1"/>
  <c r="M139" i="19"/>
  <c r="I102" i="19"/>
  <c r="M102" i="19"/>
  <c r="I175" i="18"/>
  <c r="M175" i="18"/>
  <c r="I100" i="18"/>
  <c r="E103" i="18"/>
  <c r="E105" i="18" s="1"/>
  <c r="E123" i="18" s="1"/>
  <c r="M100" i="18"/>
  <c r="I176" i="18"/>
  <c r="M176" i="18"/>
  <c r="I60" i="18"/>
  <c r="M60" i="18"/>
  <c r="I102" i="18"/>
  <c r="M102" i="18"/>
  <c r="I174" i="19"/>
  <c r="E177" i="19"/>
  <c r="E179" i="19" s="1"/>
  <c r="E201" i="19" s="1"/>
  <c r="M174" i="19"/>
  <c r="I140" i="18"/>
  <c r="M140" i="18"/>
  <c r="E62" i="18"/>
  <c r="E64" i="18" s="1"/>
  <c r="E85" i="18" s="1"/>
  <c r="I59" i="18"/>
  <c r="M59" i="18"/>
  <c r="I101" i="18"/>
  <c r="M101" i="18"/>
  <c r="I176" i="19"/>
  <c r="M176" i="19"/>
  <c r="I101" i="19"/>
  <c r="M101" i="19"/>
  <c r="E125" i="9"/>
  <c r="E19" i="5"/>
  <c r="G19" i="5" s="1"/>
  <c r="I19" i="5" s="1"/>
  <c r="E27" i="5"/>
  <c r="E24" i="5"/>
  <c r="G24" i="5" s="1"/>
  <c r="I24" i="5" s="1"/>
  <c r="C11" i="5"/>
  <c r="E11" i="5"/>
  <c r="G11" i="5" s="1"/>
  <c r="I11" i="5" s="1"/>
  <c r="E12" i="5"/>
  <c r="G12" i="5" s="1"/>
  <c r="I12" i="5" s="1"/>
  <c r="E16" i="5"/>
  <c r="G16" i="5" s="1"/>
  <c r="I16" i="5" s="1"/>
  <c r="E22" i="5"/>
  <c r="G22" i="5" s="1"/>
  <c r="I22" i="5" s="1"/>
  <c r="E14" i="5"/>
  <c r="C19" i="6"/>
  <c r="E17" i="5"/>
  <c r="O26" i="5"/>
  <c r="P25" i="5"/>
  <c r="E25" i="5" s="1"/>
  <c r="P10" i="6"/>
  <c r="Q10" i="6" s="1"/>
  <c r="C22" i="6"/>
  <c r="E18" i="5"/>
  <c r="G18" i="5" s="1"/>
  <c r="I18" i="5" s="1"/>
  <c r="E21" i="5"/>
  <c r="E15" i="5"/>
  <c r="G15" i="5" s="1"/>
  <c r="I15" i="5" s="1"/>
  <c r="E13" i="5"/>
  <c r="G13" i="5" s="1"/>
  <c r="I13" i="5" s="1"/>
  <c r="Q23" i="6"/>
  <c r="C24" i="6" s="1"/>
  <c r="Q26" i="6"/>
  <c r="C27" i="6" s="1"/>
  <c r="O25" i="12"/>
  <c r="Q25" i="6"/>
  <c r="C26" i="6" s="1"/>
  <c r="Q24" i="6"/>
  <c r="C25" i="6" s="1"/>
  <c r="E23" i="5"/>
  <c r="G23" i="5" s="1"/>
  <c r="I23" i="5" s="1"/>
  <c r="I216" i="14"/>
  <c r="A16" i="12"/>
  <c r="N14" i="12"/>
  <c r="O14" i="12" s="1"/>
  <c r="E20" i="5"/>
  <c r="G20" i="5" s="1"/>
  <c r="I20" i="5" s="1"/>
  <c r="C27" i="5"/>
  <c r="I125" i="14"/>
  <c r="M125" i="14"/>
  <c r="K24" i="2"/>
  <c r="M216" i="14"/>
  <c r="I179" i="9"/>
  <c r="M177" i="9"/>
  <c r="M179" i="9" s="1"/>
  <c r="I144" i="9"/>
  <c r="M121" i="9"/>
  <c r="M213" i="9"/>
  <c r="K56" i="2" s="1"/>
  <c r="O56" i="2" s="1"/>
  <c r="M26" i="9"/>
  <c r="M42" i="9"/>
  <c r="M199" i="9"/>
  <c r="E22" i="6"/>
  <c r="K22" i="6" s="1"/>
  <c r="I64" i="9"/>
  <c r="I105" i="9"/>
  <c r="G31" i="4"/>
  <c r="E13" i="6"/>
  <c r="K13" i="6" s="1"/>
  <c r="G17" i="4"/>
  <c r="G189" i="9"/>
  <c r="G74" i="9"/>
  <c r="I74" i="9" s="1"/>
  <c r="G113" i="9"/>
  <c r="I113" i="9" s="1"/>
  <c r="G148" i="9"/>
  <c r="I148" i="9" s="1"/>
  <c r="G190" i="9"/>
  <c r="G18" i="4"/>
  <c r="G188" i="9"/>
  <c r="G73" i="9"/>
  <c r="I73" i="9" s="1"/>
  <c r="G16" i="4"/>
  <c r="M1" i="12"/>
  <c r="G191" i="9"/>
  <c r="G75" i="9"/>
  <c r="I75" i="9" s="1"/>
  <c r="G149" i="9"/>
  <c r="I149" i="9" s="1"/>
  <c r="G69" i="9"/>
  <c r="I69" i="9" s="1"/>
  <c r="G187" i="9"/>
  <c r="I187" i="9" s="1"/>
  <c r="G72" i="9"/>
  <c r="I72" i="9" s="1"/>
  <c r="G112" i="9"/>
  <c r="I112" i="9" s="1"/>
  <c r="G15" i="4"/>
  <c r="G110" i="9"/>
  <c r="I110" i="9" s="1"/>
  <c r="G185" i="9"/>
  <c r="I185" i="9" s="1"/>
  <c r="G70" i="9"/>
  <c r="I70" i="9" s="1"/>
  <c r="G111" i="9"/>
  <c r="I111" i="9" s="1"/>
  <c r="G186" i="9"/>
  <c r="I186" i="9" s="1"/>
  <c r="G71" i="9"/>
  <c r="I71" i="9" s="1"/>
  <c r="G14" i="4"/>
  <c r="C59" i="2"/>
  <c r="I26" i="9"/>
  <c r="I44" i="9" s="1"/>
  <c r="C17" i="5"/>
  <c r="E21" i="6"/>
  <c r="K21" i="6" s="1"/>
  <c r="C14" i="5"/>
  <c r="Q14" i="6"/>
  <c r="E15" i="6" s="1"/>
  <c r="K15" i="6" s="1"/>
  <c r="E18" i="6"/>
  <c r="K18" i="6" s="1"/>
  <c r="E19" i="6"/>
  <c r="C21" i="5"/>
  <c r="C23" i="6"/>
  <c r="N29" i="5"/>
  <c r="O28" i="5"/>
  <c r="P28" i="5" s="1"/>
  <c r="P11" i="6"/>
  <c r="Q11" i="6" s="1"/>
  <c r="C216" i="9"/>
  <c r="C125" i="9"/>
  <c r="Q19" i="6"/>
  <c r="E20" i="6" s="1"/>
  <c r="C21" i="6"/>
  <c r="Q16" i="6"/>
  <c r="E17" i="6" s="1"/>
  <c r="C17" i="6"/>
  <c r="O29" i="6"/>
  <c r="P28" i="6"/>
  <c r="Q28" i="6" s="1"/>
  <c r="E29" i="6" s="1"/>
  <c r="M157" i="9"/>
  <c r="E16" i="6"/>
  <c r="G16" i="6" s="1"/>
  <c r="I16" i="6" s="1"/>
  <c r="E23" i="6"/>
  <c r="K23" i="6" s="1"/>
  <c r="E14" i="6"/>
  <c r="G14" i="6" s="1"/>
  <c r="I14" i="6" s="1"/>
  <c r="C25" i="5"/>
  <c r="C13" i="6"/>
  <c r="P27" i="6"/>
  <c r="M62" i="9"/>
  <c r="M64" i="9" s="1"/>
  <c r="M142" i="9"/>
  <c r="M144" i="9" s="1"/>
  <c r="M103" i="9"/>
  <c r="M105" i="9" s="1"/>
  <c r="M83" i="9"/>
  <c r="M62" i="18" l="1"/>
  <c r="M64" i="18" s="1"/>
  <c r="M85" i="18" s="1"/>
  <c r="I177" i="19"/>
  <c r="I179" i="19" s="1"/>
  <c r="I201" i="19" s="1"/>
  <c r="M103" i="18"/>
  <c r="M105" i="18" s="1"/>
  <c r="M53" i="2" s="1"/>
  <c r="I177" i="18"/>
  <c r="I179" i="18" s="1"/>
  <c r="M177" i="19"/>
  <c r="M179" i="19" s="1"/>
  <c r="M103" i="19"/>
  <c r="M105" i="19" s="1"/>
  <c r="E24" i="18"/>
  <c r="E26" i="18" s="1"/>
  <c r="E44" i="18" s="1"/>
  <c r="E216" i="18" s="1"/>
  <c r="I21" i="18"/>
  <c r="M21" i="18"/>
  <c r="M62" i="19"/>
  <c r="M64" i="19" s="1"/>
  <c r="M177" i="18"/>
  <c r="M179" i="18" s="1"/>
  <c r="M142" i="19"/>
  <c r="I103" i="19"/>
  <c r="I105" i="19" s="1"/>
  <c r="I123" i="19" s="1"/>
  <c r="I22" i="18"/>
  <c r="M22" i="18"/>
  <c r="I62" i="19"/>
  <c r="I64" i="19" s="1"/>
  <c r="I85" i="19" s="1"/>
  <c r="M52" i="2"/>
  <c r="I22" i="19"/>
  <c r="M22" i="19"/>
  <c r="I62" i="18"/>
  <c r="I64" i="18" s="1"/>
  <c r="E125" i="18"/>
  <c r="I142" i="19"/>
  <c r="I144" i="19" s="1"/>
  <c r="I159" i="19" s="1"/>
  <c r="M142" i="18"/>
  <c r="M144" i="18" s="1"/>
  <c r="I21" i="19"/>
  <c r="E24" i="19"/>
  <c r="E26" i="19" s="1"/>
  <c r="E44" i="19" s="1"/>
  <c r="E216" i="19" s="1"/>
  <c r="M21" i="19"/>
  <c r="I103" i="18"/>
  <c r="I105" i="18" s="1"/>
  <c r="I142" i="18"/>
  <c r="I144" i="18" s="1"/>
  <c r="E216" i="9"/>
  <c r="G27" i="5"/>
  <c r="I27" i="5" s="1"/>
  <c r="G14" i="5"/>
  <c r="I14" i="5" s="1"/>
  <c r="G17" i="5"/>
  <c r="I17" i="5" s="1"/>
  <c r="G19" i="6"/>
  <c r="I19" i="6" s="1"/>
  <c r="C15" i="6"/>
  <c r="G15" i="6" s="1"/>
  <c r="I15" i="6" s="1"/>
  <c r="E27" i="6"/>
  <c r="K27" i="6" s="1"/>
  <c r="E26" i="6"/>
  <c r="G26" i="6" s="1"/>
  <c r="I26" i="6" s="1"/>
  <c r="P26" i="5"/>
  <c r="E26" i="5" s="1"/>
  <c r="E25" i="6"/>
  <c r="K25" i="6" s="1"/>
  <c r="C11" i="6"/>
  <c r="E11" i="6"/>
  <c r="K11" i="6" s="1"/>
  <c r="N15" i="12"/>
  <c r="O15" i="12" s="1"/>
  <c r="A17" i="12"/>
  <c r="G25" i="5"/>
  <c r="I25" i="5" s="1"/>
  <c r="G21" i="5"/>
  <c r="I21" i="5" s="1"/>
  <c r="E24" i="6"/>
  <c r="K24" i="6" s="1"/>
  <c r="O26" i="12"/>
  <c r="C27" i="12" s="1"/>
  <c r="I189" i="9"/>
  <c r="G207" i="9"/>
  <c r="I207" i="9" s="1"/>
  <c r="I188" i="9"/>
  <c r="G206" i="9"/>
  <c r="I206" i="9" s="1"/>
  <c r="M123" i="9"/>
  <c r="K53" i="2" s="1"/>
  <c r="M201" i="9"/>
  <c r="K55" i="2" s="1"/>
  <c r="M44" i="9"/>
  <c r="K51" i="2" s="1"/>
  <c r="E16" i="2"/>
  <c r="G22" i="6"/>
  <c r="I22" i="6" s="1"/>
  <c r="G23" i="6"/>
  <c r="I23" i="6" s="1"/>
  <c r="G17" i="6"/>
  <c r="I17" i="6" s="1"/>
  <c r="K14" i="6"/>
  <c r="G18" i="6"/>
  <c r="I18" i="6" s="1"/>
  <c r="G13" i="6"/>
  <c r="I13" i="6" s="1"/>
  <c r="I150" i="9"/>
  <c r="I157" i="9" s="1"/>
  <c r="I159" i="9" s="1"/>
  <c r="E19" i="2" s="1"/>
  <c r="I76" i="9"/>
  <c r="I83" i="9" s="1"/>
  <c r="I85" i="9" s="1"/>
  <c r="E17" i="2" s="1"/>
  <c r="I114" i="9"/>
  <c r="I121" i="9" s="1"/>
  <c r="I123" i="9" s="1"/>
  <c r="E18" i="2" s="1"/>
  <c r="C16" i="12"/>
  <c r="I191" i="9"/>
  <c r="I190" i="9"/>
  <c r="C25" i="12"/>
  <c r="C13" i="12"/>
  <c r="C15" i="12"/>
  <c r="C26" i="12"/>
  <c r="C21" i="12"/>
  <c r="C22" i="12"/>
  <c r="C12" i="12"/>
  <c r="C24" i="12"/>
  <c r="C23" i="12"/>
  <c r="C14" i="12"/>
  <c r="C11" i="12"/>
  <c r="G12" i="4"/>
  <c r="G13" i="4"/>
  <c r="P2" i="12"/>
  <c r="N1" i="12" s="1"/>
  <c r="G19" i="4"/>
  <c r="C12" i="6"/>
  <c r="E12" i="6"/>
  <c r="K29" i="6"/>
  <c r="K20" i="6"/>
  <c r="O30" i="6"/>
  <c r="P29" i="6"/>
  <c r="Q29" i="6" s="1"/>
  <c r="C30" i="6" s="1"/>
  <c r="C28" i="5"/>
  <c r="E28" i="5"/>
  <c r="Q27" i="6"/>
  <c r="E28" i="6" s="1"/>
  <c r="N30" i="5"/>
  <c r="O29" i="5"/>
  <c r="M159" i="9"/>
  <c r="K54" i="2" s="1"/>
  <c r="C20" i="6"/>
  <c r="G20" i="6" s="1"/>
  <c r="I20" i="6" s="1"/>
  <c r="K16" i="6"/>
  <c r="K17" i="6"/>
  <c r="K19" i="6"/>
  <c r="G21" i="6"/>
  <c r="I21" i="6" s="1"/>
  <c r="C29" i="6"/>
  <c r="G29" i="6" s="1"/>
  <c r="I29" i="6" s="1"/>
  <c r="M85" i="9"/>
  <c r="M123" i="18" l="1"/>
  <c r="M24" i="18"/>
  <c r="M26" i="18" s="1"/>
  <c r="M44" i="18" s="1"/>
  <c r="O53" i="2"/>
  <c r="I24" i="19"/>
  <c r="I26" i="19" s="1"/>
  <c r="I44" i="19" s="1"/>
  <c r="I216" i="19" s="1"/>
  <c r="I125" i="19"/>
  <c r="M55" i="2"/>
  <c r="O55" i="2" s="1"/>
  <c r="M201" i="18"/>
  <c r="G19" i="2"/>
  <c r="G54" i="2" s="1"/>
  <c r="I159" i="18"/>
  <c r="M17" i="2"/>
  <c r="O17" i="2" s="1"/>
  <c r="M85" i="19"/>
  <c r="G18" i="2"/>
  <c r="G53" i="2" s="1"/>
  <c r="I123" i="18"/>
  <c r="G17" i="2"/>
  <c r="I85" i="18"/>
  <c r="I24" i="18"/>
  <c r="I26" i="18" s="1"/>
  <c r="M24" i="19"/>
  <c r="M123" i="19"/>
  <c r="M18" i="2"/>
  <c r="O18" i="2" s="1"/>
  <c r="M159" i="18"/>
  <c r="M54" i="2"/>
  <c r="O54" i="2" s="1"/>
  <c r="M125" i="18"/>
  <c r="M19" i="2"/>
  <c r="O19" i="2" s="1"/>
  <c r="M144" i="19"/>
  <c r="M159" i="19" s="1"/>
  <c r="M201" i="19"/>
  <c r="M20" i="2"/>
  <c r="O20" i="2" s="1"/>
  <c r="G20" i="2"/>
  <c r="G55" i="2" s="1"/>
  <c r="I201" i="18"/>
  <c r="C26" i="5"/>
  <c r="G26" i="5" s="1"/>
  <c r="I26" i="5" s="1"/>
  <c r="K26" i="6"/>
  <c r="G27" i="6"/>
  <c r="I27" i="6" s="1"/>
  <c r="O27" i="12"/>
  <c r="E28" i="12" s="1"/>
  <c r="C28" i="6"/>
  <c r="G28" i="6" s="1"/>
  <c r="I28" i="6" s="1"/>
  <c r="G25" i="6"/>
  <c r="I25" i="6" s="1"/>
  <c r="O16" i="12"/>
  <c r="E17" i="12" s="1"/>
  <c r="A18" i="12"/>
  <c r="N16" i="12"/>
  <c r="G24" i="6"/>
  <c r="I24" i="6" s="1"/>
  <c r="G11" i="6"/>
  <c r="I11" i="6" s="1"/>
  <c r="I208" i="9"/>
  <c r="I213" i="9" s="1"/>
  <c r="E21" i="2" s="1"/>
  <c r="I21" i="2" s="1"/>
  <c r="Q21" i="2" s="1"/>
  <c r="I192" i="9"/>
  <c r="I199" i="9" s="1"/>
  <c r="I201" i="9" s="1"/>
  <c r="I125" i="9"/>
  <c r="E23" i="12"/>
  <c r="G23" i="12" s="1"/>
  <c r="I23" i="12" s="1"/>
  <c r="E15" i="12"/>
  <c r="G15" i="12" s="1"/>
  <c r="I15" i="12" s="1"/>
  <c r="E13" i="12"/>
  <c r="G13" i="12" s="1"/>
  <c r="I13" i="12" s="1"/>
  <c r="E14" i="12"/>
  <c r="G14" i="12" s="1"/>
  <c r="I14" i="12" s="1"/>
  <c r="E12" i="12"/>
  <c r="G12" i="12" s="1"/>
  <c r="I12" i="12" s="1"/>
  <c r="E26" i="12"/>
  <c r="G26" i="12" s="1"/>
  <c r="I26" i="12" s="1"/>
  <c r="E11" i="12"/>
  <c r="G11" i="12" s="1"/>
  <c r="I11" i="12" s="1"/>
  <c r="E24" i="12"/>
  <c r="G24" i="12" s="1"/>
  <c r="I24" i="12" s="1"/>
  <c r="E16" i="12"/>
  <c r="G16" i="12" s="1"/>
  <c r="I16" i="12" s="1"/>
  <c r="E25" i="12"/>
  <c r="G25" i="12" s="1"/>
  <c r="I25" i="12" s="1"/>
  <c r="E27" i="12"/>
  <c r="G27" i="12" s="1"/>
  <c r="I27" i="12" s="1"/>
  <c r="E21" i="12"/>
  <c r="G21" i="12" s="1"/>
  <c r="I21" i="12" s="1"/>
  <c r="E22" i="12"/>
  <c r="G22" i="12" s="1"/>
  <c r="I22" i="12" s="1"/>
  <c r="K28" i="6"/>
  <c r="O31" i="6"/>
  <c r="P30" i="6"/>
  <c r="Q30" i="6" s="1"/>
  <c r="E31" i="6" s="1"/>
  <c r="P29" i="5"/>
  <c r="C29" i="5" s="1"/>
  <c r="E30" i="6"/>
  <c r="O30" i="5"/>
  <c r="P30" i="5" s="1"/>
  <c r="N31" i="5"/>
  <c r="G28" i="5"/>
  <c r="I28" i="5" s="1"/>
  <c r="G12" i="6"/>
  <c r="I12" i="6" s="1"/>
  <c r="K12" i="6"/>
  <c r="E51" i="2"/>
  <c r="K52" i="2"/>
  <c r="O52" i="2" s="1"/>
  <c r="M125" i="9"/>
  <c r="M216" i="9"/>
  <c r="C28" i="12" l="1"/>
  <c r="M51" i="2"/>
  <c r="O51" i="2" s="1"/>
  <c r="O59" i="2" s="1"/>
  <c r="M216" i="18"/>
  <c r="I19" i="2"/>
  <c r="Q19" i="2" s="1"/>
  <c r="G16" i="2"/>
  <c r="I44" i="18"/>
  <c r="I216" i="18" s="1"/>
  <c r="M59" i="2"/>
  <c r="M65" i="2" s="1"/>
  <c r="M125" i="19"/>
  <c r="I17" i="2"/>
  <c r="Q17" i="2" s="1"/>
  <c r="G52" i="2"/>
  <c r="I125" i="18"/>
  <c r="M16" i="2"/>
  <c r="M26" i="19"/>
  <c r="M44" i="19" s="1"/>
  <c r="M216" i="19" s="1"/>
  <c r="I18" i="2"/>
  <c r="Q18" i="2" s="1"/>
  <c r="C31" i="6"/>
  <c r="G31" i="6" s="1"/>
  <c r="I31" i="6" s="1"/>
  <c r="O17" i="12"/>
  <c r="N17" i="12"/>
  <c r="A19" i="12"/>
  <c r="C30" i="5"/>
  <c r="G28" i="12"/>
  <c r="I28" i="12" s="1"/>
  <c r="O28" i="12"/>
  <c r="E29" i="12" s="1"/>
  <c r="C17" i="12"/>
  <c r="G17" i="12" s="1"/>
  <c r="I17" i="12" s="1"/>
  <c r="E56" i="2"/>
  <c r="I56" i="2" s="1"/>
  <c r="Q56" i="2" s="1"/>
  <c r="I216" i="9"/>
  <c r="E20" i="2"/>
  <c r="I20" i="2" s="1"/>
  <c r="Q20" i="2" s="1"/>
  <c r="K31" i="6"/>
  <c r="N32" i="5"/>
  <c r="O31" i="5"/>
  <c r="K30" i="6"/>
  <c r="G30" i="6"/>
  <c r="I30" i="6" s="1"/>
  <c r="E30" i="5"/>
  <c r="E29" i="5"/>
  <c r="G29" i="5" s="1"/>
  <c r="I29" i="5" s="1"/>
  <c r="O32" i="6"/>
  <c r="P31" i="6"/>
  <c r="Q31" i="6" s="1"/>
  <c r="E32" i="6" s="1"/>
  <c r="K59" i="2"/>
  <c r="I16" i="2" l="1"/>
  <c r="I24" i="2" s="1"/>
  <c r="G51" i="2"/>
  <c r="G24" i="2"/>
  <c r="G30" i="2" s="1"/>
  <c r="M24" i="2"/>
  <c r="M30" i="2" s="1"/>
  <c r="O16" i="2"/>
  <c r="G30" i="5"/>
  <c r="I30" i="5" s="1"/>
  <c r="O29" i="12"/>
  <c r="C30" i="12" s="1"/>
  <c r="N18" i="12"/>
  <c r="A20" i="12"/>
  <c r="N19" i="12" s="1"/>
  <c r="C32" i="6"/>
  <c r="G32" i="6" s="1"/>
  <c r="I32" i="6" s="1"/>
  <c r="C18" i="12"/>
  <c r="E18" i="12"/>
  <c r="C29" i="12"/>
  <c r="G29" i="12" s="1"/>
  <c r="I29" i="12" s="1"/>
  <c r="E52" i="2"/>
  <c r="I52" i="2" s="1"/>
  <c r="Q52" i="2" s="1"/>
  <c r="K32" i="6"/>
  <c r="O32" i="5"/>
  <c r="P32" i="5" s="1"/>
  <c r="P31" i="5"/>
  <c r="C31" i="5" s="1"/>
  <c r="P32" i="6"/>
  <c r="Q32" i="6" s="1"/>
  <c r="C33" i="6" s="1"/>
  <c r="E30" i="12" l="1"/>
  <c r="Q16" i="2"/>
  <c r="O24" i="2"/>
  <c r="Q24" i="2" s="1"/>
  <c r="G30" i="12"/>
  <c r="I30" i="12" s="1"/>
  <c r="G59" i="2"/>
  <c r="G65" i="2" s="1"/>
  <c r="I51" i="2"/>
  <c r="G18" i="12"/>
  <c r="I18" i="12" s="1"/>
  <c r="E33" i="6"/>
  <c r="K33" i="6" s="1"/>
  <c r="C32" i="5"/>
  <c r="E32" i="5"/>
  <c r="G32" i="5" s="1"/>
  <c r="I32" i="5" s="1"/>
  <c r="O19" i="12"/>
  <c r="C20" i="12" s="1"/>
  <c r="O18" i="12"/>
  <c r="E19" i="12" s="1"/>
  <c r="C19" i="12"/>
  <c r="E20" i="12"/>
  <c r="G20" i="12" s="1"/>
  <c r="I20" i="12" s="1"/>
  <c r="O30" i="12"/>
  <c r="C31" i="12" s="1"/>
  <c r="E53" i="2"/>
  <c r="I53" i="2" s="1"/>
  <c r="Q53" i="2" s="1"/>
  <c r="E31" i="5"/>
  <c r="G31" i="5" s="1"/>
  <c r="I31" i="5" s="1"/>
  <c r="E31" i="12" l="1"/>
  <c r="Q51" i="2"/>
  <c r="G19" i="12"/>
  <c r="I19" i="12" s="1"/>
  <c r="G33" i="6"/>
  <c r="I33" i="6" s="1"/>
  <c r="G31" i="12"/>
  <c r="I31" i="12" s="1"/>
  <c r="O31" i="12"/>
  <c r="C32" i="12" s="1"/>
  <c r="E32" i="12"/>
  <c r="O32" i="12" l="1"/>
  <c r="C33" i="12" s="1"/>
  <c r="E33" i="12"/>
  <c r="G32" i="12"/>
  <c r="I32" i="12" s="1"/>
  <c r="E54" i="2"/>
  <c r="I54" i="2" s="1"/>
  <c r="Q54" i="2" l="1"/>
  <c r="G33" i="12"/>
  <c r="I33" i="12" s="1"/>
  <c r="O33" i="12"/>
  <c r="C34" i="12" s="1"/>
  <c r="E34" i="12"/>
  <c r="I219" i="9"/>
  <c r="G34" i="12" l="1"/>
  <c r="I34" i="12" s="1"/>
  <c r="O34" i="12"/>
  <c r="C35" i="12" s="1"/>
  <c r="E24" i="2"/>
  <c r="E55" i="2"/>
  <c r="I55" i="2" s="1"/>
  <c r="E35" i="12" l="1"/>
  <c r="Q55" i="2"/>
  <c r="I59" i="2"/>
  <c r="Q59" i="2" s="1"/>
  <c r="G35" i="12"/>
  <c r="I35" i="12" s="1"/>
  <c r="O35" i="12"/>
  <c r="C36" i="12" s="1"/>
  <c r="E36" i="12"/>
  <c r="E59" i="2"/>
  <c r="G36" i="12" l="1"/>
  <c r="I36" i="12" s="1"/>
  <c r="O36" i="12"/>
  <c r="C37" i="12" s="1"/>
  <c r="E37" i="12"/>
  <c r="G37" i="12" l="1"/>
  <c r="I37" i="12" s="1"/>
  <c r="C61" i="2" l="1"/>
  <c r="O26" i="2" l="1"/>
  <c r="I26" i="2"/>
  <c r="Q26" i="2" s="1"/>
  <c r="E61" i="2"/>
  <c r="I61" i="2" s="1"/>
  <c r="K61" i="2" s="1"/>
  <c r="O61" i="2" s="1"/>
  <c r="Q61" i="2" s="1"/>
  <c r="E28" i="2" l="1"/>
  <c r="C30" i="2"/>
  <c r="C63" i="2"/>
  <c r="C65" i="2" s="1"/>
  <c r="I28" i="2" l="1"/>
  <c r="I30" i="2" s="1"/>
  <c r="E30" i="2"/>
  <c r="K28" i="2"/>
  <c r="E63" i="2"/>
  <c r="K30" i="2" l="1"/>
  <c r="K63" i="2"/>
  <c r="O28" i="2"/>
  <c r="I63" i="2"/>
  <c r="I65" i="2" s="1"/>
  <c r="E65" i="2"/>
  <c r="Q28" i="2" l="1"/>
  <c r="O30" i="2"/>
  <c r="K65" i="2"/>
  <c r="O65" i="2" s="1"/>
  <c r="Q65" i="2" s="1"/>
  <c r="O63" i="2"/>
  <c r="Q63" i="2" s="1"/>
  <c r="Q30" i="2" l="1"/>
</calcChain>
</file>

<file path=xl/sharedStrings.xml><?xml version="1.0" encoding="utf-8"?>
<sst xmlns="http://schemas.openxmlformats.org/spreadsheetml/2006/main" count="1008" uniqueCount="141">
  <si>
    <t>Rate Block</t>
  </si>
  <si>
    <t>Number</t>
  </si>
  <si>
    <t>Present</t>
  </si>
  <si>
    <t>Of Bills</t>
  </si>
  <si>
    <t>Consumption</t>
  </si>
  <si>
    <t>Rate</t>
  </si>
  <si>
    <t>Revenue</t>
  </si>
  <si>
    <t>(1)</t>
  </si>
  <si>
    <t>(2)</t>
  </si>
  <si>
    <t>(3)</t>
  </si>
  <si>
    <t>(4)</t>
  </si>
  <si>
    <t>(5)</t>
  </si>
  <si>
    <t>(6)</t>
  </si>
  <si>
    <t>(7)</t>
  </si>
  <si>
    <t>Residential - Monthly</t>
  </si>
  <si>
    <t>Customer Charge</t>
  </si>
  <si>
    <t>5/8</t>
  </si>
  <si>
    <t>1</t>
  </si>
  <si>
    <t>1 1/2</t>
  </si>
  <si>
    <t>2</t>
  </si>
  <si>
    <t>4</t>
  </si>
  <si>
    <t>Subtotal</t>
  </si>
  <si>
    <t>First Block</t>
  </si>
  <si>
    <t xml:space="preserve">     Subtotal</t>
  </si>
  <si>
    <t>Total</t>
  </si>
  <si>
    <t>Commercial - Monthly</t>
  </si>
  <si>
    <t>3</t>
  </si>
  <si>
    <t>6</t>
  </si>
  <si>
    <t>8</t>
  </si>
  <si>
    <t>10</t>
  </si>
  <si>
    <t xml:space="preserve">   Subtotal</t>
  </si>
  <si>
    <t>Industrial - Monthly</t>
  </si>
  <si>
    <t>Pro Forma</t>
  </si>
  <si>
    <t>Bill Analysis</t>
  </si>
  <si>
    <t>Revenues,</t>
  </si>
  <si>
    <t>Customer</t>
  </si>
  <si>
    <t>Present Rates</t>
  </si>
  <si>
    <t>Classification</t>
  </si>
  <si>
    <t>METERED SALES</t>
  </si>
  <si>
    <t>Residential</t>
  </si>
  <si>
    <t>Commercial</t>
  </si>
  <si>
    <t>Industrial</t>
  </si>
  <si>
    <t>Municipal</t>
  </si>
  <si>
    <t xml:space="preserve">  Total Sales of Water</t>
  </si>
  <si>
    <t>Other Operating Revenues</t>
  </si>
  <si>
    <t xml:space="preserve">    Total</t>
  </si>
  <si>
    <t>NORTHERN KENTUCKY WATER DISTRICT</t>
  </si>
  <si>
    <t>Residential - Quarterly</t>
  </si>
  <si>
    <t>First 45</t>
  </si>
  <si>
    <t>Next 4,905</t>
  </si>
  <si>
    <t>Over 4,950</t>
  </si>
  <si>
    <t>Total Residential</t>
  </si>
  <si>
    <t>Commercial - Quarterly</t>
  </si>
  <si>
    <t>First 15</t>
  </si>
  <si>
    <t>Next 1,635</t>
  </si>
  <si>
    <t>Over 1,650</t>
  </si>
  <si>
    <t>Total Commercial</t>
  </si>
  <si>
    <t>Industrial - Quarterly</t>
  </si>
  <si>
    <t>Total Industrial</t>
  </si>
  <si>
    <t>Public - Quarterly</t>
  </si>
  <si>
    <t>Public - Monthly</t>
  </si>
  <si>
    <t>Total Public</t>
  </si>
  <si>
    <t>Total Sales for Resale</t>
  </si>
  <si>
    <t>Multi-Family - Quarterly</t>
  </si>
  <si>
    <t>Multi-Family - Monthly</t>
  </si>
  <si>
    <t>Total Multi-Family</t>
  </si>
  <si>
    <t>Multi -Family</t>
  </si>
  <si>
    <t>3"</t>
  </si>
  <si>
    <t>Fixed Service  Charge</t>
  </si>
  <si>
    <t>5/8"</t>
  </si>
  <si>
    <t>Monthly</t>
  </si>
  <si>
    <t>3/4"</t>
  </si>
  <si>
    <t>1"</t>
  </si>
  <si>
    <t>1 1/2"</t>
  </si>
  <si>
    <t>2"</t>
  </si>
  <si>
    <t>4"</t>
  </si>
  <si>
    <t>10" and Larger</t>
  </si>
  <si>
    <t>Quarterly</t>
  </si>
  <si>
    <t>Consumption Charge</t>
  </si>
  <si>
    <t>First  4,500 CF</t>
  </si>
  <si>
    <t>Next 490,500 CF</t>
  </si>
  <si>
    <t>Over 495,000 CF</t>
  </si>
  <si>
    <t>First  1,500 CF</t>
  </si>
  <si>
    <t>Next 163,500 CF</t>
  </si>
  <si>
    <t>Over 165,000 CF</t>
  </si>
  <si>
    <t>Per 100 CF</t>
  </si>
  <si>
    <t>Rates</t>
  </si>
  <si>
    <t>8"</t>
  </si>
  <si>
    <t>6"</t>
  </si>
  <si>
    <t>Proposed</t>
  </si>
  <si>
    <t>Wholesale Customers</t>
  </si>
  <si>
    <t>Bill Comparisons</t>
  </si>
  <si>
    <t xml:space="preserve">Proposed </t>
  </si>
  <si>
    <t>Percentage</t>
  </si>
  <si>
    <t>CF</t>
  </si>
  <si>
    <t>Increase</t>
  </si>
  <si>
    <t>Proposed Rates</t>
  </si>
  <si>
    <t>Wholesale</t>
  </si>
  <si>
    <t>Wholesale - Monthly</t>
  </si>
  <si>
    <t>Total  CCF</t>
  </si>
  <si>
    <t>CCF</t>
  </si>
  <si>
    <t>Total Commercial/Multi-Family</t>
  </si>
  <si>
    <t>Bulk Loading Customers</t>
  </si>
  <si>
    <t>per 1000 gallons</t>
  </si>
  <si>
    <t>Bulk Water Sailes</t>
  </si>
  <si>
    <t>STEP 2</t>
  </si>
  <si>
    <t>STEP 1</t>
  </si>
  <si>
    <t>APPLICATION OF PRESENT RATES AND STEP 1 RATES TO CONSUMPTION ANALYSIS</t>
  </si>
  <si>
    <t>AND THE CALCULATION OF THE REVENUE INCREASE UNDER STEP 1 RATES</t>
  </si>
  <si>
    <t>Per month</t>
  </si>
  <si>
    <t>Payment</t>
  </si>
  <si>
    <t>Public Authority Monthly - Step 2</t>
  </si>
  <si>
    <t>Public Authority Monthly - Step 1</t>
  </si>
  <si>
    <t>10" Meter</t>
  </si>
  <si>
    <t>AND THE CALCULATION OF THE REVENUE INCREASE UNDER STEP 2 RATES</t>
  </si>
  <si>
    <t>5/8" Meter</t>
  </si>
  <si>
    <t xml:space="preserve"> Residential/Commercial Monthly Bills - Step 1</t>
  </si>
  <si>
    <t xml:space="preserve"> Residential/Commercial Monthly Bills - Step 2</t>
  </si>
  <si>
    <t xml:space="preserve"> Residential/Commercial Quarterly Bills - Step 2</t>
  </si>
  <si>
    <t xml:space="preserve"> Residential/Commercial Quarterly Bills - Step 1</t>
  </si>
  <si>
    <t>Step 2</t>
  </si>
  <si>
    <t>Step 1</t>
  </si>
  <si>
    <t>APPLICATION OF PRESENT RATES AND STEP 2 RATES TO CONSUMPTION ANALYSIS</t>
  </si>
  <si>
    <t>Per Books</t>
  </si>
  <si>
    <t>Bulk Water Sales</t>
  </si>
  <si>
    <t>Bills under</t>
  </si>
  <si>
    <t>YEAR ENDED DECEMBER 31, 2014</t>
  </si>
  <si>
    <t>3/4</t>
  </si>
  <si>
    <t>SUMMARY OF PROFORMA REVENUES UNDER PRESENT RATES FOR THE TWELVE MONTHS ENDED  DECEMBER 31, 2014</t>
  </si>
  <si>
    <t>`</t>
  </si>
  <si>
    <t>Adjustment</t>
  </si>
  <si>
    <t>APPLICATION OF PRESENT RATES AND STEP 1 RATES TO CONSUMPTION ADJUSTMENT</t>
  </si>
  <si>
    <t>Usage</t>
  </si>
  <si>
    <t>Revenues</t>
  </si>
  <si>
    <t>APPLICATION OF PRESENT RATES AND STEP 2 RATES TO CONSUMPTION ADJUSTMENT</t>
  </si>
  <si>
    <t>COMPARATIVE SCHEDULE OF PRESENT AND STEP 2 RATES</t>
  </si>
  <si>
    <t>SUMMARY OF PRESENT AND PROPOSED RATES - STEP 1</t>
  </si>
  <si>
    <t>H</t>
  </si>
  <si>
    <t>Switch for Step 1 or Step 2</t>
  </si>
  <si>
    <t>2=Step 2</t>
  </si>
  <si>
    <t>1=Step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</si>
</sst>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#,##0.0000"/>
    <numFmt numFmtId="167" formatCode="_(* #,##0.000_);_(* \(#,##0.000\);_(* &quot;-&quot;??_);_(@_)"/>
    <numFmt numFmtId="168" formatCode="_(* #,##0_);_(* \(#,##0\);_(* &quot;-&quot;??_);_(@_)"/>
    <numFmt numFmtId="169" formatCode="0.000"/>
    <numFmt numFmtId="170" formatCode="0_);\(0\)"/>
    <numFmt numFmtId="171" formatCode="&quot;$&quot;#,##0"/>
    <numFmt numFmtId="172" formatCode="0.0%"/>
    <numFmt numFmtId="173" formatCode="#,##0.00000000_);\(#,##0.00000000\)"/>
    <numFmt numFmtId="174" formatCode="0.0000"/>
    <numFmt numFmtId="175" formatCode="_(&quot;$&quot;* #,##0.000_);_(&quot;$&quot;* \(#,##0.000\);_(&quot;$&quot;* &quot;-&quot;??_);_(@_)"/>
    <numFmt numFmtId="176" formatCode="_(&quot;$&quot;* #,##0_);_(&quot;$&quot;* \(#,##0\);_(&quot;$&quot;* &quot;-&quot;??_);_(@_)"/>
    <numFmt numFmtId="177" formatCode="_(* #,##0.0000000_);_(* \(#,##0.0000000\);_(* &quot;-&quot;??_);_(@_)"/>
  </numFmts>
  <fonts count="10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7" fontId="3" fillId="0" borderId="0" xfId="0" applyNumberFormat="1" applyFont="1"/>
    <xf numFmtId="3" fontId="3" fillId="0" borderId="0" xfId="0" applyNumberFormat="1" applyFont="1"/>
    <xf numFmtId="0" fontId="3" fillId="0" borderId="0" xfId="0" quotePrefix="1" applyFont="1"/>
    <xf numFmtId="4" fontId="3" fillId="0" borderId="0" xfId="0" applyNumberFormat="1" applyFont="1"/>
    <xf numFmtId="37" fontId="3" fillId="0" borderId="1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/>
    <xf numFmtId="164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0" fontId="3" fillId="0" borderId="0" xfId="0" applyFont="1" applyBorder="1"/>
    <xf numFmtId="37" fontId="3" fillId="0" borderId="0" xfId="0" applyNumberFormat="1" applyFont="1" applyBorder="1"/>
    <xf numFmtId="37" fontId="3" fillId="0" borderId="0" xfId="1" applyNumberFormat="1" applyFont="1" applyBorder="1"/>
    <xf numFmtId="37" fontId="3" fillId="0" borderId="1" xfId="1" applyNumberFormat="1" applyFont="1" applyBorder="1"/>
    <xf numFmtId="3" fontId="3" fillId="0" borderId="0" xfId="1" applyNumberFormat="1" applyFont="1"/>
    <xf numFmtId="3" fontId="3" fillId="0" borderId="0" xfId="0" quotePrefix="1" applyNumberFormat="1" applyFont="1"/>
    <xf numFmtId="37" fontId="5" fillId="0" borderId="0" xfId="0" applyNumberFormat="1" applyFont="1"/>
    <xf numFmtId="166" fontId="3" fillId="0" borderId="0" xfId="0" applyNumberFormat="1" applyFont="1" applyBorder="1"/>
    <xf numFmtId="37" fontId="5" fillId="0" borderId="0" xfId="0" applyNumberFormat="1" applyFont="1" applyBorder="1"/>
    <xf numFmtId="0" fontId="5" fillId="0" borderId="0" xfId="0" applyFont="1" applyBorder="1"/>
    <xf numFmtId="173" fontId="3" fillId="0" borderId="0" xfId="0" applyNumberFormat="1" applyFont="1"/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/>
    <xf numFmtId="171" fontId="0" fillId="0" borderId="0" xfId="0" applyNumberFormat="1"/>
    <xf numFmtId="42" fontId="0" fillId="0" borderId="0" xfId="0" applyNumberFormat="1"/>
    <xf numFmtId="39" fontId="3" fillId="0" borderId="0" xfId="0" applyNumberFormat="1" applyFont="1"/>
    <xf numFmtId="168" fontId="3" fillId="0" borderId="0" xfId="1" applyNumberFormat="1" applyFont="1"/>
    <xf numFmtId="43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/>
    <xf numFmtId="44" fontId="3" fillId="0" borderId="0" xfId="0" applyNumberFormat="1" applyFont="1"/>
    <xf numFmtId="172" fontId="0" fillId="0" borderId="0" xfId="2" applyNumberFormat="1" applyFont="1"/>
    <xf numFmtId="10" fontId="0" fillId="0" borderId="0" xfId="2" applyNumberFormat="1" applyFont="1"/>
    <xf numFmtId="2" fontId="0" fillId="0" borderId="0" xfId="0" applyNumberFormat="1"/>
    <xf numFmtId="168" fontId="0" fillId="0" borderId="0" xfId="1" applyNumberFormat="1" applyFont="1"/>
    <xf numFmtId="43" fontId="0" fillId="0" borderId="0" xfId="1" applyFont="1"/>
    <xf numFmtId="168" fontId="0" fillId="0" borderId="0" xfId="0" applyNumberFormat="1"/>
    <xf numFmtId="0" fontId="3" fillId="0" borderId="0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3" fillId="0" borderId="0" xfId="0" quotePrefix="1" applyNumberFormat="1" applyFont="1" applyAlignment="1">
      <alignment horizontal="center"/>
    </xf>
    <xf numFmtId="0" fontId="4" fillId="0" borderId="0" xfId="0" applyFont="1"/>
    <xf numFmtId="171" fontId="3" fillId="0" borderId="0" xfId="0" applyNumberFormat="1" applyFont="1"/>
    <xf numFmtId="168" fontId="3" fillId="0" borderId="0" xfId="1" applyNumberFormat="1" applyFont="1" applyBorder="1"/>
    <xf numFmtId="3" fontId="3" fillId="0" borderId="1" xfId="0" applyNumberFormat="1" applyFont="1" applyBorder="1"/>
    <xf numFmtId="42" fontId="3" fillId="0" borderId="0" xfId="0" applyNumberFormat="1" applyFont="1"/>
    <xf numFmtId="42" fontId="3" fillId="0" borderId="2" xfId="0" applyNumberFormat="1" applyFont="1" applyBorder="1"/>
    <xf numFmtId="3" fontId="0" fillId="0" borderId="1" xfId="0" applyNumberFormat="1" applyBorder="1"/>
    <xf numFmtId="168" fontId="3" fillId="0" borderId="1" xfId="1" applyNumberFormat="1" applyFont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44" fontId="0" fillId="0" borderId="0" xfId="0" applyNumberFormat="1" applyFill="1"/>
    <xf numFmtId="169" fontId="0" fillId="0" borderId="0" xfId="0" applyNumberFormat="1"/>
    <xf numFmtId="168" fontId="3" fillId="0" borderId="0" xfId="0" applyNumberFormat="1" applyFont="1"/>
    <xf numFmtId="43" fontId="3" fillId="0" borderId="0" xfId="1" applyNumberFormat="1" applyFont="1"/>
    <xf numFmtId="43" fontId="3" fillId="0" borderId="0" xfId="1" applyFont="1"/>
    <xf numFmtId="10" fontId="1" fillId="0" borderId="0" xfId="2" applyNumberFormat="1"/>
    <xf numFmtId="0" fontId="0" fillId="0" borderId="0" xfId="0" applyAlignment="1">
      <alignment horizontal="left"/>
    </xf>
    <xf numFmtId="43" fontId="0" fillId="0" borderId="1" xfId="0" applyNumberFormat="1" applyBorder="1"/>
    <xf numFmtId="43" fontId="0" fillId="0" borderId="0" xfId="0" applyNumberFormat="1" applyBorder="1"/>
    <xf numFmtId="43" fontId="0" fillId="0" borderId="0" xfId="0" applyNumberFormat="1" applyAlignment="1">
      <alignment horizontal="center"/>
    </xf>
    <xf numFmtId="168" fontId="1" fillId="0" borderId="0" xfId="1" applyNumberFormat="1"/>
    <xf numFmtId="43" fontId="1" fillId="0" borderId="0" xfId="1"/>
    <xf numFmtId="172" fontId="1" fillId="0" borderId="0" xfId="2" applyNumberFormat="1"/>
    <xf numFmtId="168" fontId="1" fillId="0" borderId="0" xfId="1" applyNumberFormat="1" applyBorder="1"/>
    <xf numFmtId="0" fontId="0" fillId="0" borderId="0" xfId="0" applyBorder="1"/>
    <xf numFmtId="43" fontId="1" fillId="0" borderId="0" xfId="1" applyBorder="1"/>
    <xf numFmtId="172" fontId="1" fillId="0" borderId="0" xfId="2" applyNumberFormat="1" applyBorder="1"/>
    <xf numFmtId="168" fontId="0" fillId="0" borderId="0" xfId="1" applyNumberFormat="1" applyFont="1" applyBorder="1"/>
    <xf numFmtId="43" fontId="0" fillId="0" borderId="0" xfId="1" applyFont="1" applyBorder="1"/>
    <xf numFmtId="172" fontId="0" fillId="0" borderId="0" xfId="2" applyNumberFormat="1" applyFont="1" applyBorder="1"/>
    <xf numFmtId="168" fontId="0" fillId="0" borderId="1" xfId="1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69" fontId="3" fillId="0" borderId="0" xfId="0" applyNumberFormat="1" applyFont="1"/>
    <xf numFmtId="3" fontId="1" fillId="0" borderId="0" xfId="0" applyNumberFormat="1" applyFont="1"/>
    <xf numFmtId="37" fontId="1" fillId="0" borderId="0" xfId="0" applyNumberFormat="1" applyFont="1"/>
    <xf numFmtId="37" fontId="1" fillId="0" borderId="1" xfId="0" applyNumberFormat="1" applyFont="1" applyBorder="1"/>
    <xf numFmtId="175" fontId="3" fillId="0" borderId="0" xfId="0" applyNumberFormat="1" applyFont="1"/>
    <xf numFmtId="43" fontId="0" fillId="0" borderId="0" xfId="1" applyNumberFormat="1" applyFont="1"/>
    <xf numFmtId="0" fontId="0" fillId="0" borderId="1" xfId="0" applyBorder="1" applyAlignment="1">
      <alignment horizontal="centerContinuous"/>
    </xf>
    <xf numFmtId="44" fontId="0" fillId="0" borderId="0" xfId="3" applyFont="1"/>
    <xf numFmtId="0" fontId="0" fillId="2" borderId="0" xfId="0" applyFill="1"/>
    <xf numFmtId="37" fontId="3" fillId="0" borderId="3" xfId="0" applyNumberFormat="1" applyFont="1" applyBorder="1"/>
    <xf numFmtId="44" fontId="3" fillId="0" borderId="0" xfId="3" applyFont="1"/>
    <xf numFmtId="168" fontId="1" fillId="0" borderId="1" xfId="1" applyNumberFormat="1" applyFont="1" applyBorder="1"/>
    <xf numFmtId="168" fontId="1" fillId="0" borderId="0" xfId="1" applyNumberFormat="1" applyFont="1"/>
    <xf numFmtId="176" fontId="3" fillId="0" borderId="0" xfId="3" applyNumberFormat="1" applyFont="1"/>
    <xf numFmtId="176" fontId="0" fillId="0" borderId="0" xfId="3" applyNumberFormat="1" applyFont="1"/>
    <xf numFmtId="176" fontId="3" fillId="0" borderId="2" xfId="3" applyNumberFormat="1" applyFont="1" applyBorder="1"/>
    <xf numFmtId="177" fontId="0" fillId="0" borderId="0" xfId="1" applyNumberFormat="1" applyFont="1"/>
    <xf numFmtId="168" fontId="3" fillId="0" borderId="3" xfId="1" applyNumberFormat="1" applyFont="1" applyBorder="1"/>
    <xf numFmtId="168" fontId="0" fillId="0" borderId="0" xfId="1" applyNumberFormat="1" applyFont="1" applyFill="1"/>
    <xf numFmtId="168" fontId="3" fillId="0" borderId="0" xfId="1" applyNumberFormat="1" applyFont="1" applyFill="1"/>
    <xf numFmtId="168" fontId="1" fillId="0" borderId="1" xfId="1" applyNumberFormat="1" applyFont="1" applyFill="1" applyBorder="1"/>
    <xf numFmtId="37" fontId="3" fillId="0" borderId="0" xfId="0" applyNumberFormat="1" applyFont="1" applyFill="1"/>
    <xf numFmtId="10" fontId="3" fillId="0" borderId="0" xfId="2" applyNumberFormat="1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3" xfId="0" applyFont="1" applyBorder="1"/>
    <xf numFmtId="37" fontId="0" fillId="0" borderId="0" xfId="0" applyNumberFormat="1"/>
    <xf numFmtId="171" fontId="0" fillId="0" borderId="3" xfId="0" applyNumberFormat="1" applyBorder="1"/>
    <xf numFmtId="176" fontId="0" fillId="0" borderId="0" xfId="0" applyNumberFormat="1"/>
    <xf numFmtId="44" fontId="1" fillId="0" borderId="0" xfId="3" applyFont="1"/>
    <xf numFmtId="174" fontId="0" fillId="0" borderId="0" xfId="0" applyNumberFormat="1" applyFill="1"/>
    <xf numFmtId="169" fontId="0" fillId="0" borderId="0" xfId="0" applyNumberForma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17" fontId="3" fillId="0" borderId="0" xfId="0" applyNumberFormat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8"/>
  <sheetViews>
    <sheetView tabSelected="1" workbookViewId="0">
      <selection activeCell="Q32" sqref="Q32"/>
    </sheetView>
  </sheetViews>
  <sheetFormatPr defaultRowHeight="15" x14ac:dyDescent="0.2"/>
  <cols>
    <col min="1" max="1" width="16.33203125" style="2" customWidth="1"/>
    <col min="2" max="2" width="3" style="2" customWidth="1"/>
    <col min="3" max="3" width="14.44140625" style="2" customWidth="1"/>
    <col min="4" max="4" width="2.109375" style="2" customWidth="1"/>
    <col min="5" max="5" width="13.44140625" style="2" bestFit="1" customWidth="1"/>
    <col min="6" max="6" width="2.33203125" style="2" customWidth="1"/>
    <col min="7" max="7" width="13.21875" style="2" bestFit="1" customWidth="1"/>
    <col min="8" max="8" width="2.33203125" style="2" customWidth="1"/>
    <col min="9" max="9" width="13.44140625" style="2" bestFit="1" customWidth="1"/>
    <col min="10" max="10" width="2.77734375" customWidth="1"/>
    <col min="11" max="11" width="15.109375" bestFit="1" customWidth="1"/>
    <col min="12" max="12" width="3.109375" customWidth="1"/>
    <col min="13" max="13" width="13.77734375" bestFit="1" customWidth="1"/>
    <col min="14" max="14" width="2" customWidth="1"/>
    <col min="15" max="15" width="18.109375" bestFit="1" customWidth="1"/>
    <col min="16" max="16" width="1.5546875" customWidth="1"/>
    <col min="17" max="17" width="13.77734375" bestFit="1" customWidth="1"/>
    <col min="19" max="19" width="9.77734375" bestFit="1" customWidth="1"/>
  </cols>
  <sheetData>
    <row r="1" spans="1:17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x14ac:dyDescent="0.2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</row>
    <row r="3" spans="1:17" x14ac:dyDescent="0.2">
      <c r="A3" s="132" t="s">
        <v>128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x14ac:dyDescent="0.2">
      <c r="A4" s="133" t="s">
        <v>114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x14ac:dyDescent="0.2">
      <c r="A5" s="124"/>
    </row>
    <row r="9" spans="1:17" s="32" customFormat="1" x14ac:dyDescent="0.2">
      <c r="A9" s="1"/>
      <c r="B9" s="1"/>
      <c r="C9" s="1"/>
      <c r="D9" s="1"/>
      <c r="E9" s="1"/>
      <c r="F9" s="121"/>
      <c r="G9" s="121"/>
      <c r="H9" s="121"/>
      <c r="I9" s="121"/>
    </row>
    <row r="10" spans="1:17" s="32" customFormat="1" x14ac:dyDescent="0.2">
      <c r="A10" s="1"/>
      <c r="B10" s="1"/>
      <c r="C10" s="1" t="s">
        <v>32</v>
      </c>
      <c r="D10" s="1"/>
      <c r="E10" s="1" t="s">
        <v>33</v>
      </c>
      <c r="F10" s="121"/>
      <c r="G10" s="121" t="s">
        <v>132</v>
      </c>
      <c r="H10" s="121"/>
      <c r="I10" s="121" t="s">
        <v>32</v>
      </c>
      <c r="K10" s="1" t="s">
        <v>33</v>
      </c>
      <c r="L10" s="123"/>
      <c r="M10" s="123" t="s">
        <v>132</v>
      </c>
      <c r="O10" s="123" t="s">
        <v>32</v>
      </c>
      <c r="Q10" s="123" t="s">
        <v>120</v>
      </c>
    </row>
    <row r="11" spans="1:17" s="32" customFormat="1" x14ac:dyDescent="0.2">
      <c r="A11" s="1" t="s">
        <v>35</v>
      </c>
      <c r="B11" s="1"/>
      <c r="C11" s="1" t="s">
        <v>34</v>
      </c>
      <c r="D11" s="1"/>
      <c r="E11" s="1" t="s">
        <v>34</v>
      </c>
      <c r="F11" s="121"/>
      <c r="G11" s="121" t="s">
        <v>130</v>
      </c>
      <c r="H11" s="121"/>
      <c r="I11" s="121" t="s">
        <v>133</v>
      </c>
      <c r="K11" s="1" t="s">
        <v>34</v>
      </c>
      <c r="L11" s="123"/>
      <c r="M11" s="123" t="s">
        <v>130</v>
      </c>
      <c r="O11" s="123" t="s">
        <v>133</v>
      </c>
      <c r="Q11" s="123" t="s">
        <v>93</v>
      </c>
    </row>
    <row r="12" spans="1:17" s="32" customFormat="1" x14ac:dyDescent="0.2">
      <c r="A12" s="6" t="s">
        <v>37</v>
      </c>
      <c r="B12" s="1"/>
      <c r="C12" s="6" t="s">
        <v>123</v>
      </c>
      <c r="D12" s="1"/>
      <c r="E12" s="6" t="s">
        <v>36</v>
      </c>
      <c r="F12" s="121"/>
      <c r="G12" s="6" t="s">
        <v>36</v>
      </c>
      <c r="H12" s="121"/>
      <c r="I12" s="6" t="s">
        <v>36</v>
      </c>
      <c r="K12" s="6" t="s">
        <v>96</v>
      </c>
      <c r="L12" s="123"/>
      <c r="M12" s="6" t="s">
        <v>96</v>
      </c>
      <c r="O12" s="6" t="s">
        <v>96</v>
      </c>
      <c r="Q12" s="6" t="s">
        <v>95</v>
      </c>
    </row>
    <row r="13" spans="1:17" s="33" customFormat="1" x14ac:dyDescent="0.2">
      <c r="A13" s="61">
        <v>-1</v>
      </c>
      <c r="B13" s="61"/>
      <c r="C13" s="61">
        <v>-2</v>
      </c>
      <c r="D13" s="61"/>
      <c r="E13" s="61">
        <v>-3</v>
      </c>
      <c r="F13" s="61"/>
      <c r="G13" s="61">
        <v>-4</v>
      </c>
      <c r="H13" s="61"/>
      <c r="I13" s="61">
        <v>-5</v>
      </c>
      <c r="J13" s="62"/>
      <c r="K13" s="62">
        <v>-6</v>
      </c>
      <c r="L13" s="61"/>
      <c r="M13" s="61">
        <v>-7</v>
      </c>
      <c r="O13" s="33">
        <v>-8</v>
      </c>
      <c r="Q13" s="33">
        <v>-9</v>
      </c>
    </row>
    <row r="14" spans="1:17" x14ac:dyDescent="0.2">
      <c r="C14" s="12"/>
      <c r="D14" s="12"/>
      <c r="E14" s="12"/>
      <c r="F14" s="12"/>
      <c r="G14" s="12"/>
      <c r="H14" s="12"/>
      <c r="I14" s="12"/>
      <c r="L14" s="12"/>
      <c r="M14" s="12"/>
    </row>
    <row r="15" spans="1:17" x14ac:dyDescent="0.2">
      <c r="A15" s="63" t="s">
        <v>38</v>
      </c>
      <c r="C15" s="12"/>
      <c r="D15" s="12"/>
      <c r="E15" s="12"/>
      <c r="F15" s="12"/>
      <c r="G15" s="12"/>
      <c r="H15" s="12"/>
      <c r="I15" s="12"/>
      <c r="L15" s="12"/>
      <c r="M15" s="12"/>
    </row>
    <row r="16" spans="1:17" s="35" customFormat="1" x14ac:dyDescent="0.2">
      <c r="A16" s="64" t="s">
        <v>39</v>
      </c>
      <c r="B16" s="64"/>
      <c r="C16" s="109">
        <v>30212926.25</v>
      </c>
      <c r="D16" s="109"/>
      <c r="E16" s="109">
        <f>+'Bill analysis STEP 1'!I44</f>
        <v>30625116.43</v>
      </c>
      <c r="F16" s="109"/>
      <c r="G16" s="109">
        <f>+' Adjustments STEP 1'!I26</f>
        <v>887197.38079621037</v>
      </c>
      <c r="H16" s="109"/>
      <c r="I16" s="109">
        <f>+E16+G16</f>
        <v>31512313.810796209</v>
      </c>
      <c r="J16" s="112"/>
      <c r="K16" s="110">
        <f>+'Bill analysis STEP 2'!M44</f>
        <v>33487547.890000001</v>
      </c>
      <c r="L16" s="109"/>
      <c r="M16" s="109">
        <f>+' Adjustments STEP 2'!M24</f>
        <v>947388.9293330058</v>
      </c>
      <c r="O16" s="35">
        <f>+K16+M16</f>
        <v>34434936.819333009</v>
      </c>
      <c r="Q16" s="54">
        <f>+O16/I16-1</f>
        <v>9.274542726645163E-2</v>
      </c>
    </row>
    <row r="17" spans="1:17" s="34" customFormat="1" x14ac:dyDescent="0.2">
      <c r="A17" s="12" t="s">
        <v>40</v>
      </c>
      <c r="B17" s="12"/>
      <c r="C17" s="38">
        <v>7188700.9900000002</v>
      </c>
      <c r="D17" s="38"/>
      <c r="E17" s="38">
        <f>+'Bill analysis STEP 1'!I85</f>
        <v>7282626</v>
      </c>
      <c r="F17" s="38"/>
      <c r="G17" s="38">
        <f>+' Adjustments STEP 1'!I64</f>
        <v>173488</v>
      </c>
      <c r="H17" s="38"/>
      <c r="I17" s="38">
        <f t="shared" ref="I17:I21" si="0">+E17+G17</f>
        <v>7456114</v>
      </c>
      <c r="J17" s="112"/>
      <c r="K17" s="38">
        <f>+'Bill analysis STEP 2'!M85</f>
        <v>8027377.2000000002</v>
      </c>
      <c r="L17" s="38"/>
      <c r="M17" s="38">
        <f>+' Adjustments STEP 2'!M64</f>
        <v>190165.39005448186</v>
      </c>
      <c r="O17" s="57">
        <f t="shared" ref="O17:O21" si="1">+K17+M17</f>
        <v>8217542.5900544822</v>
      </c>
      <c r="Q17" s="54">
        <f t="shared" ref="Q17:Q26" si="2">+O17/I17-1</f>
        <v>0.10212137181036685</v>
      </c>
    </row>
    <row r="18" spans="1:17" s="34" customFormat="1" x14ac:dyDescent="0.2">
      <c r="A18" s="12" t="s">
        <v>66</v>
      </c>
      <c r="B18" s="12"/>
      <c r="C18" s="38">
        <v>4112072.99</v>
      </c>
      <c r="D18" s="38"/>
      <c r="E18" s="38">
        <f>+'Bill analysis STEP 1'!I123</f>
        <v>4153265</v>
      </c>
      <c r="F18" s="38"/>
      <c r="G18" s="38">
        <f>+' Adjustments STEP 1'!I105</f>
        <v>87308</v>
      </c>
      <c r="H18" s="38"/>
      <c r="I18" s="38">
        <f t="shared" si="0"/>
        <v>4240573</v>
      </c>
      <c r="J18" s="112"/>
      <c r="K18" s="38">
        <f>+'Bill analysis STEP 2'!M123</f>
        <v>4591391.1100000003</v>
      </c>
      <c r="L18" s="38"/>
      <c r="M18" s="38">
        <f>+' Adjustments STEP 2'!M105</f>
        <v>96138.69</v>
      </c>
      <c r="O18" s="57">
        <f t="shared" si="1"/>
        <v>4687529.8000000007</v>
      </c>
      <c r="Q18" s="54">
        <f t="shared" si="2"/>
        <v>0.10540009569461506</v>
      </c>
    </row>
    <row r="19" spans="1:17" s="34" customFormat="1" x14ac:dyDescent="0.2">
      <c r="A19" s="12" t="s">
        <v>41</v>
      </c>
      <c r="B19" s="12"/>
      <c r="C19" s="38">
        <v>3756997.01</v>
      </c>
      <c r="D19" s="38"/>
      <c r="E19" s="38">
        <f>+'Bill analysis STEP 1'!I159</f>
        <v>3783957</v>
      </c>
      <c r="F19" s="38"/>
      <c r="G19" s="38">
        <f>+' Adjustments STEP 1'!I144</f>
        <v>-106797</v>
      </c>
      <c r="H19" s="38"/>
      <c r="I19" s="38">
        <f t="shared" si="0"/>
        <v>3677160</v>
      </c>
      <c r="J19" s="112"/>
      <c r="K19" s="38">
        <f>+'Bill analysis STEP 2'!M159</f>
        <v>4123183.24</v>
      </c>
      <c r="L19" s="38"/>
      <c r="M19" s="38">
        <f>+' Adjustments STEP 2'!M142</f>
        <v>-116487.97</v>
      </c>
      <c r="O19" s="57">
        <f t="shared" si="1"/>
        <v>4006695.27</v>
      </c>
      <c r="Q19" s="54">
        <f t="shared" si="2"/>
        <v>8.9616788499820466E-2</v>
      </c>
    </row>
    <row r="20" spans="1:17" s="34" customFormat="1" x14ac:dyDescent="0.2">
      <c r="A20" s="12" t="s">
        <v>42</v>
      </c>
      <c r="B20" s="12"/>
      <c r="C20" s="65">
        <v>2265394.4500000002</v>
      </c>
      <c r="D20" s="38"/>
      <c r="E20" s="65">
        <f>+'Bill analysis STEP 1'!I201</f>
        <v>2268481</v>
      </c>
      <c r="F20" s="65"/>
      <c r="G20" s="38">
        <f>+' Adjustments STEP 1'!I179</f>
        <v>127466</v>
      </c>
      <c r="H20" s="65"/>
      <c r="I20" s="65">
        <f t="shared" si="0"/>
        <v>2395947</v>
      </c>
      <c r="J20" s="112"/>
      <c r="K20" s="65">
        <f>+'Bill analysis STEP 2'!M201</f>
        <v>2496246.5099999998</v>
      </c>
      <c r="L20" s="65"/>
      <c r="M20" s="38">
        <f>+' Adjustments STEP 2'!M179</f>
        <v>140647.94</v>
      </c>
      <c r="O20" s="57">
        <f t="shared" si="1"/>
        <v>2636894.4499999997</v>
      </c>
      <c r="Q20" s="54">
        <f t="shared" si="2"/>
        <v>0.10056459930040185</v>
      </c>
    </row>
    <row r="21" spans="1:17" s="34" customFormat="1" x14ac:dyDescent="0.2">
      <c r="A21" s="12" t="s">
        <v>97</v>
      </c>
      <c r="B21" s="12"/>
      <c r="C21" s="65">
        <v>1437713.08</v>
      </c>
      <c r="D21" s="65"/>
      <c r="E21" s="65">
        <f>+'Bill analysis STEP 1'!I213</f>
        <v>1438149</v>
      </c>
      <c r="F21" s="65"/>
      <c r="G21" s="38">
        <f>+' Adjustments STEP 1'!I213</f>
        <v>-40594</v>
      </c>
      <c r="H21" s="65"/>
      <c r="I21" s="65">
        <f t="shared" si="0"/>
        <v>1397555</v>
      </c>
      <c r="J21" s="112"/>
      <c r="K21" s="65">
        <f>+'Bill analysis STEP 2'!M213</f>
        <v>1574069.29</v>
      </c>
      <c r="L21" s="65"/>
      <c r="M21" s="38">
        <f>+' Adjustments STEP 2'!M213</f>
        <v>-44420.12</v>
      </c>
      <c r="O21" s="57">
        <f t="shared" si="1"/>
        <v>1529649.17</v>
      </c>
      <c r="Q21" s="54">
        <f t="shared" si="2"/>
        <v>9.4518047590255838E-2</v>
      </c>
    </row>
    <row r="22" spans="1:17" s="34" customFormat="1" x14ac:dyDescent="0.2">
      <c r="A22" s="12"/>
      <c r="B22" s="12"/>
      <c r="C22" s="70"/>
      <c r="D22" s="38"/>
      <c r="E22" s="70"/>
      <c r="F22" s="65"/>
      <c r="G22" s="65"/>
      <c r="H22" s="65"/>
      <c r="I22" s="65"/>
      <c r="J22" s="57"/>
      <c r="K22" s="93"/>
      <c r="L22" s="65"/>
      <c r="M22" s="65"/>
      <c r="O22" s="57"/>
      <c r="Q22" s="54"/>
    </row>
    <row r="23" spans="1:17" x14ac:dyDescent="0.2">
      <c r="C23" s="38"/>
      <c r="D23" s="38"/>
      <c r="E23" s="38"/>
      <c r="F23" s="38"/>
      <c r="G23" s="113"/>
      <c r="H23" s="38"/>
      <c r="I23" s="113"/>
      <c r="J23" s="57"/>
      <c r="K23" s="57"/>
      <c r="L23" s="38"/>
      <c r="M23" s="113"/>
      <c r="N23" s="38"/>
      <c r="O23" s="113"/>
    </row>
    <row r="24" spans="1:17" s="35" customFormat="1" x14ac:dyDescent="0.2">
      <c r="A24" s="64" t="s">
        <v>43</v>
      </c>
      <c r="B24" s="64"/>
      <c r="C24" s="38">
        <f>SUM(C16:C23)</f>
        <v>48973804.770000003</v>
      </c>
      <c r="D24" s="38"/>
      <c r="E24" s="38">
        <f>SUM(E16:E23)</f>
        <v>49551594.43</v>
      </c>
      <c r="F24" s="38"/>
      <c r="G24" s="38">
        <f t="shared" ref="G24" si="3">SUM(G16:G23)</f>
        <v>1128068.3807962104</v>
      </c>
      <c r="H24" s="38"/>
      <c r="I24" s="38">
        <f t="shared" ref="I24" si="4">SUM(I16:I23)</f>
        <v>50679662.810796209</v>
      </c>
      <c r="J24" s="57"/>
      <c r="K24" s="38">
        <f>SUM(K16:K23)</f>
        <v>54299815.240000002</v>
      </c>
      <c r="L24" s="38"/>
      <c r="M24" s="38">
        <f t="shared" ref="M24:O24" si="5">SUM(M16:M23)</f>
        <v>1213432.8593874874</v>
      </c>
      <c r="N24" s="38"/>
      <c r="O24" s="38">
        <f t="shared" si="5"/>
        <v>55513248.099387504</v>
      </c>
      <c r="Q24" s="54">
        <f t="shared" si="2"/>
        <v>9.5375245621436955E-2</v>
      </c>
    </row>
    <row r="25" spans="1:17" x14ac:dyDescent="0.2">
      <c r="C25" s="38"/>
      <c r="D25" s="38"/>
      <c r="E25" s="38"/>
      <c r="F25" s="38"/>
      <c r="G25" s="38"/>
      <c r="H25" s="38"/>
      <c r="I25" s="38"/>
      <c r="J25" s="57"/>
      <c r="K25" s="114"/>
      <c r="L25" s="38"/>
      <c r="M25" s="38"/>
      <c r="N25" s="38"/>
      <c r="O25" s="38"/>
    </row>
    <row r="26" spans="1:17" x14ac:dyDescent="0.2">
      <c r="A26" s="2" t="s">
        <v>124</v>
      </c>
      <c r="C26" s="38">
        <v>52747.31</v>
      </c>
      <c r="D26" s="38"/>
      <c r="E26" s="38">
        <v>52747.31</v>
      </c>
      <c r="F26" s="38"/>
      <c r="G26" s="38"/>
      <c r="H26" s="38"/>
      <c r="I26" s="65">
        <f t="shared" ref="I26" si="6">+E26+G26</f>
        <v>52747.31</v>
      </c>
      <c r="J26" s="57"/>
      <c r="K26" s="114">
        <v>59194.203444444429</v>
      </c>
      <c r="L26" s="38"/>
      <c r="M26" s="38"/>
      <c r="N26" s="38"/>
      <c r="O26" s="38">
        <f>+K26+M26</f>
        <v>59194.203444444429</v>
      </c>
      <c r="Q26" s="54">
        <f t="shared" si="2"/>
        <v>0.12222222222222201</v>
      </c>
    </row>
    <row r="27" spans="1:17" x14ac:dyDescent="0.2">
      <c r="C27" s="38"/>
      <c r="D27" s="38"/>
      <c r="E27" s="38"/>
      <c r="F27" s="38"/>
      <c r="G27" s="38"/>
      <c r="H27" s="38"/>
      <c r="I27" s="38"/>
      <c r="J27" s="57"/>
      <c r="K27" s="115"/>
      <c r="L27" s="38"/>
      <c r="M27" s="38"/>
      <c r="N27" s="38"/>
      <c r="O27" s="38"/>
    </row>
    <row r="28" spans="1:17" s="97" customFormat="1" x14ac:dyDescent="0.2">
      <c r="A28" s="97" t="s">
        <v>44</v>
      </c>
      <c r="C28" s="38">
        <v>3344516.5</v>
      </c>
      <c r="D28" s="108"/>
      <c r="E28" s="107">
        <f>+C28</f>
        <v>3344516.5</v>
      </c>
      <c r="F28" s="108"/>
      <c r="G28" s="107"/>
      <c r="H28" s="108"/>
      <c r="I28" s="107">
        <f>+E28</f>
        <v>3344516.5</v>
      </c>
      <c r="J28" s="108"/>
      <c r="K28" s="116">
        <f>+E28</f>
        <v>3344516.5</v>
      </c>
      <c r="L28" s="108"/>
      <c r="M28" s="107"/>
      <c r="N28" s="108"/>
      <c r="O28" s="107">
        <f>+K28+M28</f>
        <v>3344516.5</v>
      </c>
      <c r="Q28" s="54">
        <f t="shared" ref="Q28" si="7">+O28/I28-1</f>
        <v>0</v>
      </c>
    </row>
    <row r="29" spans="1:17" x14ac:dyDescent="0.2">
      <c r="C29" s="113"/>
      <c r="D29" s="38"/>
      <c r="E29" s="38"/>
      <c r="F29" s="38"/>
      <c r="G29" s="38"/>
      <c r="H29" s="38"/>
      <c r="I29" s="38"/>
      <c r="J29" s="57"/>
      <c r="K29" s="38"/>
      <c r="L29" s="38"/>
      <c r="M29" s="38"/>
      <c r="N29" s="38"/>
      <c r="O29" s="38"/>
    </row>
    <row r="30" spans="1:17" s="36" customFormat="1" ht="15.75" thickBot="1" x14ac:dyDescent="0.25">
      <c r="A30" s="67" t="s">
        <v>45</v>
      </c>
      <c r="B30" s="67"/>
      <c r="C30" s="111">
        <f>+C28+C24+C26</f>
        <v>52371068.580000006</v>
      </c>
      <c r="D30" s="109"/>
      <c r="E30" s="111">
        <f>+E28+E24+E26</f>
        <v>52948858.240000002</v>
      </c>
      <c r="F30" s="109"/>
      <c r="G30" s="111">
        <f t="shared" ref="G30" si="8">+G28+G24+G26</f>
        <v>1128068.3807962104</v>
      </c>
      <c r="H30" s="109"/>
      <c r="I30" s="111">
        <f t="shared" ref="I30" si="9">+I28+I24+I26</f>
        <v>54076926.620796211</v>
      </c>
      <c r="J30" s="109"/>
      <c r="K30" s="111">
        <f>+K28+K24+K26</f>
        <v>57703525.943444446</v>
      </c>
      <c r="L30" s="109"/>
      <c r="M30" s="111">
        <f t="shared" ref="M30:O30" si="10">+M28+M24+M26</f>
        <v>1213432.8593874874</v>
      </c>
      <c r="N30" s="109"/>
      <c r="O30" s="111">
        <f t="shared" si="10"/>
        <v>58916958.802831948</v>
      </c>
      <c r="Q30" s="54">
        <f t="shared" ref="Q30" si="11">+O30/I30-1</f>
        <v>8.9502722963076486E-2</v>
      </c>
    </row>
    <row r="31" spans="1:17" ht="15.75" thickTop="1" x14ac:dyDescent="0.2">
      <c r="C31" s="38"/>
      <c r="D31" s="38"/>
      <c r="E31" s="38"/>
      <c r="F31" s="38"/>
      <c r="G31" s="38"/>
      <c r="H31" s="38"/>
      <c r="I31" s="38"/>
      <c r="J31" s="57"/>
      <c r="K31" s="57"/>
      <c r="L31" s="38"/>
      <c r="M31" s="38"/>
      <c r="O31" s="58"/>
    </row>
    <row r="32" spans="1:17" x14ac:dyDescent="0.2">
      <c r="A32" s="13"/>
      <c r="E32" s="19"/>
      <c r="F32" s="19"/>
      <c r="G32" s="19"/>
      <c r="H32" s="19"/>
      <c r="I32" s="19"/>
      <c r="L32" s="19"/>
      <c r="M32" s="19"/>
    </row>
    <row r="33" spans="1:17" x14ac:dyDescent="0.2">
      <c r="A33" s="13"/>
      <c r="C33" s="75"/>
      <c r="E33" s="75"/>
      <c r="F33" s="75"/>
      <c r="G33" s="75"/>
      <c r="H33" s="75"/>
      <c r="I33" s="75"/>
      <c r="J33" s="2"/>
      <c r="K33" s="75"/>
      <c r="M33" s="55"/>
      <c r="O33" s="128"/>
      <c r="Q33" s="128"/>
    </row>
    <row r="34" spans="1:17" x14ac:dyDescent="0.2">
      <c r="A34" s="13"/>
      <c r="E34" s="40"/>
      <c r="F34" s="40"/>
      <c r="G34" s="40"/>
      <c r="H34" s="40"/>
      <c r="I34" s="40"/>
    </row>
    <row r="36" spans="1:17" x14ac:dyDescent="0.2">
      <c r="A36" s="132" t="s">
        <v>46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1"/>
      <c r="K37" s="51"/>
    </row>
    <row r="38" spans="1:17" x14ac:dyDescent="0.2">
      <c r="A38" s="132" t="s">
        <v>128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x14ac:dyDescent="0.2">
      <c r="A39" s="132" t="s">
        <v>108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4" spans="1:17" x14ac:dyDescent="0.2">
      <c r="A44" s="1"/>
      <c r="B44" s="1"/>
      <c r="C44" s="1"/>
      <c r="D44" s="1"/>
      <c r="E44" s="1"/>
      <c r="F44" s="121"/>
      <c r="G44" s="121"/>
      <c r="H44" s="121"/>
      <c r="I44" s="121"/>
      <c r="J44" s="32"/>
      <c r="K44" s="32"/>
    </row>
    <row r="45" spans="1:17" x14ac:dyDescent="0.2">
      <c r="A45" s="1"/>
      <c r="B45" s="1"/>
      <c r="C45" s="1" t="s">
        <v>32</v>
      </c>
      <c r="D45" s="1"/>
      <c r="E45" s="1" t="s">
        <v>33</v>
      </c>
      <c r="F45" s="123"/>
      <c r="G45" s="123" t="s">
        <v>132</v>
      </c>
      <c r="H45" s="123"/>
      <c r="I45" s="123" t="s">
        <v>32</v>
      </c>
      <c r="J45" s="32"/>
      <c r="K45" s="123" t="s">
        <v>33</v>
      </c>
      <c r="L45" s="123"/>
      <c r="M45" s="123" t="s">
        <v>132</v>
      </c>
      <c r="N45" s="32"/>
      <c r="O45" s="123" t="s">
        <v>32</v>
      </c>
      <c r="P45" s="32"/>
      <c r="Q45" s="123" t="s">
        <v>121</v>
      </c>
    </row>
    <row r="46" spans="1:17" x14ac:dyDescent="0.2">
      <c r="A46" s="1" t="s">
        <v>35</v>
      </c>
      <c r="B46" s="1"/>
      <c r="C46" s="1" t="s">
        <v>34</v>
      </c>
      <c r="D46" s="1"/>
      <c r="E46" s="1" t="s">
        <v>34</v>
      </c>
      <c r="F46" s="123"/>
      <c r="G46" s="123" t="s">
        <v>130</v>
      </c>
      <c r="H46" s="123"/>
      <c r="I46" s="123" t="s">
        <v>133</v>
      </c>
      <c r="J46" s="32"/>
      <c r="K46" s="123" t="s">
        <v>34</v>
      </c>
      <c r="L46" s="123"/>
      <c r="M46" s="123" t="s">
        <v>130</v>
      </c>
      <c r="N46" s="32"/>
      <c r="O46" s="123" t="s">
        <v>133</v>
      </c>
      <c r="P46" s="32"/>
      <c r="Q46" s="123" t="s">
        <v>93</v>
      </c>
    </row>
    <row r="47" spans="1:17" x14ac:dyDescent="0.2">
      <c r="A47" s="6" t="s">
        <v>37</v>
      </c>
      <c r="B47" s="1"/>
      <c r="C47" s="6" t="s">
        <v>36</v>
      </c>
      <c r="D47" s="1"/>
      <c r="E47" s="6" t="s">
        <v>36</v>
      </c>
      <c r="F47" s="123"/>
      <c r="G47" s="6" t="s">
        <v>36</v>
      </c>
      <c r="H47" s="123"/>
      <c r="I47" s="6" t="s">
        <v>36</v>
      </c>
      <c r="J47" s="32"/>
      <c r="K47" s="6" t="s">
        <v>96</v>
      </c>
      <c r="L47" s="123"/>
      <c r="M47" s="6" t="s">
        <v>96</v>
      </c>
      <c r="N47" s="32"/>
      <c r="O47" s="6" t="s">
        <v>96</v>
      </c>
      <c r="P47" s="32"/>
      <c r="Q47" s="6" t="s">
        <v>95</v>
      </c>
    </row>
    <row r="48" spans="1:17" x14ac:dyDescent="0.2">
      <c r="A48" s="61">
        <v>-1</v>
      </c>
      <c r="B48" s="61"/>
      <c r="C48" s="61">
        <v>-2</v>
      </c>
      <c r="D48" s="61"/>
      <c r="E48" s="61">
        <v>-3</v>
      </c>
      <c r="F48" s="61"/>
      <c r="G48" s="61">
        <v>-4</v>
      </c>
      <c r="H48" s="61"/>
      <c r="I48" s="61">
        <v>-5</v>
      </c>
      <c r="J48" s="62"/>
      <c r="K48" s="62">
        <v>-6</v>
      </c>
      <c r="L48" s="61"/>
      <c r="M48" s="61">
        <v>-7</v>
      </c>
      <c r="N48" s="33"/>
      <c r="O48" s="33">
        <v>-8</v>
      </c>
      <c r="P48" s="33"/>
      <c r="Q48" s="33">
        <v>-9</v>
      </c>
    </row>
    <row r="49" spans="1:17" x14ac:dyDescent="0.2">
      <c r="C49" s="12"/>
      <c r="D49" s="12"/>
      <c r="E49" s="12"/>
      <c r="F49" s="12"/>
      <c r="G49" s="12"/>
      <c r="H49" s="12"/>
      <c r="I49" s="12"/>
    </row>
    <row r="50" spans="1:17" x14ac:dyDescent="0.2">
      <c r="A50" s="63" t="s">
        <v>38</v>
      </c>
      <c r="C50" s="12"/>
      <c r="D50" s="12"/>
      <c r="E50" s="12"/>
      <c r="F50" s="12"/>
      <c r="G50" s="12"/>
      <c r="H50" s="12"/>
      <c r="I50" s="12"/>
    </row>
    <row r="51" spans="1:17" x14ac:dyDescent="0.2">
      <c r="A51" s="64" t="s">
        <v>39</v>
      </c>
      <c r="B51" s="64"/>
      <c r="C51" s="64">
        <f t="shared" ref="C51:C56" si="12">+C16</f>
        <v>30212926.25</v>
      </c>
      <c r="D51" s="64"/>
      <c r="E51" s="64">
        <f t="shared" ref="E51:E56" si="13">+E16</f>
        <v>30625116.43</v>
      </c>
      <c r="F51" s="64"/>
      <c r="G51" s="64">
        <f>+G16</f>
        <v>887197.38079621037</v>
      </c>
      <c r="H51" s="64"/>
      <c r="I51" s="64">
        <f>+E51+G51</f>
        <v>31512313.810796209</v>
      </c>
      <c r="J51" s="34"/>
      <c r="K51" s="35">
        <f>+'Bill analysis STEP 1'!M44</f>
        <v>32057518.090000004</v>
      </c>
      <c r="M51" s="126">
        <f>+' Adjustments STEP 1'!M26</f>
        <v>917342.2123160233</v>
      </c>
      <c r="O51" s="64">
        <f>+K51+M51</f>
        <v>32974860.302316029</v>
      </c>
      <c r="Q51" s="54">
        <f>+O51/I51-1</f>
        <v>4.6411904257527059E-2</v>
      </c>
    </row>
    <row r="52" spans="1:17" x14ac:dyDescent="0.2">
      <c r="A52" s="12" t="s">
        <v>40</v>
      </c>
      <c r="B52" s="12"/>
      <c r="C52" s="38">
        <f t="shared" si="12"/>
        <v>7188700.9900000002</v>
      </c>
      <c r="D52" s="12"/>
      <c r="E52" s="12">
        <f t="shared" si="13"/>
        <v>7282626</v>
      </c>
      <c r="F52" s="12"/>
      <c r="G52" s="12">
        <f t="shared" ref="G52:G56" si="14">+G17</f>
        <v>173488</v>
      </c>
      <c r="H52" s="12"/>
      <c r="I52" s="12">
        <f t="shared" ref="I52:I56" si="15">+E52+G52</f>
        <v>7456114</v>
      </c>
      <c r="J52" s="34"/>
      <c r="K52" s="12">
        <f>+'Bill analysis STEP 1'!M85</f>
        <v>7660880.6899999995</v>
      </c>
      <c r="M52" s="126">
        <f>+' Adjustments STEP 1'!M64</f>
        <v>181979.56565489125</v>
      </c>
      <c r="O52" s="12">
        <f t="shared" ref="O52:O56" si="16">+K52+M52</f>
        <v>7842860.255654891</v>
      </c>
      <c r="Q52" s="54">
        <f t="shared" ref="Q52:Q56" si="17">+O52/I52-1</f>
        <v>5.1869681130799705E-2</v>
      </c>
    </row>
    <row r="53" spans="1:17" x14ac:dyDescent="0.2">
      <c r="A53" s="12" t="s">
        <v>66</v>
      </c>
      <c r="B53" s="12"/>
      <c r="C53" s="38">
        <f t="shared" si="12"/>
        <v>4112072.99</v>
      </c>
      <c r="D53" s="12"/>
      <c r="E53" s="12">
        <f t="shared" si="13"/>
        <v>4153265</v>
      </c>
      <c r="F53" s="12"/>
      <c r="G53" s="12">
        <f t="shared" si="14"/>
        <v>87308</v>
      </c>
      <c r="H53" s="12"/>
      <c r="I53" s="12">
        <f t="shared" si="15"/>
        <v>4240573</v>
      </c>
      <c r="J53" s="34"/>
      <c r="K53" s="12">
        <f>+'Bill analysis STEP 1'!M123</f>
        <v>4376198.17</v>
      </c>
      <c r="M53" s="126">
        <f>+' Adjustments STEP 1'!M105</f>
        <v>91810.21</v>
      </c>
      <c r="O53" s="12">
        <f t="shared" si="16"/>
        <v>4468008.38</v>
      </c>
      <c r="Q53" s="54">
        <f t="shared" si="17"/>
        <v>5.3633171743535657E-2</v>
      </c>
    </row>
    <row r="54" spans="1:17" x14ac:dyDescent="0.2">
      <c r="A54" s="12" t="s">
        <v>41</v>
      </c>
      <c r="B54" s="12"/>
      <c r="C54" s="38">
        <f t="shared" si="12"/>
        <v>3756997.01</v>
      </c>
      <c r="D54" s="12"/>
      <c r="E54" s="12">
        <f t="shared" si="13"/>
        <v>3783957</v>
      </c>
      <c r="F54" s="12"/>
      <c r="G54" s="12">
        <f t="shared" si="14"/>
        <v>-106797</v>
      </c>
      <c r="H54" s="12"/>
      <c r="I54" s="12">
        <f t="shared" si="15"/>
        <v>3677160</v>
      </c>
      <c r="J54" s="34"/>
      <c r="K54" s="12">
        <f>+'Bill analysis STEP 1'!M159</f>
        <v>3956310.52</v>
      </c>
      <c r="M54" s="126">
        <f>+' Adjustments STEP 1'!M144</f>
        <v>-111726.20000000001</v>
      </c>
      <c r="O54" s="12">
        <f t="shared" si="16"/>
        <v>3844584.32</v>
      </c>
      <c r="Q54" s="54">
        <f t="shared" si="17"/>
        <v>4.553087708992809E-2</v>
      </c>
    </row>
    <row r="55" spans="1:17" x14ac:dyDescent="0.2">
      <c r="A55" s="12" t="s">
        <v>42</v>
      </c>
      <c r="B55" s="12"/>
      <c r="C55" s="38">
        <f t="shared" si="12"/>
        <v>2265394.4500000002</v>
      </c>
      <c r="D55" s="16"/>
      <c r="E55" s="16">
        <f t="shared" si="13"/>
        <v>2268481</v>
      </c>
      <c r="F55" s="16"/>
      <c r="G55" s="16">
        <f t="shared" si="14"/>
        <v>127466</v>
      </c>
      <c r="H55" s="16"/>
      <c r="I55" s="16">
        <f t="shared" si="15"/>
        <v>2395947</v>
      </c>
      <c r="J55" s="34"/>
      <c r="K55" s="16">
        <f>+'Bill analysis STEP 1'!M201</f>
        <v>2384326.0099999998</v>
      </c>
      <c r="M55" s="126">
        <f>+' Adjustments STEP 1'!M179</f>
        <v>134194.69</v>
      </c>
      <c r="O55" s="16">
        <f t="shared" si="16"/>
        <v>2518520.6999999997</v>
      </c>
      <c r="Q55" s="54">
        <f t="shared" si="17"/>
        <v>5.1158769371776547E-2</v>
      </c>
    </row>
    <row r="56" spans="1:17" x14ac:dyDescent="0.2">
      <c r="A56" s="12" t="s">
        <v>97</v>
      </c>
      <c r="B56" s="12"/>
      <c r="C56" s="38">
        <f t="shared" si="12"/>
        <v>1437713.08</v>
      </c>
      <c r="D56" s="16"/>
      <c r="E56" s="16">
        <f t="shared" si="13"/>
        <v>1438149</v>
      </c>
      <c r="F56" s="16"/>
      <c r="G56" s="16">
        <f t="shared" si="14"/>
        <v>-40594</v>
      </c>
      <c r="H56" s="16"/>
      <c r="I56" s="16">
        <f t="shared" si="15"/>
        <v>1397555</v>
      </c>
      <c r="J56" s="34"/>
      <c r="K56" s="16">
        <f>+'Bill analysis STEP 1'!M213</f>
        <v>1509047.72</v>
      </c>
      <c r="M56" s="126">
        <f>+' Adjustments STEP 1'!M213</f>
        <v>-42590.080000000002</v>
      </c>
      <c r="O56" s="16">
        <f t="shared" si="16"/>
        <v>1466457.64</v>
      </c>
      <c r="Q56" s="54">
        <f t="shared" si="17"/>
        <v>4.9302274329096063E-2</v>
      </c>
    </row>
    <row r="57" spans="1:17" x14ac:dyDescent="0.2">
      <c r="A57" s="12"/>
      <c r="B57" s="12"/>
      <c r="C57" s="70"/>
      <c r="D57" s="12"/>
      <c r="E57" s="66"/>
      <c r="F57" s="16"/>
      <c r="G57" s="16"/>
      <c r="H57" s="16"/>
      <c r="I57" s="16"/>
      <c r="J57" s="34"/>
      <c r="K57" s="69"/>
      <c r="O57" s="16"/>
    </row>
    <row r="58" spans="1:17" x14ac:dyDescent="0.2">
      <c r="G58" s="125"/>
      <c r="I58" s="125"/>
      <c r="K58" s="35"/>
      <c r="M58" s="127"/>
      <c r="O58" s="125"/>
    </row>
    <row r="59" spans="1:17" x14ac:dyDescent="0.2">
      <c r="A59" s="64" t="s">
        <v>43</v>
      </c>
      <c r="B59" s="64"/>
      <c r="C59" s="64">
        <f>SUM(C51:C58)</f>
        <v>48973804.770000003</v>
      </c>
      <c r="D59" s="64"/>
      <c r="E59" s="64">
        <f>SUM(E51:E58)</f>
        <v>49551594.43</v>
      </c>
      <c r="F59" s="64"/>
      <c r="G59" s="64">
        <f t="shared" ref="G59" si="18">SUM(G51:G58)</f>
        <v>1128068.3807962104</v>
      </c>
      <c r="H59" s="64"/>
      <c r="I59" s="64">
        <f t="shared" ref="I59" si="19">SUM(I51:I58)</f>
        <v>50679662.810796209</v>
      </c>
      <c r="J59" s="35"/>
      <c r="K59" s="64">
        <f>SUM(K51:K58)</f>
        <v>51944281.200000003</v>
      </c>
      <c r="L59" s="35"/>
      <c r="M59" s="64">
        <f>SUM(M51:M58)</f>
        <v>1171010.3979709144</v>
      </c>
      <c r="O59" s="64">
        <f>SUM(O51:O58)</f>
        <v>53115291.597970925</v>
      </c>
      <c r="Q59" s="54">
        <f t="shared" ref="Q59" si="20">+O59/I59-1</f>
        <v>4.8059293454017604E-2</v>
      </c>
    </row>
    <row r="60" spans="1:17" x14ac:dyDescent="0.2">
      <c r="E60" s="38"/>
      <c r="G60" s="38"/>
      <c r="I60" s="38"/>
      <c r="O60" s="38"/>
    </row>
    <row r="61" spans="1:17" x14ac:dyDescent="0.2">
      <c r="A61" s="2" t="s">
        <v>104</v>
      </c>
      <c r="C61" s="75">
        <f>+C26</f>
        <v>52747.31</v>
      </c>
      <c r="E61" s="38">
        <f>+E26</f>
        <v>52747.31</v>
      </c>
      <c r="G61" s="38">
        <v>0</v>
      </c>
      <c r="I61" s="16">
        <f t="shared" ref="I61" si="21">+E61+G61</f>
        <v>52747.31</v>
      </c>
      <c r="K61" s="57">
        <f>+I61*(1+'Rate Sum STEP 1'!G49)</f>
        <v>54511.744665492959</v>
      </c>
      <c r="M61">
        <v>0</v>
      </c>
      <c r="O61" s="16">
        <f>+K61+M61</f>
        <v>54511.744665492959</v>
      </c>
      <c r="Q61" s="54">
        <f t="shared" ref="Q61" si="22">+O61/I61-1</f>
        <v>3.3450704225352235E-2</v>
      </c>
    </row>
    <row r="62" spans="1:17" x14ac:dyDescent="0.2">
      <c r="E62" s="38"/>
      <c r="G62" s="38"/>
      <c r="I62" s="38"/>
      <c r="K62" s="2"/>
      <c r="O62" s="38"/>
    </row>
    <row r="63" spans="1:17" x14ac:dyDescent="0.2">
      <c r="A63" s="12" t="s">
        <v>44</v>
      </c>
      <c r="B63" s="12"/>
      <c r="C63" s="66">
        <f>+C28</f>
        <v>3344516.5</v>
      </c>
      <c r="D63" s="12"/>
      <c r="E63" s="66">
        <f>+E28</f>
        <v>3344516.5</v>
      </c>
      <c r="F63" s="12"/>
      <c r="G63" s="38">
        <v>0</v>
      </c>
      <c r="H63" s="12"/>
      <c r="I63" s="16">
        <f t="shared" ref="I63" si="23">+E63+G63</f>
        <v>3344516.5</v>
      </c>
      <c r="J63" s="34"/>
      <c r="K63" s="66">
        <f>+K28</f>
        <v>3344516.5</v>
      </c>
      <c r="M63">
        <v>0</v>
      </c>
      <c r="O63" s="16">
        <f>+K63+M63</f>
        <v>3344516.5</v>
      </c>
      <c r="Q63" s="54">
        <f t="shared" ref="Q63" si="24">+O63/I63-1</f>
        <v>0</v>
      </c>
    </row>
    <row r="64" spans="1:17" x14ac:dyDescent="0.2">
      <c r="G64" s="125"/>
      <c r="I64" s="125"/>
      <c r="K64" s="2"/>
      <c r="M64" s="125"/>
      <c r="O64" s="125"/>
    </row>
    <row r="65" spans="1:17" ht="15.75" thickBot="1" x14ac:dyDescent="0.25">
      <c r="A65" s="67" t="s">
        <v>45</v>
      </c>
      <c r="B65" s="67"/>
      <c r="C65" s="68">
        <f>+C63+C59+C61</f>
        <v>52371068.580000006</v>
      </c>
      <c r="D65" s="67"/>
      <c r="E65" s="68">
        <f>+E63+E59+E61</f>
        <v>52948858.240000002</v>
      </c>
      <c r="F65" s="67"/>
      <c r="G65" s="68">
        <f t="shared" ref="G65:I65" si="25">+G63+G59+G61</f>
        <v>1128068.3807962104</v>
      </c>
      <c r="H65" s="67"/>
      <c r="I65" s="68">
        <f t="shared" si="25"/>
        <v>54076926.620796211</v>
      </c>
      <c r="J65" s="67"/>
      <c r="K65" s="68">
        <f>+K63+K59+K61</f>
        <v>55343309.444665499</v>
      </c>
      <c r="L65" s="67"/>
      <c r="M65" s="68">
        <f>+M63+M59+M61</f>
        <v>1171010.3979709144</v>
      </c>
      <c r="O65" s="68">
        <f>+K65+M65</f>
        <v>56514319.842636414</v>
      </c>
      <c r="Q65" s="54">
        <f t="shared" ref="Q65" si="26">+O65/I65-1</f>
        <v>4.5072702428744504E-2</v>
      </c>
    </row>
    <row r="66" spans="1:17" ht="15.75" thickTop="1" x14ac:dyDescent="0.2">
      <c r="O66" s="2"/>
    </row>
    <row r="67" spans="1:17" x14ac:dyDescent="0.2">
      <c r="O67" s="2"/>
    </row>
    <row r="68" spans="1:17" x14ac:dyDescent="0.2">
      <c r="M68" s="55"/>
    </row>
  </sheetData>
  <mergeCells count="6">
    <mergeCell ref="A39:Q39"/>
    <mergeCell ref="A3:Q3"/>
    <mergeCell ref="A4:Q4"/>
    <mergeCell ref="A1:Q1"/>
    <mergeCell ref="A36:Q36"/>
    <mergeCell ref="A38:Q38"/>
  </mergeCells>
  <phoneticPr fontId="2" type="noConversion"/>
  <printOptions horizontalCentered="1"/>
  <pageMargins left="0.75" right="0.75" top="1" bottom="1" header="0.5" footer="0.5"/>
  <pageSetup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62"/>
  <sheetViews>
    <sheetView workbookViewId="0">
      <selection activeCell="M39" sqref="M39"/>
    </sheetView>
  </sheetViews>
  <sheetFormatPr defaultRowHeight="15" x14ac:dyDescent="0.2"/>
  <cols>
    <col min="1" max="1" width="11.21875" bestFit="1" customWidth="1"/>
    <col min="2" max="2" width="2" customWidth="1"/>
    <col min="3" max="3" width="10" bestFit="1" customWidth="1"/>
    <col min="4" max="4" width="1.5546875" customWidth="1"/>
    <col min="5" max="5" width="10" bestFit="1" customWidth="1"/>
    <col min="6" max="6" width="1.21875" customWidth="1"/>
    <col min="8" max="8" width="1.5546875" customWidth="1"/>
    <col min="9" max="9" width="10" bestFit="1" customWidth="1"/>
    <col min="17" max="17" width="11" bestFit="1" customWidth="1"/>
  </cols>
  <sheetData>
    <row r="1" spans="1:21" x14ac:dyDescent="0.2">
      <c r="A1" s="50" t="s">
        <v>46</v>
      </c>
      <c r="B1" s="51"/>
      <c r="C1" s="51"/>
      <c r="D1" s="51"/>
      <c r="E1" s="51"/>
      <c r="F1" s="51"/>
      <c r="G1" s="51"/>
      <c r="H1" s="51"/>
      <c r="I1" s="51"/>
      <c r="M1" s="56">
        <f>+'Rate Sum STEP 2'!C19</f>
        <v>183</v>
      </c>
      <c r="N1" s="56">
        <f>+IF($S$2=1,Q2,P2)</f>
        <v>196.9</v>
      </c>
      <c r="P1" t="s">
        <v>105</v>
      </c>
      <c r="Q1" t="s">
        <v>106</v>
      </c>
      <c r="S1" s="104" t="s">
        <v>138</v>
      </c>
      <c r="T1" s="104"/>
      <c r="U1" s="104"/>
    </row>
    <row r="2" spans="1:21" x14ac:dyDescent="0.2">
      <c r="A2" s="51"/>
      <c r="B2" s="51"/>
      <c r="C2" s="51"/>
      <c r="D2" s="51"/>
      <c r="E2" s="51"/>
      <c r="F2" s="51"/>
      <c r="G2" s="51"/>
      <c r="H2" s="51"/>
      <c r="I2" s="51"/>
      <c r="M2" s="48">
        <f>+'Rate Sum STEP 2'!C22</f>
        <v>4.25</v>
      </c>
      <c r="N2" s="56">
        <f>+IF($S$2=1,Q3,P3)</f>
        <v>4.3899999999999997</v>
      </c>
      <c r="P2" s="56">
        <f>+'Rate Sum STEP 2'!E19</f>
        <v>210.8</v>
      </c>
      <c r="Q2" s="48">
        <f>+'Rate Sum STEP 1'!E19</f>
        <v>196.9</v>
      </c>
      <c r="S2" s="104">
        <v>1</v>
      </c>
      <c r="U2" t="s">
        <v>140</v>
      </c>
    </row>
    <row r="3" spans="1:21" x14ac:dyDescent="0.2">
      <c r="A3" s="51" t="s">
        <v>91</v>
      </c>
      <c r="B3" s="51"/>
      <c r="C3" s="51"/>
      <c r="D3" s="51"/>
      <c r="E3" s="51"/>
      <c r="F3" s="51"/>
      <c r="G3" s="51"/>
      <c r="H3" s="51"/>
      <c r="I3" s="51"/>
      <c r="M3" s="48">
        <f>+'Rate Sum STEP 2'!C23</f>
        <v>3.53</v>
      </c>
      <c r="N3" s="56">
        <f>+IF($S$2=1,Q4,P4)</f>
        <v>3.74</v>
      </c>
      <c r="P3" s="48">
        <f>+'Rate Sum STEP 2'!E22</f>
        <v>4.53</v>
      </c>
      <c r="Q3" s="48">
        <f>+'Rate Sum STEP 1'!E22</f>
        <v>4.3899999999999997</v>
      </c>
      <c r="U3" t="s">
        <v>139</v>
      </c>
    </row>
    <row r="4" spans="1:21" x14ac:dyDescent="0.2">
      <c r="M4" s="48">
        <f>+'Rate Sum STEP 2'!C24</f>
        <v>2.72</v>
      </c>
      <c r="N4" s="56">
        <f>+IF($S$2=1,Q5,P5)</f>
        <v>2.8</v>
      </c>
      <c r="P4" s="48">
        <f>+'Rate Sum STEP 2'!E23</f>
        <v>3.94</v>
      </c>
      <c r="Q4" s="48">
        <f>+'Rate Sum STEP 1'!E23</f>
        <v>3.74</v>
      </c>
    </row>
    <row r="5" spans="1:21" x14ac:dyDescent="0.2">
      <c r="A5" s="51" t="str">
        <f>+IF(S2=1,S6,S7)</f>
        <v>Public Authority Monthly - Step 1</v>
      </c>
      <c r="B5" s="51"/>
      <c r="C5" s="51"/>
      <c r="D5" s="51"/>
      <c r="E5" s="51"/>
      <c r="F5" s="51"/>
      <c r="G5" s="51"/>
      <c r="H5" s="51"/>
      <c r="I5" s="51"/>
      <c r="M5" s="48"/>
      <c r="N5" s="48"/>
      <c r="P5" s="48">
        <f>+'Rate Sum STEP 2'!E24</f>
        <v>2.88</v>
      </c>
      <c r="Q5" s="48">
        <f>+'Rate Sum STEP 1'!E24</f>
        <v>2.8</v>
      </c>
    </row>
    <row r="6" spans="1:21" x14ac:dyDescent="0.2">
      <c r="A6" s="51" t="s">
        <v>113</v>
      </c>
      <c r="B6" s="51"/>
      <c r="C6" s="51"/>
      <c r="D6" s="51"/>
      <c r="E6" s="51"/>
      <c r="F6" s="51"/>
      <c r="G6" s="51"/>
      <c r="H6" s="51"/>
      <c r="I6" s="51"/>
      <c r="S6" s="79" t="s">
        <v>112</v>
      </c>
    </row>
    <row r="7" spans="1:21" x14ac:dyDescent="0.2">
      <c r="S7" s="79" t="s">
        <v>111</v>
      </c>
    </row>
    <row r="8" spans="1:21" x14ac:dyDescent="0.2">
      <c r="C8" s="102" t="s">
        <v>125</v>
      </c>
      <c r="D8" s="102"/>
      <c r="E8" s="102"/>
    </row>
    <row r="9" spans="1:21" x14ac:dyDescent="0.2">
      <c r="A9" s="32" t="s">
        <v>4</v>
      </c>
      <c r="B9" s="32"/>
      <c r="C9" s="46" t="s">
        <v>2</v>
      </c>
      <c r="D9" s="32"/>
      <c r="E9" s="46" t="s">
        <v>92</v>
      </c>
      <c r="F9" s="32"/>
      <c r="G9" s="32"/>
      <c r="H9" s="32"/>
      <c r="I9" s="32" t="s">
        <v>93</v>
      </c>
    </row>
    <row r="10" spans="1:21" x14ac:dyDescent="0.2">
      <c r="A10" s="47" t="s">
        <v>94</v>
      </c>
      <c r="B10" s="32"/>
      <c r="C10" s="47" t="s">
        <v>86</v>
      </c>
      <c r="D10" s="32"/>
      <c r="E10" s="47" t="s">
        <v>86</v>
      </c>
      <c r="F10" s="32"/>
      <c r="G10" s="47" t="s">
        <v>95</v>
      </c>
      <c r="H10" s="32"/>
      <c r="I10" s="47" t="s">
        <v>95</v>
      </c>
      <c r="M10">
        <f>+A11</f>
        <v>0</v>
      </c>
      <c r="N10">
        <f t="shared" ref="N10:N22" si="0">+A11-M10</f>
        <v>0</v>
      </c>
      <c r="O10">
        <f t="shared" ref="O10:O36" si="1">+A11-M10-N10</f>
        <v>0</v>
      </c>
    </row>
    <row r="11" spans="1:21" x14ac:dyDescent="0.2">
      <c r="A11" s="83">
        <f>+'Res Com Month comp'!A11*3</f>
        <v>0</v>
      </c>
      <c r="C11" s="129">
        <f>+$M$1+M10/100*$M$2+$M$3*N10/100+$M$4*O10/100</f>
        <v>183</v>
      </c>
      <c r="D11" s="129"/>
      <c r="E11" s="129">
        <f t="shared" ref="E11:E37" si="2">+$N$1+$N$2*M10/100+N10/100*$N$3+$N$4*O10/100</f>
        <v>196.9</v>
      </c>
      <c r="F11" s="129"/>
      <c r="G11" s="129">
        <f t="shared" ref="G11:G29" si="3">+E11-C11</f>
        <v>13.900000000000006</v>
      </c>
      <c r="I11" s="85">
        <f t="shared" ref="I11:I29" si="4">+G11/C11</f>
        <v>7.5956284153005496E-2</v>
      </c>
      <c r="M11">
        <f>+A12</f>
        <v>1000</v>
      </c>
      <c r="N11">
        <f t="shared" si="0"/>
        <v>0</v>
      </c>
      <c r="O11">
        <f t="shared" si="1"/>
        <v>0</v>
      </c>
    </row>
    <row r="12" spans="1:21" x14ac:dyDescent="0.2">
      <c r="A12" s="83">
        <v>1000</v>
      </c>
      <c r="C12" s="84">
        <f t="shared" ref="C12:C37" si="5">+$M$1+M11/100*$M$2+N11/100*$M$3+$M$4*O11/100</f>
        <v>225.5</v>
      </c>
      <c r="D12" s="84"/>
      <c r="E12" s="84">
        <f t="shared" si="2"/>
        <v>240.8</v>
      </c>
      <c r="F12" s="84"/>
      <c r="G12" s="84">
        <f t="shared" si="3"/>
        <v>15.300000000000011</v>
      </c>
      <c r="I12" s="85">
        <f t="shared" si="4"/>
        <v>6.784922394678497E-2</v>
      </c>
      <c r="M12">
        <v>1500</v>
      </c>
      <c r="N12">
        <f t="shared" si="0"/>
        <v>500</v>
      </c>
      <c r="O12">
        <f t="shared" si="1"/>
        <v>0</v>
      </c>
    </row>
    <row r="13" spans="1:21" x14ac:dyDescent="0.2">
      <c r="A13" s="83">
        <f>+A12+1000</f>
        <v>2000</v>
      </c>
      <c r="C13" s="84">
        <f t="shared" si="5"/>
        <v>264.39999999999998</v>
      </c>
      <c r="D13" s="84"/>
      <c r="E13" s="84">
        <f t="shared" si="2"/>
        <v>281.45</v>
      </c>
      <c r="F13" s="84"/>
      <c r="G13" s="84">
        <f t="shared" si="3"/>
        <v>17.050000000000011</v>
      </c>
      <c r="I13" s="85">
        <f t="shared" si="4"/>
        <v>6.4485627836611242E-2</v>
      </c>
      <c r="M13">
        <v>1500</v>
      </c>
      <c r="N13">
        <f t="shared" si="0"/>
        <v>1500</v>
      </c>
      <c r="O13">
        <f t="shared" si="1"/>
        <v>0</v>
      </c>
    </row>
    <row r="14" spans="1:21" x14ac:dyDescent="0.2">
      <c r="A14" s="83">
        <f t="shared" ref="A14:A20" si="6">+A13+1000</f>
        <v>3000</v>
      </c>
      <c r="C14" s="84">
        <f t="shared" si="5"/>
        <v>299.7</v>
      </c>
      <c r="D14" s="84"/>
      <c r="E14" s="84">
        <f t="shared" si="2"/>
        <v>318.85000000000002</v>
      </c>
      <c r="F14" s="84"/>
      <c r="G14" s="84">
        <f t="shared" si="3"/>
        <v>19.150000000000034</v>
      </c>
      <c r="I14" s="85">
        <f t="shared" si="4"/>
        <v>6.3897230563897345E-2</v>
      </c>
      <c r="M14">
        <v>1500</v>
      </c>
      <c r="N14">
        <f t="shared" si="0"/>
        <v>2500</v>
      </c>
      <c r="O14">
        <f t="shared" si="1"/>
        <v>0</v>
      </c>
    </row>
    <row r="15" spans="1:21" x14ac:dyDescent="0.2">
      <c r="A15" s="83">
        <f t="shared" si="6"/>
        <v>4000</v>
      </c>
      <c r="C15" s="84">
        <f t="shared" si="5"/>
        <v>335</v>
      </c>
      <c r="D15" s="84"/>
      <c r="E15" s="84">
        <f t="shared" si="2"/>
        <v>356.25</v>
      </c>
      <c r="F15" s="84"/>
      <c r="G15" s="84">
        <f t="shared" si="3"/>
        <v>21.25</v>
      </c>
      <c r="I15" s="85">
        <f t="shared" si="4"/>
        <v>6.3432835820895525E-2</v>
      </c>
      <c r="M15">
        <v>1500</v>
      </c>
      <c r="N15">
        <f t="shared" si="0"/>
        <v>3500</v>
      </c>
      <c r="O15">
        <f t="shared" si="1"/>
        <v>0</v>
      </c>
    </row>
    <row r="16" spans="1:21" x14ac:dyDescent="0.2">
      <c r="A16" s="83">
        <f t="shared" si="6"/>
        <v>5000</v>
      </c>
      <c r="C16" s="84">
        <f t="shared" si="5"/>
        <v>370.3</v>
      </c>
      <c r="D16" s="84"/>
      <c r="E16" s="84">
        <f t="shared" si="2"/>
        <v>393.65</v>
      </c>
      <c r="F16" s="84"/>
      <c r="G16" s="84">
        <f t="shared" si="3"/>
        <v>23.349999999999966</v>
      </c>
      <c r="I16" s="85">
        <f t="shared" si="4"/>
        <v>6.3056980826356912E-2</v>
      </c>
      <c r="M16">
        <v>1500</v>
      </c>
      <c r="N16">
        <f t="shared" si="0"/>
        <v>4500</v>
      </c>
      <c r="O16">
        <f t="shared" si="1"/>
        <v>0</v>
      </c>
    </row>
    <row r="17" spans="1:17" x14ac:dyDescent="0.2">
      <c r="A17" s="83">
        <f t="shared" si="6"/>
        <v>6000</v>
      </c>
      <c r="C17" s="84">
        <f t="shared" si="5"/>
        <v>405.6</v>
      </c>
      <c r="D17" s="84"/>
      <c r="E17" s="84">
        <f t="shared" si="2"/>
        <v>431.05</v>
      </c>
      <c r="F17" s="84"/>
      <c r="G17" s="84">
        <f t="shared" si="3"/>
        <v>25.449999999999989</v>
      </c>
      <c r="I17" s="85">
        <f t="shared" si="4"/>
        <v>6.2746548323471374E-2</v>
      </c>
      <c r="M17">
        <v>1500</v>
      </c>
      <c r="N17">
        <f t="shared" si="0"/>
        <v>5500</v>
      </c>
      <c r="O17">
        <f t="shared" si="1"/>
        <v>0</v>
      </c>
    </row>
    <row r="18" spans="1:17" x14ac:dyDescent="0.2">
      <c r="A18" s="83">
        <f>+A17+1000</f>
        <v>7000</v>
      </c>
      <c r="C18" s="84">
        <f t="shared" si="5"/>
        <v>440.9</v>
      </c>
      <c r="D18" s="84"/>
      <c r="E18" s="84">
        <f t="shared" si="2"/>
        <v>468.45000000000005</v>
      </c>
      <c r="F18" s="84"/>
      <c r="G18" s="84">
        <f t="shared" si="3"/>
        <v>27.550000000000068</v>
      </c>
      <c r="I18" s="85">
        <f t="shared" si="4"/>
        <v>6.2485824449988819E-2</v>
      </c>
      <c r="M18">
        <v>1500</v>
      </c>
      <c r="N18">
        <f t="shared" si="0"/>
        <v>6500</v>
      </c>
      <c r="O18">
        <f t="shared" si="1"/>
        <v>0</v>
      </c>
    </row>
    <row r="19" spans="1:17" s="87" customFormat="1" x14ac:dyDescent="0.2">
      <c r="A19" s="83">
        <f t="shared" si="6"/>
        <v>8000</v>
      </c>
      <c r="B19"/>
      <c r="C19" s="84">
        <f t="shared" si="5"/>
        <v>476.2</v>
      </c>
      <c r="D19" s="84"/>
      <c r="E19" s="84">
        <f t="shared" si="2"/>
        <v>505.85</v>
      </c>
      <c r="F19" s="84"/>
      <c r="G19" s="84">
        <f t="shared" si="3"/>
        <v>29.650000000000034</v>
      </c>
      <c r="H19"/>
      <c r="I19" s="85">
        <f t="shared" si="4"/>
        <v>6.2263754724905578E-2</v>
      </c>
      <c r="M19">
        <v>1500</v>
      </c>
      <c r="N19" s="87">
        <f t="shared" si="0"/>
        <v>7500</v>
      </c>
      <c r="O19" s="87">
        <f t="shared" si="1"/>
        <v>0</v>
      </c>
      <c r="Q19" s="90"/>
    </row>
    <row r="20" spans="1:17" x14ac:dyDescent="0.2">
      <c r="A20" s="86">
        <f t="shared" si="6"/>
        <v>9000</v>
      </c>
      <c r="B20" s="87"/>
      <c r="C20" s="88">
        <f t="shared" si="5"/>
        <v>511.5</v>
      </c>
      <c r="D20" s="88"/>
      <c r="E20" s="88">
        <f t="shared" si="2"/>
        <v>543.25</v>
      </c>
      <c r="F20" s="88"/>
      <c r="G20" s="88">
        <f t="shared" si="3"/>
        <v>31.75</v>
      </c>
      <c r="H20" s="87"/>
      <c r="I20" s="89">
        <f t="shared" si="4"/>
        <v>6.2072336265884653E-2</v>
      </c>
      <c r="M20">
        <v>1500</v>
      </c>
      <c r="N20">
        <f t="shared" si="0"/>
        <v>8500</v>
      </c>
      <c r="O20">
        <f t="shared" si="1"/>
        <v>0</v>
      </c>
      <c r="Q20" s="59"/>
    </row>
    <row r="21" spans="1:17" x14ac:dyDescent="0.2">
      <c r="A21" s="83">
        <v>10000</v>
      </c>
      <c r="C21" s="84">
        <f t="shared" si="5"/>
        <v>546.79999999999995</v>
      </c>
      <c r="D21" s="84"/>
      <c r="E21" s="84">
        <f t="shared" si="2"/>
        <v>580.65000000000009</v>
      </c>
      <c r="F21" s="84"/>
      <c r="G21" s="84">
        <f t="shared" si="3"/>
        <v>33.850000000000136</v>
      </c>
      <c r="I21" s="85">
        <f t="shared" si="4"/>
        <v>6.1905632772494772E-2</v>
      </c>
      <c r="M21">
        <v>1500</v>
      </c>
      <c r="N21">
        <f t="shared" si="0"/>
        <v>48500</v>
      </c>
      <c r="O21">
        <f t="shared" si="1"/>
        <v>0</v>
      </c>
    </row>
    <row r="22" spans="1:17" x14ac:dyDescent="0.2">
      <c r="A22" s="83">
        <v>50000</v>
      </c>
      <c r="C22" s="84">
        <f t="shared" si="5"/>
        <v>1958.8</v>
      </c>
      <c r="D22" s="84"/>
      <c r="E22" s="84">
        <f t="shared" si="2"/>
        <v>2076.65</v>
      </c>
      <c r="F22" s="84"/>
      <c r="G22" s="84">
        <f t="shared" si="3"/>
        <v>117.85000000000014</v>
      </c>
      <c r="I22" s="85">
        <f t="shared" si="4"/>
        <v>6.0164386358995375E-2</v>
      </c>
      <c r="M22">
        <v>1500</v>
      </c>
      <c r="N22">
        <f t="shared" si="0"/>
        <v>98500</v>
      </c>
      <c r="O22">
        <f t="shared" si="1"/>
        <v>0</v>
      </c>
    </row>
    <row r="23" spans="1:17" x14ac:dyDescent="0.2">
      <c r="A23" s="83">
        <v>100000</v>
      </c>
      <c r="C23" s="84">
        <f t="shared" si="5"/>
        <v>3723.7999999999997</v>
      </c>
      <c r="D23" s="84"/>
      <c r="E23" s="84">
        <f t="shared" si="2"/>
        <v>3946.65</v>
      </c>
      <c r="F23" s="84"/>
      <c r="G23" s="84">
        <f t="shared" si="3"/>
        <v>222.85000000000036</v>
      </c>
      <c r="I23" s="85">
        <f t="shared" si="4"/>
        <v>5.9844782211719315E-2</v>
      </c>
      <c r="M23">
        <v>1500</v>
      </c>
      <c r="N23" s="59">
        <v>163500</v>
      </c>
      <c r="O23">
        <f t="shared" si="1"/>
        <v>35000</v>
      </c>
    </row>
    <row r="24" spans="1:17" x14ac:dyDescent="0.2">
      <c r="A24" s="83">
        <v>200000</v>
      </c>
      <c r="C24" s="84">
        <f t="shared" si="5"/>
        <v>6970.2999999999993</v>
      </c>
      <c r="D24" s="84"/>
      <c r="E24" s="84">
        <f t="shared" si="2"/>
        <v>7357.6500000000005</v>
      </c>
      <c r="F24" s="84"/>
      <c r="G24" s="84">
        <f t="shared" si="3"/>
        <v>387.35000000000127</v>
      </c>
      <c r="I24" s="85">
        <f t="shared" si="4"/>
        <v>5.5571496205328509E-2</v>
      </c>
      <c r="M24">
        <v>1500</v>
      </c>
      <c r="N24" s="59">
        <v>163500</v>
      </c>
      <c r="O24">
        <f t="shared" si="1"/>
        <v>335000</v>
      </c>
    </row>
    <row r="25" spans="1:17" x14ac:dyDescent="0.2">
      <c r="A25" s="83">
        <v>500000</v>
      </c>
      <c r="C25" s="84">
        <f t="shared" si="5"/>
        <v>15130.300000000001</v>
      </c>
      <c r="D25" s="84"/>
      <c r="E25" s="84">
        <f t="shared" si="2"/>
        <v>15757.649999999998</v>
      </c>
      <c r="F25" s="84"/>
      <c r="G25" s="84">
        <f t="shared" si="3"/>
        <v>627.34999999999673</v>
      </c>
      <c r="I25" s="85">
        <f t="shared" si="4"/>
        <v>4.1463156712027965E-2</v>
      </c>
      <c r="M25">
        <v>1500</v>
      </c>
      <c r="N25" s="59">
        <v>163500</v>
      </c>
      <c r="O25">
        <f t="shared" si="1"/>
        <v>585000</v>
      </c>
    </row>
    <row r="26" spans="1:17" x14ac:dyDescent="0.2">
      <c r="A26" s="83">
        <v>750000</v>
      </c>
      <c r="C26" s="84">
        <f t="shared" si="5"/>
        <v>21930.3</v>
      </c>
      <c r="D26" s="84"/>
      <c r="E26" s="84">
        <f t="shared" si="2"/>
        <v>22757.65</v>
      </c>
      <c r="F26" s="84"/>
      <c r="G26" s="84">
        <f t="shared" si="3"/>
        <v>827.35000000000218</v>
      </c>
      <c r="I26" s="85">
        <f t="shared" si="4"/>
        <v>3.7726342092903528E-2</v>
      </c>
      <c r="M26">
        <v>1500</v>
      </c>
      <c r="N26" s="59">
        <v>163500</v>
      </c>
      <c r="O26">
        <f t="shared" si="1"/>
        <v>835000</v>
      </c>
    </row>
    <row r="27" spans="1:17" x14ac:dyDescent="0.2">
      <c r="A27" s="83">
        <v>1000000</v>
      </c>
      <c r="C27" s="84">
        <f t="shared" si="5"/>
        <v>28730.3</v>
      </c>
      <c r="D27" s="84"/>
      <c r="E27" s="84">
        <f t="shared" si="2"/>
        <v>29757.65</v>
      </c>
      <c r="F27" s="84"/>
      <c r="G27" s="84">
        <f t="shared" si="3"/>
        <v>1027.3500000000022</v>
      </c>
      <c r="I27" s="85">
        <f t="shared" si="4"/>
        <v>3.5758415331548998E-2</v>
      </c>
      <c r="M27">
        <v>1500</v>
      </c>
      <c r="N27" s="59">
        <v>163500</v>
      </c>
      <c r="O27">
        <f t="shared" si="1"/>
        <v>935000</v>
      </c>
    </row>
    <row r="28" spans="1:17" x14ac:dyDescent="0.2">
      <c r="A28" s="83">
        <v>1100000</v>
      </c>
      <c r="C28" s="84">
        <f t="shared" si="5"/>
        <v>31450.3</v>
      </c>
      <c r="D28" s="84"/>
      <c r="E28" s="84">
        <f t="shared" si="2"/>
        <v>32557.65</v>
      </c>
      <c r="F28" s="84"/>
      <c r="G28" s="84">
        <f t="shared" si="3"/>
        <v>1107.3500000000022</v>
      </c>
      <c r="I28" s="85">
        <f t="shared" si="4"/>
        <v>3.520952105385329E-2</v>
      </c>
      <c r="M28">
        <v>1500</v>
      </c>
      <c r="N28" s="59">
        <v>163500</v>
      </c>
      <c r="O28">
        <f t="shared" si="1"/>
        <v>1035000</v>
      </c>
    </row>
    <row r="29" spans="1:17" x14ac:dyDescent="0.2">
      <c r="A29" s="83">
        <v>1200000</v>
      </c>
      <c r="C29" s="84">
        <f t="shared" si="5"/>
        <v>34170.300000000003</v>
      </c>
      <c r="D29" s="84"/>
      <c r="E29" s="84">
        <f t="shared" si="2"/>
        <v>35357.65</v>
      </c>
      <c r="F29" s="84"/>
      <c r="G29" s="84">
        <f t="shared" si="3"/>
        <v>1187.3499999999985</v>
      </c>
      <c r="I29" s="85">
        <f t="shared" si="4"/>
        <v>3.4748012162609004E-2</v>
      </c>
      <c r="M29">
        <v>1501</v>
      </c>
      <c r="N29" s="59">
        <v>163500</v>
      </c>
      <c r="O29">
        <f t="shared" si="1"/>
        <v>1134999</v>
      </c>
    </row>
    <row r="30" spans="1:17" x14ac:dyDescent="0.2">
      <c r="A30" s="83">
        <v>1300000</v>
      </c>
      <c r="C30" s="84">
        <f t="shared" si="5"/>
        <v>36890.315300000002</v>
      </c>
      <c r="D30" s="84"/>
      <c r="E30" s="84">
        <f t="shared" si="2"/>
        <v>38157.6659</v>
      </c>
      <c r="F30" s="84"/>
      <c r="G30" s="84">
        <f t="shared" ref="G30:G35" si="7">+E30-C30</f>
        <v>1267.3505999999979</v>
      </c>
      <c r="I30" s="85">
        <f t="shared" ref="I30:I35" si="8">+G30/C30</f>
        <v>3.4354561344722305E-2</v>
      </c>
      <c r="M30">
        <v>1502</v>
      </c>
      <c r="N30" s="59">
        <v>163500</v>
      </c>
      <c r="O30">
        <f t="shared" si="1"/>
        <v>1234998</v>
      </c>
    </row>
    <row r="31" spans="1:17" x14ac:dyDescent="0.2">
      <c r="A31" s="83">
        <v>1400000</v>
      </c>
      <c r="C31" s="84">
        <f t="shared" si="5"/>
        <v>39610.330600000001</v>
      </c>
      <c r="D31" s="84"/>
      <c r="E31" s="84">
        <f t="shared" si="2"/>
        <v>40957.681799999998</v>
      </c>
      <c r="F31" s="84"/>
      <c r="G31" s="84">
        <f t="shared" si="7"/>
        <v>1347.3511999999973</v>
      </c>
      <c r="I31" s="85">
        <f t="shared" si="8"/>
        <v>3.4015146543613983E-2</v>
      </c>
      <c r="M31">
        <v>1503</v>
      </c>
      <c r="N31" s="59">
        <v>163500</v>
      </c>
      <c r="O31">
        <f t="shared" si="1"/>
        <v>1334997</v>
      </c>
    </row>
    <row r="32" spans="1:17" x14ac:dyDescent="0.2">
      <c r="A32" s="83">
        <v>1500000</v>
      </c>
      <c r="C32" s="84">
        <f t="shared" si="5"/>
        <v>42330.3459</v>
      </c>
      <c r="D32" s="84"/>
      <c r="E32" s="84">
        <f t="shared" si="2"/>
        <v>43757.697699999997</v>
      </c>
      <c r="F32" s="84"/>
      <c r="G32" s="84">
        <f t="shared" si="7"/>
        <v>1427.3517999999967</v>
      </c>
      <c r="I32" s="85">
        <f t="shared" si="8"/>
        <v>3.3719351204262109E-2</v>
      </c>
      <c r="M32">
        <v>1504</v>
      </c>
      <c r="N32" s="59">
        <v>163500</v>
      </c>
      <c r="O32">
        <f t="shared" si="1"/>
        <v>1434996</v>
      </c>
    </row>
    <row r="33" spans="1:15" x14ac:dyDescent="0.2">
      <c r="A33" s="83">
        <v>1600000</v>
      </c>
      <c r="C33" s="84">
        <f t="shared" si="5"/>
        <v>45050.361199999999</v>
      </c>
      <c r="D33" s="84"/>
      <c r="E33" s="84">
        <f t="shared" si="2"/>
        <v>46557.713600000003</v>
      </c>
      <c r="F33" s="84"/>
      <c r="G33" s="84">
        <f t="shared" si="7"/>
        <v>1507.3524000000034</v>
      </c>
      <c r="I33" s="85">
        <f t="shared" si="8"/>
        <v>3.3459274461932691E-2</v>
      </c>
      <c r="M33">
        <v>1505</v>
      </c>
      <c r="N33" s="59">
        <v>163500</v>
      </c>
      <c r="O33">
        <f t="shared" si="1"/>
        <v>1534995</v>
      </c>
    </row>
    <row r="34" spans="1:15" x14ac:dyDescent="0.2">
      <c r="A34" s="83">
        <v>1700000</v>
      </c>
      <c r="C34" s="84">
        <f t="shared" si="5"/>
        <v>47770.376499999998</v>
      </c>
      <c r="D34" s="84"/>
      <c r="E34" s="84">
        <f t="shared" si="2"/>
        <v>49357.729500000001</v>
      </c>
      <c r="F34" s="84"/>
      <c r="G34" s="84">
        <f t="shared" si="7"/>
        <v>1587.3530000000028</v>
      </c>
      <c r="I34" s="85">
        <f t="shared" si="8"/>
        <v>3.3228814933037067E-2</v>
      </c>
      <c r="M34">
        <v>1506</v>
      </c>
      <c r="N34" s="59">
        <v>163500</v>
      </c>
      <c r="O34">
        <f t="shared" si="1"/>
        <v>1634994</v>
      </c>
    </row>
    <row r="35" spans="1:15" x14ac:dyDescent="0.2">
      <c r="A35" s="83">
        <v>1800000</v>
      </c>
      <c r="C35" s="84">
        <f t="shared" si="5"/>
        <v>50490.391800000005</v>
      </c>
      <c r="D35" s="84"/>
      <c r="E35" s="84">
        <f t="shared" si="2"/>
        <v>52157.745399999993</v>
      </c>
      <c r="F35" s="84"/>
      <c r="G35" s="84">
        <f t="shared" si="7"/>
        <v>1667.3535999999876</v>
      </c>
      <c r="I35" s="85">
        <f t="shared" si="8"/>
        <v>3.3023186007441273E-2</v>
      </c>
      <c r="M35">
        <v>1507</v>
      </c>
      <c r="N35" s="59">
        <v>163500</v>
      </c>
      <c r="O35">
        <f t="shared" si="1"/>
        <v>1734993</v>
      </c>
    </row>
    <row r="36" spans="1:15" x14ac:dyDescent="0.2">
      <c r="A36" s="83">
        <v>1900000</v>
      </c>
      <c r="C36" s="84">
        <f t="shared" si="5"/>
        <v>53210.407099999997</v>
      </c>
      <c r="D36" s="84"/>
      <c r="E36" s="84">
        <f t="shared" si="2"/>
        <v>54957.761299999998</v>
      </c>
      <c r="F36" s="84"/>
      <c r="G36" s="84">
        <f>+E36-C36</f>
        <v>1747.3542000000016</v>
      </c>
      <c r="I36" s="85">
        <f>+G36/C36</f>
        <v>3.2838579804814194E-2</v>
      </c>
      <c r="M36">
        <v>1508</v>
      </c>
      <c r="N36" s="59">
        <v>163500</v>
      </c>
      <c r="O36">
        <f t="shared" si="1"/>
        <v>1834992</v>
      </c>
    </row>
    <row r="37" spans="1:15" x14ac:dyDescent="0.2">
      <c r="A37" s="83">
        <v>2000000</v>
      </c>
      <c r="C37" s="84">
        <f t="shared" si="5"/>
        <v>55930.422400000003</v>
      </c>
      <c r="D37" s="84"/>
      <c r="E37" s="84">
        <f t="shared" si="2"/>
        <v>57757.777199999997</v>
      </c>
      <c r="F37" s="84"/>
      <c r="G37" s="84">
        <f>+E37-C37</f>
        <v>1827.3547999999937</v>
      </c>
      <c r="I37" s="85">
        <f>+G37/C37</f>
        <v>3.2671929186073763E-2</v>
      </c>
      <c r="N37" s="59"/>
    </row>
    <row r="38" spans="1:15" x14ac:dyDescent="0.2">
      <c r="A38" s="83"/>
      <c r="C38" s="84"/>
      <c r="D38" s="84"/>
      <c r="E38" s="84"/>
      <c r="F38" s="84"/>
      <c r="G38" s="84"/>
      <c r="I38" s="85"/>
      <c r="N38" s="59"/>
    </row>
    <row r="39" spans="1:15" x14ac:dyDescent="0.2">
      <c r="A39" s="83"/>
      <c r="C39" s="84"/>
      <c r="D39" s="84"/>
      <c r="E39" s="84"/>
      <c r="F39" s="84"/>
      <c r="G39" s="84"/>
      <c r="I39" s="85"/>
      <c r="N39" s="59"/>
    </row>
    <row r="40" spans="1:15" x14ac:dyDescent="0.2">
      <c r="A40" s="83"/>
      <c r="C40" s="84"/>
      <c r="D40" s="84"/>
      <c r="E40" s="84"/>
      <c r="F40" s="84"/>
      <c r="G40" s="84"/>
      <c r="I40" s="85"/>
      <c r="N40" s="59"/>
    </row>
    <row r="41" spans="1:15" x14ac:dyDescent="0.2">
      <c r="A41" s="83"/>
      <c r="C41" s="84"/>
      <c r="D41" s="84"/>
      <c r="E41" s="84"/>
      <c r="F41" s="84"/>
      <c r="G41" s="84"/>
      <c r="I41" s="85"/>
      <c r="N41" s="59"/>
    </row>
    <row r="42" spans="1:15" x14ac:dyDescent="0.2">
      <c r="C42" s="84"/>
      <c r="D42" s="84"/>
      <c r="E42" s="84"/>
      <c r="F42" s="84"/>
      <c r="G42" s="84"/>
    </row>
    <row r="43" spans="1:15" x14ac:dyDescent="0.2">
      <c r="C43" s="84"/>
      <c r="D43" s="84"/>
      <c r="E43" s="84"/>
      <c r="F43" s="84"/>
      <c r="G43" s="84"/>
    </row>
    <row r="44" spans="1:15" x14ac:dyDescent="0.2">
      <c r="C44" s="84"/>
      <c r="D44" s="84"/>
      <c r="E44" s="84"/>
      <c r="F44" s="84"/>
      <c r="G44" s="84"/>
    </row>
    <row r="45" spans="1:15" x14ac:dyDescent="0.2">
      <c r="C45" s="84"/>
      <c r="D45" s="84"/>
      <c r="E45" s="84"/>
      <c r="F45" s="84"/>
      <c r="G45" s="84"/>
    </row>
    <row r="46" spans="1:15" x14ac:dyDescent="0.2">
      <c r="C46" s="84"/>
      <c r="D46" s="84"/>
      <c r="E46" s="84"/>
      <c r="F46" s="84"/>
      <c r="G46" s="84"/>
    </row>
    <row r="47" spans="1:15" x14ac:dyDescent="0.2">
      <c r="C47" s="84"/>
      <c r="D47" s="84"/>
      <c r="E47" s="84"/>
      <c r="F47" s="84"/>
      <c r="G47" s="84"/>
    </row>
    <row r="48" spans="1:15" x14ac:dyDescent="0.2">
      <c r="C48" s="84"/>
      <c r="D48" s="84"/>
      <c r="E48" s="84"/>
      <c r="F48" s="84"/>
      <c r="G48" s="84"/>
    </row>
    <row r="49" spans="3:7" x14ac:dyDescent="0.2">
      <c r="C49" s="84"/>
      <c r="D49" s="84"/>
      <c r="E49" s="84"/>
      <c r="F49" s="84"/>
      <c r="G49" s="84"/>
    </row>
    <row r="50" spans="3:7" x14ac:dyDescent="0.2">
      <c r="C50" s="84"/>
      <c r="D50" s="84"/>
      <c r="E50" s="84"/>
      <c r="F50" s="84"/>
      <c r="G50" s="84"/>
    </row>
    <row r="51" spans="3:7" x14ac:dyDescent="0.2">
      <c r="C51" s="84"/>
      <c r="D51" s="84"/>
      <c r="E51" s="84"/>
      <c r="F51" s="84"/>
      <c r="G51" s="84"/>
    </row>
    <row r="52" spans="3:7" x14ac:dyDescent="0.2">
      <c r="C52" s="84"/>
      <c r="D52" s="84"/>
      <c r="E52" s="84"/>
      <c r="F52" s="84"/>
      <c r="G52" s="84"/>
    </row>
    <row r="53" spans="3:7" x14ac:dyDescent="0.2">
      <c r="C53" s="84"/>
      <c r="D53" s="84"/>
      <c r="E53" s="84"/>
      <c r="F53" s="84"/>
      <c r="G53" s="84"/>
    </row>
    <row r="54" spans="3:7" x14ac:dyDescent="0.2">
      <c r="C54" s="84"/>
      <c r="D54" s="84"/>
      <c r="E54" s="84"/>
      <c r="F54" s="84"/>
      <c r="G54" s="84"/>
    </row>
    <row r="55" spans="3:7" x14ac:dyDescent="0.2">
      <c r="C55" s="84"/>
      <c r="D55" s="84"/>
      <c r="E55" s="84"/>
      <c r="F55" s="84"/>
      <c r="G55" s="84"/>
    </row>
    <row r="56" spans="3:7" x14ac:dyDescent="0.2">
      <c r="C56" s="84"/>
      <c r="D56" s="84"/>
      <c r="E56" s="84"/>
      <c r="F56" s="84"/>
      <c r="G56" s="84"/>
    </row>
    <row r="57" spans="3:7" x14ac:dyDescent="0.2">
      <c r="C57" s="84"/>
      <c r="D57" s="84"/>
      <c r="E57" s="84"/>
      <c r="F57" s="84"/>
      <c r="G57" s="84"/>
    </row>
    <row r="58" spans="3:7" x14ac:dyDescent="0.2">
      <c r="C58" s="84"/>
      <c r="D58" s="84"/>
      <c r="E58" s="84"/>
      <c r="F58" s="84"/>
      <c r="G58" s="84"/>
    </row>
    <row r="59" spans="3:7" x14ac:dyDescent="0.2">
      <c r="C59" s="84"/>
      <c r="D59" s="84"/>
      <c r="E59" s="84"/>
      <c r="F59" s="84"/>
      <c r="G59" s="84"/>
    </row>
    <row r="60" spans="3:7" x14ac:dyDescent="0.2">
      <c r="C60" s="84"/>
      <c r="D60" s="84"/>
      <c r="E60" s="84"/>
      <c r="F60" s="84"/>
      <c r="G60" s="84"/>
    </row>
    <row r="61" spans="3:7" x14ac:dyDescent="0.2">
      <c r="C61" s="84"/>
      <c r="D61" s="84"/>
      <c r="E61" s="84"/>
      <c r="F61" s="84"/>
      <c r="G61" s="84"/>
    </row>
    <row r="62" spans="3:7" x14ac:dyDescent="0.2">
      <c r="C62" s="84"/>
      <c r="D62" s="84"/>
      <c r="E62" s="84"/>
      <c r="F62" s="84"/>
      <c r="G62" s="84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49"/>
  <sheetViews>
    <sheetView workbookViewId="0">
      <selection activeCell="D26" sqref="D26"/>
    </sheetView>
  </sheetViews>
  <sheetFormatPr defaultRowHeight="15" x14ac:dyDescent="0.2"/>
  <cols>
    <col min="1" max="1" width="18.6640625" customWidth="1"/>
    <col min="2" max="2" width="4" customWidth="1"/>
    <col min="4" max="4" width="14.88671875" bestFit="1" customWidth="1"/>
    <col min="5" max="5" width="8.44140625" bestFit="1" customWidth="1"/>
    <col min="6" max="6" width="14.88671875" bestFit="1" customWidth="1"/>
    <col min="7" max="7" width="11.44140625" bestFit="1" customWidth="1"/>
    <col min="8" max="8" width="8.88671875" style="72"/>
    <col min="9" max="9" width="9.77734375" style="72" bestFit="1" customWidth="1"/>
    <col min="11" max="11" width="6.21875" bestFit="1" customWidth="1"/>
    <col min="19" max="19" width="2.33203125" bestFit="1" customWidth="1"/>
  </cols>
  <sheetData>
    <row r="1" spans="1:13" x14ac:dyDescent="0.2">
      <c r="A1" s="50" t="s">
        <v>46</v>
      </c>
      <c r="B1" s="50"/>
      <c r="C1" s="50"/>
      <c r="D1" s="50"/>
      <c r="E1" s="50"/>
      <c r="F1" s="50"/>
      <c r="G1" s="50"/>
      <c r="H1" s="71"/>
      <c r="I1" s="71"/>
      <c r="J1" s="42"/>
      <c r="K1" s="42"/>
      <c r="L1" s="42"/>
      <c r="M1" s="42"/>
    </row>
    <row r="2" spans="1:13" x14ac:dyDescent="0.2">
      <c r="A2" s="51"/>
      <c r="B2" s="51"/>
      <c r="C2" s="51"/>
      <c r="D2" s="51"/>
      <c r="E2" s="51"/>
      <c r="F2" s="51"/>
      <c r="G2" s="51"/>
      <c r="H2" s="130"/>
      <c r="J2" s="48"/>
      <c r="K2" s="58"/>
    </row>
    <row r="3" spans="1:13" x14ac:dyDescent="0.2">
      <c r="A3" s="51" t="s">
        <v>135</v>
      </c>
      <c r="B3" s="51"/>
      <c r="C3" s="51"/>
      <c r="D3" s="51"/>
      <c r="E3" s="51"/>
      <c r="F3" s="51"/>
      <c r="G3" s="51"/>
      <c r="H3" s="130"/>
    </row>
    <row r="4" spans="1:13" x14ac:dyDescent="0.2">
      <c r="H4" s="130"/>
    </row>
    <row r="5" spans="1:13" x14ac:dyDescent="0.2">
      <c r="C5" s="46" t="s">
        <v>2</v>
      </c>
      <c r="E5" s="46" t="s">
        <v>120</v>
      </c>
      <c r="G5" s="46" t="s">
        <v>93</v>
      </c>
      <c r="H5" s="130"/>
    </row>
    <row r="6" spans="1:13" x14ac:dyDescent="0.2">
      <c r="C6" s="47" t="s">
        <v>86</v>
      </c>
      <c r="E6" s="47" t="s">
        <v>86</v>
      </c>
      <c r="G6" s="47" t="s">
        <v>95</v>
      </c>
      <c r="H6" s="130"/>
    </row>
    <row r="7" spans="1:13" ht="15.75" x14ac:dyDescent="0.25">
      <c r="A7" s="45" t="s">
        <v>70</v>
      </c>
      <c r="H7" s="130"/>
    </row>
    <row r="8" spans="1:13" ht="15.75" x14ac:dyDescent="0.25">
      <c r="A8" s="45"/>
    </row>
    <row r="9" spans="1:13" x14ac:dyDescent="0.2">
      <c r="A9" s="43" t="s">
        <v>68</v>
      </c>
    </row>
    <row r="10" spans="1:13" x14ac:dyDescent="0.2">
      <c r="A10" t="s">
        <v>69</v>
      </c>
      <c r="C10" s="48">
        <f>+'Rate Sum STEP 1'!C10</f>
        <v>14.2</v>
      </c>
      <c r="D10" s="48"/>
      <c r="E10" s="48">
        <v>16.399999999999999</v>
      </c>
      <c r="G10" s="55">
        <f t="shared" ref="G10:G19" si="0">+(E10-C10)/C10</f>
        <v>0.15492957746478869</v>
      </c>
      <c r="K10" s="48"/>
    </row>
    <row r="11" spans="1:13" x14ac:dyDescent="0.2">
      <c r="A11" t="s">
        <v>71</v>
      </c>
      <c r="C11" s="49">
        <f>+'Rate Sum STEP 1'!C11</f>
        <v>14.6</v>
      </c>
      <c r="D11" s="48"/>
      <c r="E11" s="49">
        <v>16.850000000000001</v>
      </c>
      <c r="G11" s="55">
        <f t="shared" si="0"/>
        <v>0.15410958904109601</v>
      </c>
    </row>
    <row r="12" spans="1:13" x14ac:dyDescent="0.2">
      <c r="A12" t="s">
        <v>72</v>
      </c>
      <c r="C12" s="49">
        <f>+'Rate Sum STEP 1'!C12</f>
        <v>16</v>
      </c>
      <c r="D12" s="48"/>
      <c r="E12" s="49">
        <v>18.45</v>
      </c>
      <c r="F12" s="48"/>
      <c r="G12" s="55">
        <f t="shared" si="0"/>
        <v>0.15312499999999996</v>
      </c>
      <c r="K12" s="48"/>
    </row>
    <row r="13" spans="1:13" x14ac:dyDescent="0.2">
      <c r="A13" t="s">
        <v>73</v>
      </c>
      <c r="C13" s="49">
        <f>+'Rate Sum STEP 1'!C13</f>
        <v>18</v>
      </c>
      <c r="D13" s="48"/>
      <c r="E13" s="49">
        <v>20.75</v>
      </c>
      <c r="F13" s="48"/>
      <c r="G13" s="55">
        <f t="shared" si="0"/>
        <v>0.15277777777777779</v>
      </c>
      <c r="K13" s="48"/>
    </row>
    <row r="14" spans="1:13" x14ac:dyDescent="0.2">
      <c r="A14" t="s">
        <v>74</v>
      </c>
      <c r="C14" s="49">
        <f>+'Rate Sum STEP 1'!C14</f>
        <v>22.7</v>
      </c>
      <c r="D14" s="48"/>
      <c r="E14" s="49">
        <v>26.2</v>
      </c>
      <c r="F14" s="48"/>
      <c r="G14" s="55">
        <f t="shared" si="0"/>
        <v>0.15418502202643172</v>
      </c>
    </row>
    <row r="15" spans="1:13" x14ac:dyDescent="0.2">
      <c r="A15" t="s">
        <v>67</v>
      </c>
      <c r="C15" s="49">
        <f>+'Rate Sum STEP 1'!C15</f>
        <v>54.9</v>
      </c>
      <c r="D15" s="48"/>
      <c r="E15" s="49">
        <v>63.2</v>
      </c>
      <c r="F15" s="48"/>
      <c r="G15" s="55">
        <f t="shared" si="0"/>
        <v>0.15118397085610208</v>
      </c>
    </row>
    <row r="16" spans="1:13" x14ac:dyDescent="0.2">
      <c r="A16" t="s">
        <v>75</v>
      </c>
      <c r="C16" s="49">
        <f>+'Rate Sum STEP 1'!C16</f>
        <v>68.8</v>
      </c>
      <c r="D16" s="48"/>
      <c r="E16" s="49">
        <v>79.3</v>
      </c>
      <c r="F16" s="48"/>
      <c r="G16" s="55">
        <f t="shared" si="0"/>
        <v>0.15261627906976744</v>
      </c>
    </row>
    <row r="17" spans="1:19" x14ac:dyDescent="0.2">
      <c r="A17" t="s">
        <v>88</v>
      </c>
      <c r="C17" s="49">
        <f>+'Rate Sum STEP 1'!C17</f>
        <v>101.9</v>
      </c>
      <c r="D17" s="48"/>
      <c r="E17" s="49">
        <v>117.4</v>
      </c>
      <c r="F17" s="48"/>
      <c r="G17" s="55">
        <f t="shared" si="0"/>
        <v>0.1521099116781158</v>
      </c>
    </row>
    <row r="18" spans="1:19" x14ac:dyDescent="0.2">
      <c r="A18" t="s">
        <v>87</v>
      </c>
      <c r="C18" s="49">
        <f>+'Rate Sum STEP 1'!C18</f>
        <v>137.6</v>
      </c>
      <c r="D18" s="48"/>
      <c r="E18" s="49">
        <v>158.5</v>
      </c>
      <c r="F18" s="48"/>
      <c r="G18" s="55">
        <f t="shared" si="0"/>
        <v>0.15188953488372098</v>
      </c>
    </row>
    <row r="19" spans="1:19" x14ac:dyDescent="0.2">
      <c r="A19" t="s">
        <v>76</v>
      </c>
      <c r="C19" s="49">
        <f>+'Rate Sum STEP 1'!C19</f>
        <v>183</v>
      </c>
      <c r="D19" s="48"/>
      <c r="E19" s="49">
        <v>210.8</v>
      </c>
      <c r="F19" s="48"/>
      <c r="G19" s="55">
        <f t="shared" si="0"/>
        <v>0.15191256830601099</v>
      </c>
    </row>
    <row r="20" spans="1:19" x14ac:dyDescent="0.2">
      <c r="G20" s="55"/>
    </row>
    <row r="21" spans="1:19" x14ac:dyDescent="0.2">
      <c r="A21" s="43" t="s">
        <v>78</v>
      </c>
      <c r="G21" s="55"/>
    </row>
    <row r="22" spans="1:19" x14ac:dyDescent="0.2">
      <c r="A22" t="s">
        <v>82</v>
      </c>
      <c r="C22" s="103">
        <f>+'Rate Sum STEP 1'!C22</f>
        <v>4.25</v>
      </c>
      <c r="D22" s="58" t="s">
        <v>85</v>
      </c>
      <c r="E22" s="58">
        <v>4.53</v>
      </c>
      <c r="F22" t="s">
        <v>85</v>
      </c>
      <c r="G22" s="55">
        <f>+(E22-C22)/C22</f>
        <v>6.5882352941176531E-2</v>
      </c>
      <c r="I22" s="73"/>
      <c r="J22" s="74"/>
    </row>
    <row r="23" spans="1:19" x14ac:dyDescent="0.2">
      <c r="A23" t="s">
        <v>83</v>
      </c>
      <c r="C23" s="49">
        <f>+'Rate Sum STEP 1'!C23</f>
        <v>3.53</v>
      </c>
      <c r="D23" s="58" t="s">
        <v>85</v>
      </c>
      <c r="E23" s="58">
        <v>3.94</v>
      </c>
      <c r="F23" t="s">
        <v>85</v>
      </c>
      <c r="G23" s="55">
        <f>+(E23-C23)/C23</f>
        <v>0.11614730878186974</v>
      </c>
      <c r="J23" s="74"/>
    </row>
    <row r="24" spans="1:19" x14ac:dyDescent="0.2">
      <c r="A24" t="s">
        <v>84</v>
      </c>
      <c r="C24" s="49">
        <f>+'Rate Sum STEP 1'!C24</f>
        <v>2.72</v>
      </c>
      <c r="D24" s="58" t="s">
        <v>85</v>
      </c>
      <c r="E24" s="58">
        <v>2.88</v>
      </c>
      <c r="F24" t="s">
        <v>85</v>
      </c>
      <c r="G24" s="55">
        <f>+(E24-C24)/C24</f>
        <v>5.8823529411764594E-2</v>
      </c>
      <c r="J24" s="74"/>
    </row>
    <row r="25" spans="1:19" x14ac:dyDescent="0.2">
      <c r="G25" s="55"/>
    </row>
    <row r="26" spans="1:19" ht="15.75" x14ac:dyDescent="0.25">
      <c r="A26" s="45" t="s">
        <v>77</v>
      </c>
      <c r="G26" s="55"/>
    </row>
    <row r="27" spans="1:19" x14ac:dyDescent="0.2">
      <c r="A27" s="43"/>
      <c r="G27" s="55"/>
    </row>
    <row r="28" spans="1:19" x14ac:dyDescent="0.2">
      <c r="A28" s="43" t="s">
        <v>68</v>
      </c>
      <c r="G28" s="55"/>
      <c r="S28">
        <f>+O26+O28</f>
        <v>0</v>
      </c>
    </row>
    <row r="29" spans="1:19" x14ac:dyDescent="0.2">
      <c r="A29" t="s">
        <v>69</v>
      </c>
      <c r="C29" s="48">
        <f>+'Rate Sum STEP 1'!C29</f>
        <v>28.4</v>
      </c>
      <c r="E29" s="48">
        <v>32.799999999999997</v>
      </c>
      <c r="G29" s="55">
        <f t="shared" ref="G29:G38" si="1">+(E29-C29)/C29</f>
        <v>0.15492957746478869</v>
      </c>
      <c r="K29" s="49"/>
    </row>
    <row r="30" spans="1:19" x14ac:dyDescent="0.2">
      <c r="A30" t="s">
        <v>71</v>
      </c>
      <c r="C30" s="49">
        <f>+'Rate Sum STEP 1'!C30</f>
        <v>29.9</v>
      </c>
      <c r="E30" s="49">
        <v>34.4</v>
      </c>
      <c r="G30" s="55">
        <f t="shared" si="1"/>
        <v>0.15050167224080269</v>
      </c>
    </row>
    <row r="31" spans="1:19" x14ac:dyDescent="0.2">
      <c r="A31" t="s">
        <v>72</v>
      </c>
      <c r="C31" s="49">
        <f>+'Rate Sum STEP 1'!C31</f>
        <v>34.299999999999997</v>
      </c>
      <c r="E31" s="49">
        <v>39.5</v>
      </c>
      <c r="F31" s="48"/>
      <c r="G31" s="55">
        <f t="shared" si="1"/>
        <v>0.15160349854227415</v>
      </c>
    </row>
    <row r="32" spans="1:19" x14ac:dyDescent="0.2">
      <c r="A32" t="s">
        <v>73</v>
      </c>
      <c r="C32" s="49">
        <f>+'Rate Sum STEP 1'!C32</f>
        <v>40.5</v>
      </c>
      <c r="E32" s="49">
        <v>46.7</v>
      </c>
      <c r="F32" s="48"/>
      <c r="G32" s="55">
        <f t="shared" si="1"/>
        <v>0.15308641975308648</v>
      </c>
    </row>
    <row r="33" spans="1:9" x14ac:dyDescent="0.2">
      <c r="A33" t="s">
        <v>74</v>
      </c>
      <c r="C33" s="49">
        <f>+'Rate Sum STEP 1'!C33</f>
        <v>56.9</v>
      </c>
      <c r="E33" s="49">
        <v>65.5</v>
      </c>
      <c r="F33" s="48"/>
      <c r="G33" s="55">
        <f t="shared" si="1"/>
        <v>0.15114235500878737</v>
      </c>
    </row>
    <row r="34" spans="1:9" x14ac:dyDescent="0.2">
      <c r="A34" t="s">
        <v>67</v>
      </c>
      <c r="C34" s="49">
        <f>+'Rate Sum STEP 1'!C34</f>
        <v>177</v>
      </c>
      <c r="E34" s="49">
        <v>203.9</v>
      </c>
      <c r="F34" s="48"/>
      <c r="G34" s="55">
        <f t="shared" si="1"/>
        <v>0.15197740112994354</v>
      </c>
    </row>
    <row r="35" spans="1:9" x14ac:dyDescent="0.2">
      <c r="A35" t="s">
        <v>75</v>
      </c>
      <c r="C35" s="49">
        <f>+'Rate Sum STEP 1'!C35</f>
        <v>221.8</v>
      </c>
      <c r="E35" s="49">
        <v>255.5</v>
      </c>
      <c r="F35" s="48"/>
      <c r="G35" s="55">
        <f t="shared" si="1"/>
        <v>0.15193868349864736</v>
      </c>
    </row>
    <row r="36" spans="1:9" x14ac:dyDescent="0.2">
      <c r="A36" t="s">
        <v>88</v>
      </c>
      <c r="C36" s="49">
        <f>+'Rate Sum STEP 1'!C36</f>
        <v>327.8</v>
      </c>
      <c r="E36" s="49">
        <v>377.6</v>
      </c>
      <c r="F36" s="48"/>
      <c r="G36" s="55">
        <f t="shared" si="1"/>
        <v>0.15192190359975599</v>
      </c>
    </row>
    <row r="37" spans="1:9" x14ac:dyDescent="0.2">
      <c r="A37" t="s">
        <v>87</v>
      </c>
      <c r="C37" s="49">
        <f>+'Rate Sum STEP 1'!C37</f>
        <v>447.9</v>
      </c>
      <c r="E37" s="49">
        <v>516</v>
      </c>
      <c r="F37" s="48"/>
      <c r="G37" s="55">
        <f t="shared" si="1"/>
        <v>0.15204286671131956</v>
      </c>
    </row>
    <row r="38" spans="1:9" x14ac:dyDescent="0.2">
      <c r="A38" t="s">
        <v>76</v>
      </c>
      <c r="C38" s="49">
        <f>+'Rate Sum STEP 1'!C38</f>
        <v>584.79999999999995</v>
      </c>
      <c r="E38" s="49">
        <v>673.7</v>
      </c>
      <c r="F38" s="48"/>
      <c r="G38" s="55">
        <f t="shared" si="1"/>
        <v>0.15201778385772929</v>
      </c>
    </row>
    <row r="39" spans="1:9" x14ac:dyDescent="0.2">
      <c r="C39" s="49"/>
      <c r="G39" s="55"/>
    </row>
    <row r="40" spans="1:9" x14ac:dyDescent="0.2">
      <c r="A40" s="43" t="s">
        <v>78</v>
      </c>
      <c r="G40" s="55"/>
    </row>
    <row r="41" spans="1:9" x14ac:dyDescent="0.2">
      <c r="A41" t="s">
        <v>79</v>
      </c>
      <c r="C41" s="48">
        <f>+C22</f>
        <v>4.25</v>
      </c>
      <c r="D41" t="s">
        <v>85</v>
      </c>
      <c r="E41" s="101">
        <f>+E22</f>
        <v>4.53</v>
      </c>
      <c r="F41" t="s">
        <v>85</v>
      </c>
      <c r="G41" s="55">
        <f>+(E41-C41)/C41</f>
        <v>6.5882352941176531E-2</v>
      </c>
    </row>
    <row r="42" spans="1:9" x14ac:dyDescent="0.2">
      <c r="A42" t="s">
        <v>80</v>
      </c>
      <c r="C42" s="49">
        <f t="shared" ref="C42:C43" si="2">+C23</f>
        <v>3.53</v>
      </c>
      <c r="D42" t="s">
        <v>85</v>
      </c>
      <c r="E42" s="101">
        <f t="shared" ref="E42:E43" si="3">+E23</f>
        <v>3.94</v>
      </c>
      <c r="F42" t="s">
        <v>85</v>
      </c>
      <c r="G42" s="55">
        <f>+(E42-C42)/C42</f>
        <v>0.11614730878186974</v>
      </c>
    </row>
    <row r="43" spans="1:9" x14ac:dyDescent="0.2">
      <c r="A43" t="s">
        <v>81</v>
      </c>
      <c r="C43" s="49">
        <f t="shared" si="2"/>
        <v>2.72</v>
      </c>
      <c r="D43" t="s">
        <v>85</v>
      </c>
      <c r="E43" s="101">
        <f t="shared" si="3"/>
        <v>2.88</v>
      </c>
      <c r="F43" t="s">
        <v>85</v>
      </c>
      <c r="G43" s="55">
        <f>+(E43-C43)/C43</f>
        <v>5.8823529411764594E-2</v>
      </c>
    </row>
    <row r="44" spans="1:9" x14ac:dyDescent="0.2">
      <c r="E44" s="49"/>
      <c r="G44" s="55"/>
    </row>
    <row r="45" spans="1:9" ht="15.75" x14ac:dyDescent="0.25">
      <c r="A45" s="44" t="s">
        <v>90</v>
      </c>
      <c r="G45" s="55"/>
    </row>
    <row r="46" spans="1:9" x14ac:dyDescent="0.2">
      <c r="G46" s="55"/>
    </row>
    <row r="47" spans="1:9" x14ac:dyDescent="0.2">
      <c r="A47" t="s">
        <v>78</v>
      </c>
      <c r="C47" s="48">
        <f>+'Rate Sum STEP 1'!C47</f>
        <v>2.44</v>
      </c>
      <c r="D47" t="s">
        <v>85</v>
      </c>
      <c r="E47" s="48">
        <v>2.67</v>
      </c>
      <c r="F47" t="s">
        <v>85</v>
      </c>
      <c r="G47" s="55">
        <f>+(E47-C47)/C47</f>
        <v>9.4262295081967207E-2</v>
      </c>
    </row>
    <row r="48" spans="1:9" x14ac:dyDescent="0.2">
      <c r="I48" s="73"/>
    </row>
    <row r="49" spans="1:7" ht="15.75" x14ac:dyDescent="0.25">
      <c r="A49" s="44" t="s">
        <v>102</v>
      </c>
      <c r="C49" s="74">
        <v>5.4</v>
      </c>
      <c r="D49" t="s">
        <v>103</v>
      </c>
      <c r="E49" s="56">
        <v>6.06</v>
      </c>
      <c r="F49" t="s">
        <v>103</v>
      </c>
      <c r="G49" s="55">
        <f>+(E49-C49)/C49</f>
        <v>0.12222222222222208</v>
      </c>
    </row>
  </sheetData>
  <phoneticPr fontId="2" type="noConversion"/>
  <printOptions horizontalCentered="1"/>
  <pageMargins left="0.75" right="0.75" top="1" bottom="1" header="0.5" footer="0.5"/>
  <pageSetup scale="7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9"/>
  <sheetViews>
    <sheetView workbookViewId="0">
      <selection activeCell="D12" sqref="D12"/>
    </sheetView>
  </sheetViews>
  <sheetFormatPr defaultRowHeight="15" x14ac:dyDescent="0.2"/>
  <cols>
    <col min="1" max="1" width="18.6640625" customWidth="1"/>
    <col min="2" max="2" width="4" customWidth="1"/>
    <col min="4" max="4" width="14.88671875" bestFit="1" customWidth="1"/>
    <col min="5" max="5" width="8.44140625" style="2" bestFit="1" customWidth="1"/>
    <col min="6" max="6" width="14.88671875" bestFit="1" customWidth="1"/>
    <col min="7" max="7" width="11.44140625" bestFit="1" customWidth="1"/>
    <col min="8" max="9" width="8.88671875" style="72"/>
    <col min="11" max="11" width="7" bestFit="1" customWidth="1"/>
    <col min="19" max="19" width="2.33203125" bestFit="1" customWidth="1"/>
  </cols>
  <sheetData>
    <row r="1" spans="1:13" x14ac:dyDescent="0.2">
      <c r="A1" s="50" t="s">
        <v>46</v>
      </c>
      <c r="B1" s="50"/>
      <c r="C1" s="50"/>
      <c r="D1" s="50"/>
      <c r="E1" s="50"/>
      <c r="F1" s="50"/>
      <c r="G1" s="50"/>
      <c r="H1" s="71"/>
      <c r="I1" s="71"/>
      <c r="J1" s="42"/>
      <c r="K1" s="42"/>
      <c r="L1" s="42"/>
      <c r="M1" s="42"/>
    </row>
    <row r="2" spans="1:13" x14ac:dyDescent="0.2">
      <c r="A2" s="51"/>
      <c r="B2" s="51"/>
      <c r="C2" s="51"/>
      <c r="D2" s="51"/>
      <c r="E2" s="50"/>
      <c r="F2" s="51"/>
      <c r="G2" s="51"/>
      <c r="H2" s="131"/>
    </row>
    <row r="3" spans="1:13" x14ac:dyDescent="0.2">
      <c r="A3" s="51" t="s">
        <v>136</v>
      </c>
      <c r="B3" s="51"/>
      <c r="C3" s="51"/>
      <c r="D3" s="51"/>
      <c r="E3" s="50"/>
      <c r="F3" s="51"/>
      <c r="G3" s="51"/>
    </row>
    <row r="5" spans="1:13" x14ac:dyDescent="0.2">
      <c r="C5" s="46" t="s">
        <v>2</v>
      </c>
      <c r="E5" s="60" t="s">
        <v>121</v>
      </c>
      <c r="G5" s="46" t="s">
        <v>93</v>
      </c>
    </row>
    <row r="6" spans="1:13" x14ac:dyDescent="0.2">
      <c r="C6" s="47" t="s">
        <v>86</v>
      </c>
      <c r="E6" s="6" t="s">
        <v>86</v>
      </c>
      <c r="G6" s="47" t="s">
        <v>95</v>
      </c>
    </row>
    <row r="7" spans="1:13" ht="15.75" x14ac:dyDescent="0.25">
      <c r="A7" s="45" t="s">
        <v>70</v>
      </c>
    </row>
    <row r="8" spans="1:13" ht="15.75" x14ac:dyDescent="0.25">
      <c r="A8" s="45"/>
    </row>
    <row r="9" spans="1:13" x14ac:dyDescent="0.2">
      <c r="A9" s="43" t="s">
        <v>68</v>
      </c>
    </row>
    <row r="10" spans="1:13" x14ac:dyDescent="0.2">
      <c r="A10" t="s">
        <v>69</v>
      </c>
      <c r="C10" s="48">
        <v>14.2</v>
      </c>
      <c r="E10" s="53">
        <f>+ROUND(('Rate Sum STEP 2'!E10-'Rate Sum STEP 2'!C10)/2+'Rate Sum STEP 2'!C10,1)</f>
        <v>15.3</v>
      </c>
      <c r="G10" s="78">
        <f t="shared" ref="G10:G19" si="0">+(E10-C10)/C10</f>
        <v>7.7464788732394471E-2</v>
      </c>
    </row>
    <row r="11" spans="1:13" x14ac:dyDescent="0.2">
      <c r="A11" t="s">
        <v>71</v>
      </c>
      <c r="C11" s="49">
        <v>14.6</v>
      </c>
      <c r="E11" s="39">
        <f>+ROUND(('Rate Sum STEP 2'!E11-'Rate Sum STEP 2'!C11)/2+'Rate Sum STEP 2'!C11,1)</f>
        <v>15.7</v>
      </c>
      <c r="G11" s="78">
        <f t="shared" si="0"/>
        <v>7.5342465753424639E-2</v>
      </c>
    </row>
    <row r="12" spans="1:13" x14ac:dyDescent="0.2">
      <c r="A12" t="s">
        <v>72</v>
      </c>
      <c r="C12" s="49">
        <v>16</v>
      </c>
      <c r="E12" s="39">
        <f>+ROUND(('Rate Sum STEP 2'!E12-'Rate Sum STEP 2'!C12)/2+'Rate Sum STEP 2'!C12,1)</f>
        <v>17.2</v>
      </c>
      <c r="G12" s="78">
        <f t="shared" si="0"/>
        <v>7.4999999999999956E-2</v>
      </c>
    </row>
    <row r="13" spans="1:13" x14ac:dyDescent="0.2">
      <c r="A13" t="s">
        <v>73</v>
      </c>
      <c r="C13" s="49">
        <v>18</v>
      </c>
      <c r="E13" s="39">
        <f>+ROUND(('Rate Sum STEP 2'!E13-'Rate Sum STEP 2'!C13)/2+'Rate Sum STEP 2'!C13,1)</f>
        <v>19.399999999999999</v>
      </c>
      <c r="G13" s="78">
        <f t="shared" si="0"/>
        <v>7.7777777777777696E-2</v>
      </c>
    </row>
    <row r="14" spans="1:13" x14ac:dyDescent="0.2">
      <c r="A14" t="s">
        <v>74</v>
      </c>
      <c r="C14" s="49">
        <v>22.7</v>
      </c>
      <c r="E14" s="39">
        <f>+ROUND(('Rate Sum STEP 2'!E14-'Rate Sum STEP 2'!C14)/2+'Rate Sum STEP 2'!C14,1)</f>
        <v>24.5</v>
      </c>
      <c r="G14" s="78">
        <f t="shared" si="0"/>
        <v>7.929515418502206E-2</v>
      </c>
    </row>
    <row r="15" spans="1:13" x14ac:dyDescent="0.2">
      <c r="A15" t="s">
        <v>67</v>
      </c>
      <c r="C15" s="49">
        <v>54.9</v>
      </c>
      <c r="E15" s="39">
        <f>+ROUND(('Rate Sum STEP 2'!E15-'Rate Sum STEP 2'!C15)/2+'Rate Sum STEP 2'!C15,1)</f>
        <v>59.1</v>
      </c>
      <c r="G15" s="78">
        <f t="shared" si="0"/>
        <v>7.6502732240437216E-2</v>
      </c>
    </row>
    <row r="16" spans="1:13" x14ac:dyDescent="0.2">
      <c r="A16" t="s">
        <v>75</v>
      </c>
      <c r="C16" s="49">
        <v>68.8</v>
      </c>
      <c r="E16" s="39">
        <f>+ROUND(('Rate Sum STEP 2'!E16-'Rate Sum STEP 2'!C16)/2+'Rate Sum STEP 2'!C16,1)</f>
        <v>74.099999999999994</v>
      </c>
      <c r="G16" s="78">
        <f t="shared" si="0"/>
        <v>7.7034883720930189E-2</v>
      </c>
    </row>
    <row r="17" spans="1:11" x14ac:dyDescent="0.2">
      <c r="A17" t="s">
        <v>88</v>
      </c>
      <c r="C17" s="49">
        <v>101.9</v>
      </c>
      <c r="E17" s="39">
        <f>+ROUND(('Rate Sum STEP 2'!E17-'Rate Sum STEP 2'!C17)/2+'Rate Sum STEP 2'!C17,1)</f>
        <v>109.7</v>
      </c>
      <c r="G17" s="78">
        <f t="shared" si="0"/>
        <v>7.6545632973503405E-2</v>
      </c>
    </row>
    <row r="18" spans="1:11" x14ac:dyDescent="0.2">
      <c r="A18" t="s">
        <v>87</v>
      </c>
      <c r="C18" s="49">
        <v>137.6</v>
      </c>
      <c r="E18" s="39">
        <f>+ROUND(('Rate Sum STEP 2'!E18-'Rate Sum STEP 2'!C18)/2+'Rate Sum STEP 2'!C18,1)</f>
        <v>148.1</v>
      </c>
      <c r="G18" s="78">
        <f t="shared" si="0"/>
        <v>7.6308139534883718E-2</v>
      </c>
    </row>
    <row r="19" spans="1:11" x14ac:dyDescent="0.2">
      <c r="A19" t="s">
        <v>76</v>
      </c>
      <c r="C19" s="49">
        <v>183</v>
      </c>
      <c r="E19" s="39">
        <f>+ROUND(('Rate Sum STEP 2'!E19-'Rate Sum STEP 2'!C19)/2+'Rate Sum STEP 2'!C19,1)</f>
        <v>196.9</v>
      </c>
      <c r="G19" s="78">
        <f t="shared" si="0"/>
        <v>7.5956284153005496E-2</v>
      </c>
    </row>
    <row r="20" spans="1:11" x14ac:dyDescent="0.2">
      <c r="G20" s="78"/>
    </row>
    <row r="21" spans="1:11" x14ac:dyDescent="0.2">
      <c r="A21" s="43" t="s">
        <v>78</v>
      </c>
      <c r="G21" s="78"/>
    </row>
    <row r="22" spans="1:11" x14ac:dyDescent="0.2">
      <c r="A22" t="s">
        <v>82</v>
      </c>
      <c r="C22" s="48">
        <v>4.25</v>
      </c>
      <c r="D22" t="s">
        <v>85</v>
      </c>
      <c r="E22" s="41">
        <f>+ROUND(('Rate Sum STEP 2'!E22-'Rate Sum STEP 2'!C22)/2+'Rate Sum STEP 2'!C22,2)</f>
        <v>4.3899999999999997</v>
      </c>
      <c r="F22" t="s">
        <v>85</v>
      </c>
      <c r="G22" s="78">
        <f>+(E22-C22)/C22</f>
        <v>3.2941176470588161E-2</v>
      </c>
      <c r="I22" s="73"/>
    </row>
    <row r="23" spans="1:11" x14ac:dyDescent="0.2">
      <c r="A23" t="s">
        <v>83</v>
      </c>
      <c r="C23" s="49">
        <v>3.53</v>
      </c>
      <c r="D23" t="s">
        <v>85</v>
      </c>
      <c r="E23" s="41">
        <f>+ROUND(('Rate Sum STEP 2'!E23-'Rate Sum STEP 2'!C23)/2+'Rate Sum STEP 2'!C23,2)</f>
        <v>3.74</v>
      </c>
      <c r="F23" t="s">
        <v>85</v>
      </c>
      <c r="G23" s="78">
        <f>+(E23-C23)/C23</f>
        <v>5.9490084985835814E-2</v>
      </c>
    </row>
    <row r="24" spans="1:11" x14ac:dyDescent="0.2">
      <c r="A24" t="s">
        <v>84</v>
      </c>
      <c r="C24" s="49">
        <v>2.72</v>
      </c>
      <c r="D24" t="s">
        <v>85</v>
      </c>
      <c r="E24" s="41">
        <f>+ROUND(('Rate Sum STEP 2'!E24-'Rate Sum STEP 2'!C24)/2+'Rate Sum STEP 2'!C24,2)</f>
        <v>2.8</v>
      </c>
      <c r="F24" t="s">
        <v>85</v>
      </c>
      <c r="G24" s="78">
        <f>+(E24-C24)/C24</f>
        <v>2.9411764705882214E-2</v>
      </c>
    </row>
    <row r="25" spans="1:11" x14ac:dyDescent="0.2">
      <c r="G25" s="78"/>
    </row>
    <row r="26" spans="1:11" ht="15.75" x14ac:dyDescent="0.25">
      <c r="A26" s="45" t="s">
        <v>77</v>
      </c>
      <c r="G26" s="78"/>
    </row>
    <row r="27" spans="1:11" x14ac:dyDescent="0.2">
      <c r="A27" s="43"/>
      <c r="G27" s="78"/>
    </row>
    <row r="28" spans="1:11" x14ac:dyDescent="0.2">
      <c r="A28" s="43" t="s">
        <v>68</v>
      </c>
      <c r="G28" s="78"/>
    </row>
    <row r="29" spans="1:11" x14ac:dyDescent="0.2">
      <c r="A29" t="s">
        <v>69</v>
      </c>
      <c r="C29" s="48">
        <v>28.4</v>
      </c>
      <c r="D29" s="48"/>
      <c r="E29" s="39">
        <f>+ROUND(('Rate Sum STEP 2'!E29-'Rate Sum STEP 2'!C29)/2+'Rate Sum STEP 2'!C29,2)</f>
        <v>30.6</v>
      </c>
      <c r="G29" s="78">
        <f t="shared" ref="G29:G38" si="1">+(E29-C29)/C29</f>
        <v>7.7464788732394471E-2</v>
      </c>
      <c r="K29" s="49"/>
    </row>
    <row r="30" spans="1:11" x14ac:dyDescent="0.2">
      <c r="A30" t="s">
        <v>71</v>
      </c>
      <c r="C30" s="49">
        <v>29.9</v>
      </c>
      <c r="D30" s="48"/>
      <c r="E30" s="39">
        <f>+ROUND(('Rate Sum STEP 2'!E30-'Rate Sum STEP 2'!C30)/2+'Rate Sum STEP 2'!C30,2)</f>
        <v>32.15</v>
      </c>
      <c r="G30" s="78">
        <f t="shared" si="1"/>
        <v>7.5250836120401343E-2</v>
      </c>
    </row>
    <row r="31" spans="1:11" x14ac:dyDescent="0.2">
      <c r="A31" t="s">
        <v>72</v>
      </c>
      <c r="C31" s="49">
        <v>34.299999999999997</v>
      </c>
      <c r="D31" s="48"/>
      <c r="E31" s="39">
        <f>+ROUND(('Rate Sum STEP 2'!E31-'Rate Sum STEP 2'!C31)/2+'Rate Sum STEP 2'!C31,2)</f>
        <v>36.9</v>
      </c>
      <c r="G31" s="78">
        <f t="shared" si="1"/>
        <v>7.5801749271137073E-2</v>
      </c>
    </row>
    <row r="32" spans="1:11" x14ac:dyDescent="0.2">
      <c r="A32" t="s">
        <v>73</v>
      </c>
      <c r="C32" s="49">
        <v>40.5</v>
      </c>
      <c r="D32" s="48"/>
      <c r="E32" s="39">
        <f>+ROUND(('Rate Sum STEP 2'!E32-'Rate Sum STEP 2'!C32)/2+'Rate Sum STEP 2'!C32,2)</f>
        <v>43.6</v>
      </c>
      <c r="G32" s="78">
        <f t="shared" si="1"/>
        <v>7.6543209876543242E-2</v>
      </c>
    </row>
    <row r="33" spans="1:9" x14ac:dyDescent="0.2">
      <c r="A33" t="s">
        <v>74</v>
      </c>
      <c r="C33" s="49">
        <v>56.9</v>
      </c>
      <c r="D33" s="48"/>
      <c r="E33" s="39">
        <f>+ROUND(('Rate Sum STEP 2'!E33-'Rate Sum STEP 2'!C33)/2+'Rate Sum STEP 2'!C33,2)</f>
        <v>61.2</v>
      </c>
      <c r="G33" s="78">
        <f t="shared" si="1"/>
        <v>7.5571177504393752E-2</v>
      </c>
    </row>
    <row r="34" spans="1:9" x14ac:dyDescent="0.2">
      <c r="A34" t="s">
        <v>67</v>
      </c>
      <c r="C34" s="49">
        <v>177</v>
      </c>
      <c r="D34" s="48"/>
      <c r="E34" s="39">
        <f>+ROUND(('Rate Sum STEP 2'!E34-'Rate Sum STEP 2'!C34)/2+'Rate Sum STEP 2'!C34,2)</f>
        <v>190.45</v>
      </c>
      <c r="G34" s="78">
        <f t="shared" si="1"/>
        <v>7.5988700564971687E-2</v>
      </c>
    </row>
    <row r="35" spans="1:9" x14ac:dyDescent="0.2">
      <c r="A35" t="s">
        <v>75</v>
      </c>
      <c r="C35" s="49">
        <v>221.8</v>
      </c>
      <c r="D35" s="48"/>
      <c r="E35" s="39">
        <f>+ROUND(('Rate Sum STEP 2'!E35-'Rate Sum STEP 2'!C35)/2+'Rate Sum STEP 2'!C35,2)</f>
        <v>238.65</v>
      </c>
      <c r="G35" s="78">
        <f t="shared" si="1"/>
        <v>7.5969341749323682E-2</v>
      </c>
    </row>
    <row r="36" spans="1:9" x14ac:dyDescent="0.2">
      <c r="A36" t="s">
        <v>88</v>
      </c>
      <c r="C36" s="49">
        <v>327.8</v>
      </c>
      <c r="D36" s="48"/>
      <c r="E36" s="39">
        <f>+ROUND(('Rate Sum STEP 2'!E36-'Rate Sum STEP 2'!C36)/2+'Rate Sum STEP 2'!C36,2)</f>
        <v>352.7</v>
      </c>
      <c r="G36" s="78">
        <f t="shared" si="1"/>
        <v>7.5960951799877899E-2</v>
      </c>
    </row>
    <row r="37" spans="1:9" x14ac:dyDescent="0.2">
      <c r="A37" t="s">
        <v>87</v>
      </c>
      <c r="C37" s="49">
        <v>447.9</v>
      </c>
      <c r="D37" s="48"/>
      <c r="E37" s="39">
        <f>+ROUND(('Rate Sum STEP 2'!E37-'Rate Sum STEP 2'!C37)/2+'Rate Sum STEP 2'!C37,2)</f>
        <v>481.95</v>
      </c>
      <c r="G37" s="78">
        <f t="shared" si="1"/>
        <v>7.6021433355659779E-2</v>
      </c>
    </row>
    <row r="38" spans="1:9" x14ac:dyDescent="0.2">
      <c r="A38" t="s">
        <v>76</v>
      </c>
      <c r="C38" s="49">
        <v>584.79999999999995</v>
      </c>
      <c r="D38" s="48"/>
      <c r="E38" s="39">
        <f>+ROUND(('Rate Sum STEP 2'!E38-'Rate Sum STEP 2'!C38)/2+'Rate Sum STEP 2'!C38,2)</f>
        <v>629.25</v>
      </c>
      <c r="G38" s="78">
        <f t="shared" si="1"/>
        <v>7.6008891928864647E-2</v>
      </c>
    </row>
    <row r="39" spans="1:9" x14ac:dyDescent="0.2">
      <c r="C39" s="49"/>
      <c r="G39" s="78"/>
    </row>
    <row r="40" spans="1:9" x14ac:dyDescent="0.2">
      <c r="A40" s="43" t="s">
        <v>78</v>
      </c>
      <c r="G40" s="78"/>
    </row>
    <row r="41" spans="1:9" x14ac:dyDescent="0.2">
      <c r="A41" t="s">
        <v>79</v>
      </c>
      <c r="C41" s="48">
        <f>+C22</f>
        <v>4.25</v>
      </c>
      <c r="D41" t="s">
        <v>85</v>
      </c>
      <c r="E41" s="100">
        <f>+E22</f>
        <v>4.3899999999999997</v>
      </c>
      <c r="F41" t="s">
        <v>85</v>
      </c>
      <c r="G41" s="78">
        <f>+(E41-C41)/C41</f>
        <v>3.2941176470588161E-2</v>
      </c>
    </row>
    <row r="42" spans="1:9" x14ac:dyDescent="0.2">
      <c r="A42" t="s">
        <v>80</v>
      </c>
      <c r="C42" s="48">
        <f t="shared" ref="C42:C43" si="2">+C23</f>
        <v>3.53</v>
      </c>
      <c r="D42" t="s">
        <v>85</v>
      </c>
      <c r="E42" s="100">
        <f t="shared" ref="E42:E43" si="3">+E23</f>
        <v>3.74</v>
      </c>
      <c r="F42" t="s">
        <v>85</v>
      </c>
      <c r="G42" s="78">
        <f>+(E42-C42)/C42</f>
        <v>5.9490084985835814E-2</v>
      </c>
    </row>
    <row r="43" spans="1:9" x14ac:dyDescent="0.2">
      <c r="A43" t="s">
        <v>81</v>
      </c>
      <c r="C43" s="48">
        <f t="shared" si="2"/>
        <v>2.72</v>
      </c>
      <c r="D43" t="s">
        <v>85</v>
      </c>
      <c r="E43" s="100">
        <f t="shared" si="3"/>
        <v>2.8</v>
      </c>
      <c r="F43" t="s">
        <v>85</v>
      </c>
      <c r="G43" s="78">
        <f>+(E43-C43)/C43</f>
        <v>2.9411764705882214E-2</v>
      </c>
    </row>
    <row r="44" spans="1:9" x14ac:dyDescent="0.2">
      <c r="E44" s="39"/>
      <c r="G44" s="78"/>
    </row>
    <row r="45" spans="1:9" ht="15.75" x14ac:dyDescent="0.25">
      <c r="A45" s="44" t="s">
        <v>90</v>
      </c>
      <c r="G45" s="78"/>
    </row>
    <row r="46" spans="1:9" x14ac:dyDescent="0.2">
      <c r="G46" s="78"/>
    </row>
    <row r="47" spans="1:9" x14ac:dyDescent="0.2">
      <c r="A47" t="s">
        <v>78</v>
      </c>
      <c r="C47" s="48">
        <v>2.44</v>
      </c>
      <c r="D47" t="s">
        <v>85</v>
      </c>
      <c r="E47" s="48">
        <f>+ROUND(('Rate Sum STEP 2'!E47-'Rate Sum STEP 2'!C47)/2+'Rate Sum STEP 2'!C47,2)</f>
        <v>2.56</v>
      </c>
      <c r="F47" t="s">
        <v>85</v>
      </c>
      <c r="G47" s="78">
        <f>+(E47-C47)/C47</f>
        <v>4.9180327868852507E-2</v>
      </c>
    </row>
    <row r="48" spans="1:9" x14ac:dyDescent="0.2">
      <c r="I48" s="73"/>
    </row>
    <row r="49" spans="1:7" ht="15.75" x14ac:dyDescent="0.25">
      <c r="A49" s="44" t="s">
        <v>102</v>
      </c>
      <c r="C49" s="74">
        <v>5.68</v>
      </c>
      <c r="D49" t="s">
        <v>103</v>
      </c>
      <c r="E49" s="96">
        <f>ROUND(+E22/0.748,2)</f>
        <v>5.87</v>
      </c>
      <c r="F49" t="s">
        <v>103</v>
      </c>
      <c r="G49" s="78">
        <f>+(E49-C49)/C49</f>
        <v>3.3450704225352186E-2</v>
      </c>
    </row>
  </sheetData>
  <phoneticPr fontId="2" type="noConversion"/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19"/>
  <sheetViews>
    <sheetView zoomScaleNormal="100" workbookViewId="0">
      <selection activeCell="E38" sqref="E38"/>
    </sheetView>
  </sheetViews>
  <sheetFormatPr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21875" style="2" customWidth="1"/>
    <col min="9" max="9" width="12.109375" style="11" customWidth="1"/>
    <col min="10" max="10" width="1.5546875" style="2" customWidth="1"/>
    <col min="11" max="11" width="8.6640625" style="2" bestFit="1" customWidth="1"/>
    <col min="12" max="12" width="2.6640625" style="2" customWidth="1"/>
    <col min="13" max="13" width="13.5546875" style="11" bestFit="1" customWidth="1"/>
    <col min="14" max="14" width="18.6640625" style="2" bestFit="1" customWidth="1"/>
    <col min="15" max="15" width="18.6640625" style="2" customWidth="1"/>
    <col min="16" max="16" width="18.5546875" style="2" bestFit="1" customWidth="1"/>
    <col min="17" max="17" width="12.44140625" style="2" bestFit="1" customWidth="1"/>
    <col min="18" max="18" width="18.218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"/>
      <c r="O1" s="1"/>
      <c r="P1" s="1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4" spans="1:16" x14ac:dyDescent="0.2">
      <c r="A4" s="132" t="s">
        <v>107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3"/>
      <c r="O4" s="3"/>
      <c r="P4" s="3"/>
    </row>
    <row r="5" spans="1:16" x14ac:dyDescent="0.2">
      <c r="A5" s="137" t="s">
        <v>126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3"/>
      <c r="O5" s="3"/>
      <c r="P5" s="3"/>
    </row>
    <row r="7" spans="1:16" s="1" customFormat="1" x14ac:dyDescent="0.2">
      <c r="A7" s="1" t="s">
        <v>0</v>
      </c>
      <c r="C7" s="4" t="s">
        <v>1</v>
      </c>
      <c r="D7" s="4"/>
      <c r="E7" s="4" t="s">
        <v>99</v>
      </c>
      <c r="G7" s="1" t="s">
        <v>2</v>
      </c>
      <c r="I7" s="5"/>
      <c r="K7" s="4" t="s">
        <v>121</v>
      </c>
      <c r="M7" s="4" t="s">
        <v>89</v>
      </c>
    </row>
    <row r="8" spans="1:16" s="1" customFormat="1" x14ac:dyDescent="0.2">
      <c r="A8" s="6" t="s">
        <v>100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34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v>297190</v>
      </c>
      <c r="E13" s="11">
        <v>0</v>
      </c>
      <c r="F13" s="12"/>
      <c r="G13" s="48">
        <f>+'Rate Sum STEP 2'!C29</f>
        <v>28.4</v>
      </c>
      <c r="I13" s="109">
        <f>ROUND(+C13*G13,0)</f>
        <v>8440196</v>
      </c>
      <c r="J13" s="12"/>
      <c r="K13" s="106">
        <f>+'Rate Sum STEP 1'!E29</f>
        <v>30.6</v>
      </c>
      <c r="L13" s="14"/>
      <c r="M13" s="109">
        <f>+K13*C13</f>
        <v>9094014</v>
      </c>
    </row>
    <row r="14" spans="1:16" x14ac:dyDescent="0.2">
      <c r="A14" s="13" t="s">
        <v>127</v>
      </c>
      <c r="C14" s="11">
        <v>5</v>
      </c>
      <c r="E14" s="11">
        <v>0</v>
      </c>
      <c r="F14" s="12"/>
      <c r="G14" s="101">
        <f>+'Rate Sum STEP 2'!C30</f>
        <v>29.9</v>
      </c>
      <c r="H14" s="38"/>
      <c r="I14" s="38">
        <f>ROUND(+C14*G14,0)</f>
        <v>150</v>
      </c>
      <c r="J14" s="38"/>
      <c r="K14" s="77">
        <f>+'Rate Sum STEP 1'!E30</f>
        <v>32.15</v>
      </c>
      <c r="L14" s="38"/>
      <c r="M14" s="38">
        <f>+K14*C14</f>
        <v>160.75</v>
      </c>
    </row>
    <row r="15" spans="1:16" x14ac:dyDescent="0.2">
      <c r="A15" s="13" t="s">
        <v>17</v>
      </c>
      <c r="B15" s="21"/>
      <c r="C15" s="11">
        <v>2028</v>
      </c>
      <c r="E15" s="11">
        <v>0</v>
      </c>
      <c r="F15" s="12"/>
      <c r="G15" s="49">
        <f>+'Rate Sum STEP 2'!C31</f>
        <v>34.299999999999997</v>
      </c>
      <c r="I15" s="11">
        <f>ROUND(+C15*G15,0)</f>
        <v>69560</v>
      </c>
      <c r="J15" s="12"/>
      <c r="K15" s="77">
        <f>+'Rate Sum STEP 1'!E31</f>
        <v>36.9</v>
      </c>
      <c r="L15" s="14"/>
      <c r="M15" s="11">
        <f>+K15*C15</f>
        <v>74833.2</v>
      </c>
    </row>
    <row r="16" spans="1:16" x14ac:dyDescent="0.2">
      <c r="A16" s="13" t="s">
        <v>18</v>
      </c>
      <c r="B16" s="21"/>
      <c r="C16" s="11">
        <v>123</v>
      </c>
      <c r="E16" s="11">
        <v>0</v>
      </c>
      <c r="F16" s="12"/>
      <c r="G16" s="49">
        <f>+'Rate Sum STEP 2'!C32</f>
        <v>40.5</v>
      </c>
      <c r="I16" s="11">
        <f>ROUND(+C16*G16,0)</f>
        <v>4982</v>
      </c>
      <c r="J16" s="12"/>
      <c r="K16" s="77">
        <f>+'Rate Sum STEP 1'!E32</f>
        <v>43.6</v>
      </c>
      <c r="L16" s="14"/>
      <c r="M16" s="22">
        <f>+K16*C16</f>
        <v>5362.8</v>
      </c>
    </row>
    <row r="17" spans="1:17" x14ac:dyDescent="0.2">
      <c r="A17" s="13" t="s">
        <v>19</v>
      </c>
      <c r="B17" s="21"/>
      <c r="C17" s="11">
        <v>24</v>
      </c>
      <c r="E17" s="11">
        <v>0</v>
      </c>
      <c r="F17" s="12"/>
      <c r="G17" s="49">
        <f>+'Rate Sum STEP 2'!C33</f>
        <v>56.9</v>
      </c>
      <c r="I17" s="11">
        <f t="shared" ref="I17:I18" si="0">ROUND(+C17*G17,0)</f>
        <v>1366</v>
      </c>
      <c r="J17" s="12"/>
      <c r="K17" s="77">
        <f>+'Rate Sum STEP 1'!E33</f>
        <v>61.2</v>
      </c>
      <c r="L17" s="14"/>
      <c r="M17" s="22">
        <f t="shared" ref="M17:M18" si="1">+K17*C17</f>
        <v>1468.8000000000002</v>
      </c>
    </row>
    <row r="18" spans="1:17" x14ac:dyDescent="0.2">
      <c r="A18" s="13" t="s">
        <v>26</v>
      </c>
      <c r="B18" s="21"/>
      <c r="E18" s="15">
        <v>0</v>
      </c>
      <c r="F18" s="12"/>
      <c r="G18" s="49">
        <f>+'Rate Sum STEP 2'!C34</f>
        <v>177</v>
      </c>
      <c r="I18" s="15">
        <f t="shared" si="0"/>
        <v>0</v>
      </c>
      <c r="J18" s="12"/>
      <c r="K18" s="77">
        <f>+'Rate Sum STEP 1'!E34</f>
        <v>190.45</v>
      </c>
      <c r="L18" s="14"/>
      <c r="M18" s="15">
        <f t="shared" si="1"/>
        <v>0</v>
      </c>
    </row>
    <row r="19" spans="1:17" x14ac:dyDescent="0.2">
      <c r="A19" s="2" t="s">
        <v>21</v>
      </c>
      <c r="C19" s="105">
        <f>SUM(C13:C18)</f>
        <v>299370</v>
      </c>
      <c r="E19" s="11">
        <f>SUM(E13:E18)</f>
        <v>0</v>
      </c>
      <c r="F19" s="12"/>
      <c r="G19" s="12"/>
      <c r="I19" s="11">
        <f>SUM(I13:I18)</f>
        <v>8516254</v>
      </c>
      <c r="J19" s="12"/>
      <c r="M19" s="11">
        <f>SUM(M13:M18)</f>
        <v>9175839.5500000007</v>
      </c>
    </row>
    <row r="20" spans="1:17" x14ac:dyDescent="0.2">
      <c r="F20" s="12"/>
      <c r="G20" s="12"/>
      <c r="J20" s="12"/>
    </row>
    <row r="21" spans="1:17" x14ac:dyDescent="0.2">
      <c r="A21" s="2" t="s">
        <v>48</v>
      </c>
      <c r="C21" s="11">
        <v>0</v>
      </c>
      <c r="E21" s="11">
        <v>4705869</v>
      </c>
      <c r="F21" s="12"/>
      <c r="G21" s="14">
        <f>+'Rate Sum STEP 1'!C41</f>
        <v>4.25</v>
      </c>
      <c r="I21" s="22">
        <f>+E21*G21</f>
        <v>19999943.25</v>
      </c>
      <c r="J21" s="12"/>
      <c r="K21" s="14">
        <f>+'Rate Sum STEP 1'!E22</f>
        <v>4.3899999999999997</v>
      </c>
      <c r="M21" s="22">
        <f>+E21*K21</f>
        <v>20658764.91</v>
      </c>
    </row>
    <row r="22" spans="1:17" x14ac:dyDescent="0.2">
      <c r="A22" s="2" t="s">
        <v>49</v>
      </c>
      <c r="C22" s="11">
        <v>0</v>
      </c>
      <c r="E22" s="11">
        <v>230163</v>
      </c>
      <c r="F22" s="12"/>
      <c r="G22" s="14">
        <f>+'Rate Sum STEP 1'!C42</f>
        <v>3.53</v>
      </c>
      <c r="I22" s="22">
        <f>+E22*G22</f>
        <v>812475.3899999999</v>
      </c>
      <c r="J22" s="12"/>
      <c r="K22" s="14">
        <f>+'Rate Sum STEP 1'!E23</f>
        <v>3.74</v>
      </c>
      <c r="M22" s="22">
        <f>+E22*K22</f>
        <v>860809.62</v>
      </c>
    </row>
    <row r="23" spans="1:17" x14ac:dyDescent="0.2">
      <c r="A23" s="2" t="s">
        <v>50</v>
      </c>
      <c r="C23" s="15">
        <v>0</v>
      </c>
      <c r="E23" s="11">
        <v>0</v>
      </c>
      <c r="F23" s="12"/>
      <c r="G23" s="14">
        <f>+'Rate Sum STEP 1'!C43</f>
        <v>2.72</v>
      </c>
      <c r="I23" s="15">
        <f>+E23*G23</f>
        <v>0</v>
      </c>
      <c r="J23" s="16"/>
      <c r="K23" s="14">
        <f>+'Rate Sum STEP 1'!E24</f>
        <v>2.8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105">
        <f>SUM(E21:E23)</f>
        <v>4936032</v>
      </c>
      <c r="F24" s="12"/>
      <c r="G24" s="14"/>
      <c r="I24" s="11">
        <f>SUM(I21:I23)</f>
        <v>20812418.640000001</v>
      </c>
      <c r="J24" s="12"/>
      <c r="M24" s="11">
        <f>SUM(M21:M23)</f>
        <v>21519574.530000001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299370</v>
      </c>
      <c r="E26" s="11">
        <f>+E24+E19</f>
        <v>4936032</v>
      </c>
      <c r="F26" s="12"/>
      <c r="G26" s="12"/>
      <c r="I26" s="11">
        <f>+I24+I19</f>
        <v>29328672.640000001</v>
      </c>
      <c r="J26" s="12"/>
      <c r="M26" s="11">
        <f>+M24+M19</f>
        <v>30695414.080000002</v>
      </c>
      <c r="N26" s="77"/>
      <c r="O26" s="76"/>
      <c r="P26" s="38"/>
      <c r="Q26" s="11"/>
    </row>
    <row r="27" spans="1:17" x14ac:dyDescent="0.2">
      <c r="D27" s="2"/>
      <c r="G27" s="11"/>
      <c r="J27" s="12"/>
      <c r="N27" s="77"/>
      <c r="P27" s="11"/>
    </row>
    <row r="28" spans="1:17" x14ac:dyDescent="0.2">
      <c r="D28" s="19"/>
      <c r="F28" s="19"/>
      <c r="G28" s="19"/>
      <c r="J28" s="19"/>
    </row>
    <row r="29" spans="1:17" x14ac:dyDescent="0.2">
      <c r="A29" s="134" t="s">
        <v>14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7" x14ac:dyDescent="0.2">
      <c r="A30" s="2" t="s">
        <v>15</v>
      </c>
      <c r="J30" s="12"/>
    </row>
    <row r="31" spans="1:17" x14ac:dyDescent="0.2">
      <c r="A31" s="13" t="s">
        <v>16</v>
      </c>
      <c r="C31" s="11">
        <v>33726</v>
      </c>
      <c r="E31" s="11">
        <v>0</v>
      </c>
      <c r="F31" s="12"/>
      <c r="G31" s="14">
        <f>+'Rate Sum STEP 2'!C10</f>
        <v>14.2</v>
      </c>
      <c r="I31" s="109">
        <f>ROUND(+C31*G31,0)</f>
        <v>478909</v>
      </c>
      <c r="J31" s="12"/>
      <c r="K31" s="106">
        <f>+'Rate Sum STEP 1'!E10</f>
        <v>15.3</v>
      </c>
      <c r="L31" s="14"/>
      <c r="M31" s="109">
        <f>+K31*C31</f>
        <v>516007.80000000005</v>
      </c>
    </row>
    <row r="32" spans="1:17" x14ac:dyDescent="0.2">
      <c r="A32" s="13" t="s">
        <v>17</v>
      </c>
      <c r="C32" s="11">
        <v>833</v>
      </c>
      <c r="E32" s="11">
        <v>0</v>
      </c>
      <c r="F32" s="12"/>
      <c r="G32" s="14">
        <f>+'Rate Sum STEP 2'!C12</f>
        <v>16</v>
      </c>
      <c r="I32" s="11">
        <f>ROUND(+C32*G32,0)</f>
        <v>13328</v>
      </c>
      <c r="J32" s="12"/>
      <c r="K32" s="77">
        <f>+'Rate Sum STEP 1'!E12</f>
        <v>17.2</v>
      </c>
      <c r="L32" s="14"/>
      <c r="M32" s="11">
        <f>+K32*C32</f>
        <v>14327.599999999999</v>
      </c>
    </row>
    <row r="33" spans="1:17" x14ac:dyDescent="0.2">
      <c r="A33" s="13" t="s">
        <v>18</v>
      </c>
      <c r="C33" s="11">
        <v>48</v>
      </c>
      <c r="E33" s="11">
        <v>0</v>
      </c>
      <c r="F33" s="12"/>
      <c r="G33" s="14">
        <f>+'Rate Sum STEP 2'!C13</f>
        <v>18</v>
      </c>
      <c r="I33" s="11">
        <f t="shared" ref="I33:I34" si="2">ROUND(+C33*G33,0)</f>
        <v>864</v>
      </c>
      <c r="J33" s="12"/>
      <c r="K33" s="77">
        <f>+'Rate Sum STEP 1'!E13</f>
        <v>19.399999999999999</v>
      </c>
      <c r="L33" s="14"/>
      <c r="M33" s="11">
        <f>+K33*C33</f>
        <v>931.19999999999993</v>
      </c>
    </row>
    <row r="34" spans="1:17" x14ac:dyDescent="0.2">
      <c r="A34" s="13" t="s">
        <v>19</v>
      </c>
      <c r="C34" s="11">
        <v>12</v>
      </c>
      <c r="E34" s="15">
        <v>0</v>
      </c>
      <c r="F34" s="12"/>
      <c r="G34" s="14">
        <f>+'Rate Sum STEP 2'!C14</f>
        <v>22.7</v>
      </c>
      <c r="I34" s="15">
        <f t="shared" si="2"/>
        <v>272</v>
      </c>
      <c r="J34" s="12"/>
      <c r="K34" s="77">
        <f>+'Rate Sum STEP 1'!E14</f>
        <v>24.5</v>
      </c>
      <c r="L34" s="14"/>
      <c r="M34" s="15">
        <f>+K34*C34</f>
        <v>294</v>
      </c>
    </row>
    <row r="35" spans="1:17" x14ac:dyDescent="0.2">
      <c r="A35" s="2" t="s">
        <v>21</v>
      </c>
      <c r="C35" s="105">
        <f>SUM(C31:C34)</f>
        <v>34619</v>
      </c>
      <c r="E35" s="11">
        <f>SUM(E31:E33)</f>
        <v>0</v>
      </c>
      <c r="F35" s="12"/>
      <c r="G35" s="12"/>
      <c r="I35" s="11">
        <f>SUM(I31:I34)</f>
        <v>493373</v>
      </c>
      <c r="J35" s="12"/>
      <c r="M35" s="11">
        <f>SUM(M31:M34)</f>
        <v>531560.6</v>
      </c>
    </row>
    <row r="36" spans="1:17" x14ac:dyDescent="0.2">
      <c r="F36" s="12"/>
      <c r="G36" s="12"/>
      <c r="J36" s="12"/>
    </row>
    <row r="37" spans="1:17" x14ac:dyDescent="0.2">
      <c r="A37" s="2" t="s">
        <v>53</v>
      </c>
      <c r="C37" s="11">
        <v>0</v>
      </c>
      <c r="E37" s="11">
        <v>179931</v>
      </c>
      <c r="F37" s="12"/>
      <c r="G37" s="14">
        <f>+'Rate Sum STEP 1'!C22</f>
        <v>4.25</v>
      </c>
      <c r="I37" s="22">
        <f>+E37*G37</f>
        <v>764706.75</v>
      </c>
      <c r="J37" s="12"/>
      <c r="K37" s="14">
        <f>+'Rate Sum STEP 1'!E22</f>
        <v>4.3899999999999997</v>
      </c>
      <c r="M37" s="22">
        <f>+E37*K37</f>
        <v>789897.09</v>
      </c>
    </row>
    <row r="38" spans="1:17" x14ac:dyDescent="0.2">
      <c r="A38" s="2" t="s">
        <v>54</v>
      </c>
      <c r="C38" s="11">
        <v>0</v>
      </c>
      <c r="E38" s="11">
        <v>10868</v>
      </c>
      <c r="F38" s="12"/>
      <c r="G38" s="14">
        <f>+'Rate Sum STEP 1'!C23</f>
        <v>3.53</v>
      </c>
      <c r="I38" s="22">
        <f>+E38*G38</f>
        <v>38364.04</v>
      </c>
      <c r="J38" s="12"/>
      <c r="K38" s="14">
        <f>+'Rate Sum STEP 1'!E23</f>
        <v>3.74</v>
      </c>
      <c r="M38" s="22">
        <f>+E38*K38</f>
        <v>40646.32</v>
      </c>
    </row>
    <row r="39" spans="1:17" x14ac:dyDescent="0.2">
      <c r="A39" s="2" t="s">
        <v>55</v>
      </c>
      <c r="C39" s="15">
        <v>0</v>
      </c>
      <c r="E39" s="11">
        <v>0</v>
      </c>
      <c r="F39" s="12"/>
      <c r="G39" s="14">
        <f>+'Rate Sum STEP 1'!C24</f>
        <v>2.72</v>
      </c>
      <c r="I39" s="15">
        <f>+E39*G39</f>
        <v>0</v>
      </c>
      <c r="J39" s="16"/>
      <c r="K39" s="14">
        <f>+'Rate Sum STEP 1'!E24</f>
        <v>2.8</v>
      </c>
      <c r="L39" s="17"/>
      <c r="M39" s="15">
        <f>+E39*K39</f>
        <v>0</v>
      </c>
      <c r="P39" s="11"/>
      <c r="Q39" s="77"/>
    </row>
    <row r="40" spans="1:17" x14ac:dyDescent="0.2">
      <c r="A40" s="2" t="s">
        <v>23</v>
      </c>
      <c r="C40" s="11">
        <f>SUM(C37:C39)</f>
        <v>0</v>
      </c>
      <c r="E40" s="105">
        <f>SUM(E37:E39)</f>
        <v>190799</v>
      </c>
      <c r="F40" s="12"/>
      <c r="G40" s="14"/>
      <c r="I40" s="11">
        <f>SUM(I37:I39)</f>
        <v>803070.79</v>
      </c>
      <c r="J40" s="12"/>
      <c r="M40" s="11">
        <f>SUM(M37:M39)</f>
        <v>830543.40999999992</v>
      </c>
    </row>
    <row r="41" spans="1:17" x14ac:dyDescent="0.2">
      <c r="F41" s="12"/>
      <c r="G41" s="12"/>
      <c r="J41" s="12"/>
    </row>
    <row r="42" spans="1:17" x14ac:dyDescent="0.2">
      <c r="A42" s="2" t="s">
        <v>24</v>
      </c>
      <c r="C42" s="11">
        <f>+C40+C35</f>
        <v>34619</v>
      </c>
      <c r="E42" s="11">
        <f>+E40+E35</f>
        <v>190799</v>
      </c>
      <c r="F42" s="12"/>
      <c r="G42" s="12"/>
      <c r="I42" s="11">
        <f>+I40+I35</f>
        <v>1296443.79</v>
      </c>
      <c r="J42" s="12"/>
      <c r="M42" s="11">
        <f>+M40+M35</f>
        <v>1362104.0099999998</v>
      </c>
    </row>
    <row r="43" spans="1:17" x14ac:dyDescent="0.2">
      <c r="F43" s="12"/>
      <c r="G43" s="12"/>
      <c r="J43" s="12"/>
    </row>
    <row r="44" spans="1:17" x14ac:dyDescent="0.2">
      <c r="A44" s="2" t="s">
        <v>51</v>
      </c>
      <c r="C44" s="11">
        <f>+C42+C26</f>
        <v>333989</v>
      </c>
      <c r="D44" s="2"/>
      <c r="E44" s="11">
        <f>+E42+E26</f>
        <v>5126831</v>
      </c>
      <c r="F44" s="12"/>
      <c r="G44" s="12"/>
      <c r="I44" s="11">
        <f>+I42+I26</f>
        <v>30625116.43</v>
      </c>
      <c r="J44" s="12"/>
      <c r="M44" s="11">
        <f>+M42+M26</f>
        <v>32057518.090000004</v>
      </c>
    </row>
    <row r="45" spans="1:17" x14ac:dyDescent="0.2">
      <c r="F45" s="12"/>
      <c r="G45" s="12"/>
      <c r="J45" s="12"/>
    </row>
    <row r="46" spans="1:17" x14ac:dyDescent="0.2">
      <c r="A46" s="134" t="s">
        <v>52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7" x14ac:dyDescent="0.2">
      <c r="A47" s="2" t="s">
        <v>15</v>
      </c>
      <c r="J47" s="12"/>
    </row>
    <row r="48" spans="1:17" x14ac:dyDescent="0.2">
      <c r="A48" s="13" t="s">
        <v>16</v>
      </c>
      <c r="C48" s="11">
        <v>10443</v>
      </c>
      <c r="E48" s="11">
        <v>0</v>
      </c>
      <c r="F48" s="12"/>
      <c r="G48" s="14">
        <f>+'Rate Sum STEP 2'!C29</f>
        <v>28.4</v>
      </c>
      <c r="I48" s="109">
        <f t="shared" ref="I48:I56" si="3">ROUND(+C48*G48,0)</f>
        <v>296581</v>
      </c>
      <c r="J48" s="12"/>
      <c r="K48" s="106">
        <f>+'Rate Sum STEP 1'!E29</f>
        <v>30.6</v>
      </c>
      <c r="L48" s="14"/>
      <c r="M48" s="109">
        <f t="shared" ref="M48:M56" si="4">+C48*K48</f>
        <v>319555.8</v>
      </c>
    </row>
    <row r="49" spans="1:13" x14ac:dyDescent="0.2">
      <c r="A49" s="13" t="s">
        <v>17</v>
      </c>
      <c r="C49" s="11">
        <v>2676</v>
      </c>
      <c r="E49" s="11">
        <v>0</v>
      </c>
      <c r="F49" s="12"/>
      <c r="G49" s="14">
        <f>+'Rate Sum STEP 2'!$C31</f>
        <v>34.299999999999997</v>
      </c>
      <c r="I49" s="11">
        <f t="shared" si="3"/>
        <v>91787</v>
      </c>
      <c r="J49" s="12"/>
      <c r="K49" s="77">
        <f>+'Rate Sum STEP 1'!E31</f>
        <v>36.9</v>
      </c>
      <c r="L49" s="14"/>
      <c r="M49" s="23">
        <f t="shared" si="4"/>
        <v>98744.4</v>
      </c>
    </row>
    <row r="50" spans="1:13" x14ac:dyDescent="0.2">
      <c r="A50" s="13" t="s">
        <v>18</v>
      </c>
      <c r="C50" s="11">
        <v>1463</v>
      </c>
      <c r="E50" s="11">
        <v>0</v>
      </c>
      <c r="F50" s="12"/>
      <c r="G50" s="14">
        <f>+'Rate Sum STEP 2'!$C32</f>
        <v>40.5</v>
      </c>
      <c r="I50" s="11">
        <f t="shared" si="3"/>
        <v>59252</v>
      </c>
      <c r="J50" s="12"/>
      <c r="K50" s="77">
        <f>+'Rate Sum STEP 1'!E32</f>
        <v>43.6</v>
      </c>
      <c r="L50" s="14"/>
      <c r="M50" s="23">
        <f t="shared" si="4"/>
        <v>63786.8</v>
      </c>
    </row>
    <row r="51" spans="1:13" x14ac:dyDescent="0.2">
      <c r="A51" s="13" t="s">
        <v>19</v>
      </c>
      <c r="C51" s="11">
        <v>2111</v>
      </c>
      <c r="E51" s="11">
        <v>0</v>
      </c>
      <c r="F51" s="12"/>
      <c r="G51" s="14">
        <f>+'Rate Sum STEP 2'!$C33</f>
        <v>56.9</v>
      </c>
      <c r="I51" s="11">
        <f t="shared" si="3"/>
        <v>120116</v>
      </c>
      <c r="J51" s="12"/>
      <c r="K51" s="77">
        <f>+'Rate Sum STEP 1'!E33</f>
        <v>61.2</v>
      </c>
      <c r="L51" s="14"/>
      <c r="M51" s="23">
        <f t="shared" si="4"/>
        <v>129193.20000000001</v>
      </c>
    </row>
    <row r="52" spans="1:13" x14ac:dyDescent="0.2">
      <c r="A52" s="13" t="s">
        <v>26</v>
      </c>
      <c r="C52" s="11">
        <v>240</v>
      </c>
      <c r="E52" s="11">
        <v>0</v>
      </c>
      <c r="F52" s="12"/>
      <c r="G52" s="14">
        <f>+'Rate Sum STEP 2'!$C34</f>
        <v>177</v>
      </c>
      <c r="I52" s="11">
        <f t="shared" si="3"/>
        <v>42480</v>
      </c>
      <c r="J52" s="12"/>
      <c r="K52" s="77">
        <f>+'Rate Sum STEP 1'!E34</f>
        <v>190.45</v>
      </c>
      <c r="L52" s="14"/>
      <c r="M52" s="23">
        <f t="shared" si="4"/>
        <v>45708</v>
      </c>
    </row>
    <row r="53" spans="1:13" x14ac:dyDescent="0.2">
      <c r="A53" s="13" t="s">
        <v>20</v>
      </c>
      <c r="C53" s="11">
        <v>147</v>
      </c>
      <c r="E53" s="11">
        <v>0</v>
      </c>
      <c r="F53" s="12"/>
      <c r="G53" s="14">
        <f>+'Rate Sum STEP 2'!$C35</f>
        <v>221.8</v>
      </c>
      <c r="I53" s="11">
        <f t="shared" si="3"/>
        <v>32605</v>
      </c>
      <c r="J53" s="12"/>
      <c r="K53" s="77">
        <f>+'Rate Sum STEP 1'!E35</f>
        <v>238.65</v>
      </c>
      <c r="L53" s="14"/>
      <c r="M53" s="23">
        <f t="shared" si="4"/>
        <v>35081.550000000003</v>
      </c>
    </row>
    <row r="54" spans="1:13" x14ac:dyDescent="0.2">
      <c r="A54" s="13" t="s">
        <v>27</v>
      </c>
      <c r="C54" s="11">
        <v>81</v>
      </c>
      <c r="E54" s="11">
        <v>0</v>
      </c>
      <c r="F54" s="12"/>
      <c r="G54" s="14">
        <f>+'Rate Sum STEP 2'!$C36</f>
        <v>327.8</v>
      </c>
      <c r="I54" s="22">
        <f t="shared" si="3"/>
        <v>26552</v>
      </c>
      <c r="J54" s="12"/>
      <c r="K54" s="77">
        <f>+'Rate Sum STEP 1'!E36</f>
        <v>352.7</v>
      </c>
      <c r="L54" s="14"/>
      <c r="M54" s="23">
        <f t="shared" si="4"/>
        <v>28568.7</v>
      </c>
    </row>
    <row r="55" spans="1:13" x14ac:dyDescent="0.2">
      <c r="A55" s="13" t="s">
        <v>28</v>
      </c>
      <c r="C55" s="11">
        <v>67</v>
      </c>
      <c r="E55" s="11">
        <v>0</v>
      </c>
      <c r="F55" s="12"/>
      <c r="G55" s="14">
        <f>+'Rate Sum STEP 2'!$C37</f>
        <v>447.9</v>
      </c>
      <c r="I55" s="22">
        <f t="shared" si="3"/>
        <v>30009</v>
      </c>
      <c r="J55" s="12"/>
      <c r="K55" s="77">
        <f>+'Rate Sum STEP 1'!E37</f>
        <v>481.95</v>
      </c>
      <c r="L55" s="14"/>
      <c r="M55" s="23">
        <f t="shared" si="4"/>
        <v>32290.649999999998</v>
      </c>
    </row>
    <row r="56" spans="1:13" x14ac:dyDescent="0.2">
      <c r="A56" s="13" t="s">
        <v>29</v>
      </c>
      <c r="C56" s="11">
        <v>0</v>
      </c>
      <c r="E56" s="15">
        <v>0</v>
      </c>
      <c r="F56" s="12"/>
      <c r="G56" s="14">
        <f>+'Rate Sum STEP 2'!$C38</f>
        <v>584.79999999999995</v>
      </c>
      <c r="I56" s="15">
        <f t="shared" si="3"/>
        <v>0</v>
      </c>
      <c r="J56" s="12"/>
      <c r="K56" s="77">
        <f>+'Rate Sum STEP 1'!E38</f>
        <v>629.25</v>
      </c>
      <c r="L56" s="14"/>
      <c r="M56" s="24">
        <f t="shared" si="4"/>
        <v>0</v>
      </c>
    </row>
    <row r="57" spans="1:13" x14ac:dyDescent="0.2">
      <c r="A57" s="2" t="s">
        <v>30</v>
      </c>
      <c r="C57" s="105">
        <f>SUM(C48:C56)</f>
        <v>17228</v>
      </c>
      <c r="E57" s="11">
        <f>SUM(E48:E56)</f>
        <v>0</v>
      </c>
      <c r="F57" s="12"/>
      <c r="G57" s="16"/>
      <c r="I57" s="11">
        <f>SUM(I48:I56)</f>
        <v>699382</v>
      </c>
      <c r="J57" s="12"/>
      <c r="M57" s="11">
        <f>SUM(M48:M56)</f>
        <v>752929.1</v>
      </c>
    </row>
    <row r="58" spans="1:13" x14ac:dyDescent="0.2">
      <c r="F58" s="12"/>
      <c r="G58" s="12"/>
      <c r="J58" s="12"/>
    </row>
    <row r="59" spans="1:13" x14ac:dyDescent="0.2">
      <c r="A59" s="2" t="s">
        <v>48</v>
      </c>
      <c r="C59" s="11">
        <v>0</v>
      </c>
      <c r="E59" s="11">
        <v>361362</v>
      </c>
      <c r="F59" s="12"/>
      <c r="G59" s="40">
        <f>+'Rate Sum STEP 1'!C41</f>
        <v>4.25</v>
      </c>
      <c r="I59" s="20">
        <f>ROUND(+E59*G59,0)</f>
        <v>1535789</v>
      </c>
      <c r="J59" s="25"/>
      <c r="K59" s="52">
        <f>+'Rate Sum STEP 1'!E41</f>
        <v>4.3899999999999997</v>
      </c>
      <c r="L59" s="17"/>
      <c r="M59" s="20">
        <f>+E59*K59</f>
        <v>1586379.18</v>
      </c>
    </row>
    <row r="60" spans="1:13" x14ac:dyDescent="0.2">
      <c r="A60" s="2" t="s">
        <v>49</v>
      </c>
      <c r="C60" s="22">
        <v>0</v>
      </c>
      <c r="D60" s="22"/>
      <c r="E60" s="22">
        <v>1111318</v>
      </c>
      <c r="F60" s="26"/>
      <c r="G60" s="40">
        <f>+'Rate Sum STEP 1'!C42</f>
        <v>3.53</v>
      </c>
      <c r="I60" s="20">
        <f>ROUND(+E60*G60,0)</f>
        <v>3922953</v>
      </c>
      <c r="J60" s="16"/>
      <c r="K60" s="52">
        <f>+'Rate Sum STEP 1'!E42</f>
        <v>3.74</v>
      </c>
      <c r="L60" s="17"/>
      <c r="M60" s="20">
        <f>+E60*K60</f>
        <v>4156329.3200000003</v>
      </c>
    </row>
    <row r="61" spans="1:13" x14ac:dyDescent="0.2">
      <c r="A61" s="2" t="s">
        <v>50</v>
      </c>
      <c r="C61" s="15">
        <v>0</v>
      </c>
      <c r="D61" s="22"/>
      <c r="E61" s="15">
        <v>316326</v>
      </c>
      <c r="F61" s="12"/>
      <c r="G61" s="40">
        <f>+'Rate Sum STEP 1'!C43</f>
        <v>2.72</v>
      </c>
      <c r="I61" s="24">
        <f>ROUND(+E61*G61,0)</f>
        <v>860407</v>
      </c>
      <c r="J61" s="12"/>
      <c r="K61" s="52">
        <f>+'Rate Sum STEP 1'!E43</f>
        <v>2.8</v>
      </c>
      <c r="L61" s="17"/>
      <c r="M61" s="24">
        <f>+E61*K61</f>
        <v>885712.79999999993</v>
      </c>
    </row>
    <row r="62" spans="1:13" x14ac:dyDescent="0.2">
      <c r="A62" s="2" t="s">
        <v>30</v>
      </c>
      <c r="C62" s="22">
        <f>SUM(C59:C61)</f>
        <v>0</v>
      </c>
      <c r="D62" s="2"/>
      <c r="E62" s="22">
        <f>SUM(E59:E61)</f>
        <v>1789006</v>
      </c>
      <c r="F62" s="12"/>
      <c r="G62" s="18"/>
      <c r="I62" s="22">
        <f>SUM(I59:I61)</f>
        <v>6319149</v>
      </c>
      <c r="J62" s="12"/>
      <c r="M62" s="22">
        <f>SUM(M59:M61)</f>
        <v>6628421.2999999998</v>
      </c>
    </row>
    <row r="63" spans="1:13" x14ac:dyDescent="0.2">
      <c r="F63" s="12"/>
      <c r="G63" s="12"/>
      <c r="J63" s="12"/>
    </row>
    <row r="64" spans="1:13" x14ac:dyDescent="0.2">
      <c r="A64" s="2" t="s">
        <v>24</v>
      </c>
      <c r="C64" s="11">
        <f>+C62+C57</f>
        <v>17228</v>
      </c>
      <c r="E64" s="11">
        <f>+E62+E57</f>
        <v>1789006</v>
      </c>
      <c r="F64" s="12"/>
      <c r="G64" s="12"/>
      <c r="I64" s="11">
        <f>+I62+I57</f>
        <v>7018531</v>
      </c>
      <c r="J64" s="12"/>
      <c r="M64" s="11">
        <f>+M62+M57</f>
        <v>7381350.3999999994</v>
      </c>
    </row>
    <row r="65" spans="1:13" x14ac:dyDescent="0.2">
      <c r="A65" s="13"/>
      <c r="F65" s="12"/>
      <c r="G65" s="12"/>
    </row>
    <row r="66" spans="1:13" x14ac:dyDescent="0.2">
      <c r="A66" s="134" t="s">
        <v>25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x14ac:dyDescent="0.2">
      <c r="A67" s="2" t="s">
        <v>15</v>
      </c>
      <c r="J67" s="12"/>
    </row>
    <row r="68" spans="1:13" x14ac:dyDescent="0.2">
      <c r="A68" s="13" t="s">
        <v>16</v>
      </c>
      <c r="C68" s="11">
        <v>591</v>
      </c>
      <c r="E68" s="11">
        <v>0</v>
      </c>
      <c r="F68" s="12"/>
      <c r="G68" s="14">
        <f>+'Rate Sum STEP 2'!C10</f>
        <v>14.2</v>
      </c>
      <c r="I68" s="109">
        <f t="shared" ref="I68:I75" si="5">ROUND(+C68*G68,0)</f>
        <v>8392</v>
      </c>
      <c r="J68" s="12"/>
      <c r="K68" s="106">
        <f>+'Rate Sum STEP 1'!E10</f>
        <v>15.3</v>
      </c>
      <c r="L68" s="14"/>
      <c r="M68" s="109">
        <f t="shared" ref="M68:M75" si="6">+C68*K68</f>
        <v>9042.3000000000011</v>
      </c>
    </row>
    <row r="69" spans="1:13" x14ac:dyDescent="0.2">
      <c r="A69" s="13" t="s">
        <v>17</v>
      </c>
      <c r="C69" s="11">
        <v>84</v>
      </c>
      <c r="E69" s="11">
        <v>0</v>
      </c>
      <c r="F69" s="12"/>
      <c r="G69" s="14">
        <f>+'Rate Sum STEP 2'!C12</f>
        <v>16</v>
      </c>
      <c r="I69" s="11">
        <f t="shared" si="5"/>
        <v>1344</v>
      </c>
      <c r="J69" s="12"/>
      <c r="K69" s="77">
        <f>+'Rate Sum STEP 1'!E12</f>
        <v>17.2</v>
      </c>
      <c r="L69" s="14"/>
      <c r="M69" s="23">
        <f t="shared" si="6"/>
        <v>1444.8</v>
      </c>
    </row>
    <row r="70" spans="1:13" x14ac:dyDescent="0.2">
      <c r="A70" s="13" t="s">
        <v>18</v>
      </c>
      <c r="C70" s="11">
        <v>25</v>
      </c>
      <c r="E70" s="11">
        <v>0</v>
      </c>
      <c r="F70" s="12"/>
      <c r="G70" s="14">
        <f>+'Rate Sum STEP 2'!C13</f>
        <v>18</v>
      </c>
      <c r="I70" s="11">
        <f t="shared" si="5"/>
        <v>450</v>
      </c>
      <c r="J70" s="12"/>
      <c r="K70" s="77">
        <f>+'Rate Sum STEP 1'!E13</f>
        <v>19.399999999999999</v>
      </c>
      <c r="L70" s="14"/>
      <c r="M70" s="23">
        <f t="shared" si="6"/>
        <v>484.99999999999994</v>
      </c>
    </row>
    <row r="71" spans="1:13" x14ac:dyDescent="0.2">
      <c r="A71" s="13" t="s">
        <v>19</v>
      </c>
      <c r="C71" s="11">
        <v>120</v>
      </c>
      <c r="E71" s="11">
        <v>0</v>
      </c>
      <c r="F71" s="12"/>
      <c r="G71" s="14">
        <f>+'Rate Sum STEP 2'!C14</f>
        <v>22.7</v>
      </c>
      <c r="I71" s="11">
        <f t="shared" si="5"/>
        <v>2724</v>
      </c>
      <c r="J71" s="12"/>
      <c r="K71" s="77">
        <f>+'Rate Sum STEP 1'!E14</f>
        <v>24.5</v>
      </c>
      <c r="L71" s="14"/>
      <c r="M71" s="23">
        <f t="shared" si="6"/>
        <v>2940</v>
      </c>
    </row>
    <row r="72" spans="1:13" x14ac:dyDescent="0.2">
      <c r="A72" s="13" t="s">
        <v>26</v>
      </c>
      <c r="C72" s="11">
        <v>24</v>
      </c>
      <c r="E72" s="11">
        <v>0</v>
      </c>
      <c r="F72" s="12"/>
      <c r="G72" s="14">
        <f>+'Rate Sum STEP 2'!C15</f>
        <v>54.9</v>
      </c>
      <c r="I72" s="11">
        <f t="shared" si="5"/>
        <v>1318</v>
      </c>
      <c r="J72" s="12"/>
      <c r="K72" s="77">
        <f>+'Rate Sum STEP 1'!E15</f>
        <v>59.1</v>
      </c>
      <c r="L72" s="14"/>
      <c r="M72" s="23">
        <f t="shared" si="6"/>
        <v>1418.4</v>
      </c>
    </row>
    <row r="73" spans="1:13" x14ac:dyDescent="0.2">
      <c r="A73" s="13" t="s">
        <v>20</v>
      </c>
      <c r="C73" s="11">
        <v>49</v>
      </c>
      <c r="E73" s="11">
        <v>0</v>
      </c>
      <c r="F73" s="12"/>
      <c r="G73" s="14">
        <f>+'Rate Sum STEP 2'!C16</f>
        <v>68.8</v>
      </c>
      <c r="I73" s="11">
        <f t="shared" si="5"/>
        <v>3371</v>
      </c>
      <c r="J73" s="12"/>
      <c r="K73" s="77">
        <f>+'Rate Sum STEP 1'!E16</f>
        <v>74.099999999999994</v>
      </c>
      <c r="L73" s="14"/>
      <c r="M73" s="23">
        <f t="shared" si="6"/>
        <v>3630.8999999999996</v>
      </c>
    </row>
    <row r="74" spans="1:13" x14ac:dyDescent="0.2">
      <c r="A74" s="13" t="s">
        <v>27</v>
      </c>
      <c r="C74" s="11">
        <v>12</v>
      </c>
      <c r="E74" s="11">
        <v>0</v>
      </c>
      <c r="F74" s="12"/>
      <c r="G74" s="14">
        <f>+'Rate Sum STEP 2'!C17</f>
        <v>101.9</v>
      </c>
      <c r="I74" s="22">
        <f t="shared" si="5"/>
        <v>1223</v>
      </c>
      <c r="J74" s="12"/>
      <c r="K74" s="77">
        <f>+'Rate Sum STEP 1'!E17</f>
        <v>109.7</v>
      </c>
      <c r="L74" s="14"/>
      <c r="M74" s="23">
        <f t="shared" si="6"/>
        <v>1316.4</v>
      </c>
    </row>
    <row r="75" spans="1:13" x14ac:dyDescent="0.2">
      <c r="A75" s="13" t="s">
        <v>29</v>
      </c>
      <c r="C75" s="11">
        <v>0</v>
      </c>
      <c r="E75" s="15">
        <v>0</v>
      </c>
      <c r="F75" s="12"/>
      <c r="G75" s="14">
        <f>+'Rate Sum STEP 2'!C19</f>
        <v>183</v>
      </c>
      <c r="I75" s="15">
        <f t="shared" si="5"/>
        <v>0</v>
      </c>
      <c r="J75" s="12"/>
      <c r="K75" s="77">
        <f>+'Rate Sum STEP 1'!E19</f>
        <v>196.9</v>
      </c>
      <c r="L75" s="14"/>
      <c r="M75" s="24">
        <f t="shared" si="6"/>
        <v>0</v>
      </c>
    </row>
    <row r="76" spans="1:13" x14ac:dyDescent="0.2">
      <c r="A76" s="2" t="s">
        <v>30</v>
      </c>
      <c r="C76" s="105">
        <f>SUM(C68:C75)</f>
        <v>905</v>
      </c>
      <c r="E76" s="11">
        <f>SUM(E68:E75)</f>
        <v>0</v>
      </c>
      <c r="F76" s="12"/>
      <c r="G76" s="16"/>
      <c r="I76" s="11">
        <f>SUM(I68:I75)</f>
        <v>18822</v>
      </c>
      <c r="J76" s="12"/>
      <c r="M76" s="11">
        <f>SUM(M68:M75)</f>
        <v>20277.800000000003</v>
      </c>
    </row>
    <row r="77" spans="1:13" x14ac:dyDescent="0.2">
      <c r="F77" s="12"/>
      <c r="G77" s="12"/>
      <c r="J77" s="12"/>
    </row>
    <row r="78" spans="1:13" x14ac:dyDescent="0.2">
      <c r="A78" s="2" t="s">
        <v>53</v>
      </c>
      <c r="C78" s="11">
        <v>0</v>
      </c>
      <c r="E78" s="11">
        <v>5425</v>
      </c>
      <c r="F78" s="12"/>
      <c r="G78" s="40">
        <f>+'Rate Sum STEP 2'!C22</f>
        <v>4.25</v>
      </c>
      <c r="I78" s="20">
        <f>ROUND(+E78*G78,0)</f>
        <v>23056</v>
      </c>
      <c r="J78" s="25"/>
      <c r="K78" s="17">
        <f>+'Rate Sum STEP 1'!E22</f>
        <v>4.3899999999999997</v>
      </c>
      <c r="L78" s="17"/>
      <c r="M78" s="20">
        <f>+E78*K78</f>
        <v>23815.75</v>
      </c>
    </row>
    <row r="79" spans="1:13" x14ac:dyDescent="0.2">
      <c r="A79" s="2" t="s">
        <v>54</v>
      </c>
      <c r="C79" s="22">
        <v>0</v>
      </c>
      <c r="D79" s="22"/>
      <c r="E79" s="22">
        <v>62951</v>
      </c>
      <c r="F79" s="26"/>
      <c r="G79" s="40">
        <f>+'Rate Sum STEP 2'!C23</f>
        <v>3.53</v>
      </c>
      <c r="I79" s="20">
        <f>ROUND(+E79*G79,0)</f>
        <v>222217</v>
      </c>
      <c r="J79" s="16"/>
      <c r="K79" s="17">
        <f>+'Rate Sum STEP 1'!E23</f>
        <v>3.74</v>
      </c>
      <c r="L79" s="17"/>
      <c r="M79" s="20">
        <f>+E79*K79</f>
        <v>235436.74000000002</v>
      </c>
    </row>
    <row r="80" spans="1:13" x14ac:dyDescent="0.2">
      <c r="A80" s="2" t="s">
        <v>55</v>
      </c>
      <c r="C80" s="15">
        <v>0</v>
      </c>
      <c r="D80" s="22"/>
      <c r="E80" s="15">
        <v>0</v>
      </c>
      <c r="F80" s="12"/>
      <c r="G80" s="41">
        <f>+'Rate Sum STEP 2'!C24</f>
        <v>2.72</v>
      </c>
      <c r="I80" s="24">
        <f>ROUND(+E80*G80,0)</f>
        <v>0</v>
      </c>
      <c r="J80" s="12"/>
      <c r="K80" s="17">
        <f>+'Rate Sum STEP 1'!E24</f>
        <v>2.8</v>
      </c>
      <c r="L80" s="17"/>
      <c r="M80" s="24">
        <f>+E80*K80</f>
        <v>0</v>
      </c>
    </row>
    <row r="81" spans="1:18" x14ac:dyDescent="0.2">
      <c r="A81" s="2" t="s">
        <v>30</v>
      </c>
      <c r="C81" s="22">
        <f>SUM(C78:C80)</f>
        <v>0</v>
      </c>
      <c r="D81" s="2"/>
      <c r="E81" s="22">
        <f>SUM(E78:E80)</f>
        <v>68376</v>
      </c>
      <c r="F81" s="12"/>
      <c r="G81" s="18"/>
      <c r="I81" s="22">
        <f>SUM(I78:I80)</f>
        <v>245273</v>
      </c>
      <c r="J81" s="12"/>
      <c r="M81" s="22">
        <f>SUM(M78:M80)</f>
        <v>259252.49000000002</v>
      </c>
    </row>
    <row r="82" spans="1:18" x14ac:dyDescent="0.2">
      <c r="F82" s="12"/>
      <c r="G82" s="12"/>
      <c r="J82" s="12"/>
    </row>
    <row r="83" spans="1:18" x14ac:dyDescent="0.2">
      <c r="A83" s="2" t="s">
        <v>24</v>
      </c>
      <c r="C83" s="11">
        <f>+C81+C76</f>
        <v>905</v>
      </c>
      <c r="E83" s="11">
        <f>+E81+E76</f>
        <v>68376</v>
      </c>
      <c r="F83" s="12"/>
      <c r="G83" s="12"/>
      <c r="I83" s="11">
        <f>+I81+I76</f>
        <v>264095</v>
      </c>
      <c r="J83" s="12"/>
      <c r="M83" s="11">
        <f>+M81+M76</f>
        <v>279530.29000000004</v>
      </c>
    </row>
    <row r="84" spans="1:18" x14ac:dyDescent="0.2">
      <c r="F84" s="12"/>
      <c r="G84" s="12"/>
      <c r="J84" s="12"/>
    </row>
    <row r="85" spans="1:18" x14ac:dyDescent="0.2">
      <c r="A85" s="2" t="s">
        <v>56</v>
      </c>
      <c r="C85" s="11">
        <f>+C83+C64</f>
        <v>18133</v>
      </c>
      <c r="D85" s="2"/>
      <c r="E85" s="11">
        <f>+E83+E64</f>
        <v>1857382</v>
      </c>
      <c r="F85" s="12"/>
      <c r="G85" s="12"/>
      <c r="I85" s="11">
        <f>+I83+I64</f>
        <v>7282626</v>
      </c>
      <c r="J85" s="12"/>
      <c r="M85" s="11">
        <f>+M83+M64</f>
        <v>7660880.6899999995</v>
      </c>
    </row>
    <row r="86" spans="1:18" x14ac:dyDescent="0.2">
      <c r="F86" s="12"/>
      <c r="G86" s="12"/>
      <c r="J86" s="12"/>
    </row>
    <row r="87" spans="1:18" x14ac:dyDescent="0.2">
      <c r="F87" s="12"/>
      <c r="G87" s="12"/>
    </row>
    <row r="88" spans="1:18" x14ac:dyDescent="0.2">
      <c r="A88" s="134" t="s">
        <v>63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v>2878</v>
      </c>
      <c r="E90" s="11">
        <v>0</v>
      </c>
      <c r="F90" s="12"/>
      <c r="G90" s="14">
        <f>+'Rate Sum STEP 2'!C29</f>
        <v>28.4</v>
      </c>
      <c r="I90" s="109">
        <f t="shared" ref="I90:I97" si="7">ROUND(+C90*G90,0)</f>
        <v>81735</v>
      </c>
      <c r="J90" s="12"/>
      <c r="K90" s="106">
        <f>+'Rate Sum STEP 1'!E29</f>
        <v>30.6</v>
      </c>
      <c r="L90" s="14"/>
      <c r="M90" s="109">
        <f t="shared" ref="M90:M97" si="8">ROUND(+K90*C90,0)</f>
        <v>88067</v>
      </c>
      <c r="N90" s="22"/>
      <c r="O90" s="22"/>
      <c r="P90" s="22"/>
      <c r="Q90" s="22"/>
      <c r="R90" s="11"/>
    </row>
    <row r="91" spans="1:18" x14ac:dyDescent="0.2">
      <c r="A91" s="13" t="s">
        <v>17</v>
      </c>
      <c r="C91" s="11">
        <v>1226</v>
      </c>
      <c r="E91" s="11">
        <v>0</v>
      </c>
      <c r="F91" s="12"/>
      <c r="G91" s="14">
        <f>+'Rate Sum STEP 2'!C31</f>
        <v>34.299999999999997</v>
      </c>
      <c r="I91" s="11">
        <f t="shared" si="7"/>
        <v>42052</v>
      </c>
      <c r="J91" s="12"/>
      <c r="K91" s="77">
        <f>+'Rate Sum STEP 1'!E31</f>
        <v>36.9</v>
      </c>
      <c r="L91" s="14"/>
      <c r="M91" s="11">
        <f t="shared" si="8"/>
        <v>45239</v>
      </c>
      <c r="N91" s="11"/>
      <c r="O91" s="11"/>
      <c r="P91" s="22"/>
      <c r="Q91" s="22"/>
      <c r="R91" s="11"/>
    </row>
    <row r="92" spans="1:18" x14ac:dyDescent="0.2">
      <c r="A92" s="13" t="s">
        <v>18</v>
      </c>
      <c r="C92" s="11">
        <v>1579</v>
      </c>
      <c r="E92" s="11">
        <v>0</v>
      </c>
      <c r="F92" s="12"/>
      <c r="G92" s="14">
        <f>+'Rate Sum STEP 2'!C32</f>
        <v>40.5</v>
      </c>
      <c r="I92" s="11">
        <f t="shared" si="7"/>
        <v>63950</v>
      </c>
      <c r="J92" s="12"/>
      <c r="K92" s="77">
        <f>+'Rate Sum STEP 1'!E32</f>
        <v>43.6</v>
      </c>
      <c r="L92" s="14"/>
      <c r="M92" s="11">
        <f t="shared" si="8"/>
        <v>68844</v>
      </c>
      <c r="N92" s="11"/>
      <c r="O92" s="11"/>
      <c r="P92" s="12"/>
      <c r="Q92" s="12"/>
    </row>
    <row r="93" spans="1:18" x14ac:dyDescent="0.2">
      <c r="A93" s="13" t="s">
        <v>19</v>
      </c>
      <c r="C93" s="11">
        <v>715</v>
      </c>
      <c r="E93" s="11">
        <v>0</v>
      </c>
      <c r="F93" s="12"/>
      <c r="G93" s="14">
        <f>+'Rate Sum STEP 2'!C33</f>
        <v>56.9</v>
      </c>
      <c r="I93" s="11">
        <f t="shared" si="7"/>
        <v>40684</v>
      </c>
      <c r="J93" s="12"/>
      <c r="K93" s="77">
        <f>+'Rate Sum STEP 1'!E33</f>
        <v>61.2</v>
      </c>
      <c r="L93" s="14"/>
      <c r="M93" s="11">
        <f t="shared" si="8"/>
        <v>43758</v>
      </c>
      <c r="N93" s="11"/>
      <c r="O93" s="11"/>
      <c r="P93" s="11"/>
      <c r="Q93" s="12"/>
      <c r="R93" s="11"/>
    </row>
    <row r="94" spans="1:18" x14ac:dyDescent="0.2">
      <c r="A94" s="13" t="s">
        <v>26</v>
      </c>
      <c r="C94" s="11">
        <v>57</v>
      </c>
      <c r="E94" s="11">
        <v>0</v>
      </c>
      <c r="F94" s="12"/>
      <c r="G94" s="14">
        <f>+'Rate Sum STEP 2'!C34</f>
        <v>177</v>
      </c>
      <c r="I94" s="11">
        <f t="shared" si="7"/>
        <v>10089</v>
      </c>
      <c r="J94" s="12"/>
      <c r="K94" s="77">
        <f>+'Rate Sum STEP 1'!E34</f>
        <v>190.45</v>
      </c>
      <c r="L94" s="14"/>
      <c r="M94" s="11">
        <f t="shared" si="8"/>
        <v>10856</v>
      </c>
      <c r="N94" s="12"/>
      <c r="O94" s="12"/>
      <c r="P94" s="11"/>
    </row>
    <row r="95" spans="1:18" x14ac:dyDescent="0.2">
      <c r="A95" s="13" t="s">
        <v>20</v>
      </c>
      <c r="C95" s="11">
        <v>52</v>
      </c>
      <c r="E95" s="11">
        <v>0</v>
      </c>
      <c r="F95" s="12"/>
      <c r="G95" s="14">
        <f>+'Rate Sum STEP 2'!C35</f>
        <v>221.8</v>
      </c>
      <c r="I95" s="11">
        <f t="shared" si="7"/>
        <v>11534</v>
      </c>
      <c r="J95" s="12"/>
      <c r="K95" s="77">
        <f>+'Rate Sum STEP 1'!E35</f>
        <v>238.65</v>
      </c>
      <c r="L95" s="14"/>
      <c r="M95" s="11">
        <f t="shared" si="8"/>
        <v>12410</v>
      </c>
      <c r="P95" s="11"/>
      <c r="Q95" s="12"/>
      <c r="R95" s="11"/>
    </row>
    <row r="96" spans="1:18" x14ac:dyDescent="0.2">
      <c r="A96" s="13" t="s">
        <v>27</v>
      </c>
      <c r="C96" s="11">
        <v>126</v>
      </c>
      <c r="E96" s="11">
        <v>0</v>
      </c>
      <c r="F96" s="12"/>
      <c r="G96" s="14">
        <f>+'Rate Sum STEP 2'!C36</f>
        <v>327.8</v>
      </c>
      <c r="I96" s="11">
        <f t="shared" si="7"/>
        <v>41303</v>
      </c>
      <c r="J96" s="12"/>
      <c r="K96" s="77">
        <f>+'Rate Sum STEP 1'!E36</f>
        <v>352.7</v>
      </c>
      <c r="L96" s="14"/>
      <c r="M96" s="11">
        <f t="shared" si="8"/>
        <v>44440</v>
      </c>
      <c r="N96" s="12"/>
      <c r="O96" s="12"/>
      <c r="P96" s="11"/>
    </row>
    <row r="97" spans="1:16" x14ac:dyDescent="0.2">
      <c r="A97" s="13" t="s">
        <v>28</v>
      </c>
      <c r="B97" s="13"/>
      <c r="C97" s="11">
        <v>38</v>
      </c>
      <c r="E97" s="15">
        <v>0</v>
      </c>
      <c r="F97" s="12"/>
      <c r="G97" s="14">
        <f>+'Rate Sum STEP 2'!C37</f>
        <v>447.9</v>
      </c>
      <c r="I97" s="15">
        <f t="shared" si="7"/>
        <v>17020</v>
      </c>
      <c r="J97" s="12"/>
      <c r="K97" s="77">
        <f>+'Rate Sum STEP 1'!E37</f>
        <v>481.95</v>
      </c>
      <c r="L97" s="14"/>
      <c r="M97" s="15">
        <f t="shared" si="8"/>
        <v>18314</v>
      </c>
      <c r="N97" s="12"/>
      <c r="O97" s="12"/>
      <c r="P97" s="11"/>
    </row>
    <row r="98" spans="1:16" x14ac:dyDescent="0.2">
      <c r="A98" s="2" t="s">
        <v>30</v>
      </c>
      <c r="C98" s="105">
        <f>SUM(C90:C97)</f>
        <v>6671</v>
      </c>
      <c r="E98" s="11">
        <f>SUM(E90:E97)</f>
        <v>0</v>
      </c>
      <c r="F98" s="12"/>
      <c r="G98" s="12"/>
      <c r="I98" s="11">
        <f>SUM(I90:I97)</f>
        <v>308367</v>
      </c>
      <c r="J98" s="12"/>
      <c r="K98" s="77"/>
      <c r="M98" s="11">
        <f>SUM(M90:M97)</f>
        <v>331928</v>
      </c>
    </row>
    <row r="99" spans="1:16" x14ac:dyDescent="0.2">
      <c r="F99" s="12"/>
      <c r="G99" s="12"/>
      <c r="J99" s="12"/>
    </row>
    <row r="100" spans="1:16" x14ac:dyDescent="0.2">
      <c r="A100" s="2" t="s">
        <v>48</v>
      </c>
      <c r="C100" s="11">
        <v>0</v>
      </c>
      <c r="E100" s="11">
        <v>251838</v>
      </c>
      <c r="F100" s="12"/>
      <c r="G100" s="17">
        <f>+'Rate Sum STEP 2'!C41</f>
        <v>4.25</v>
      </c>
      <c r="I100" s="11">
        <f>ROUND(+E100*G100,0)</f>
        <v>1070312</v>
      </c>
      <c r="J100" s="12"/>
      <c r="K100" s="17">
        <f>+'Rate Sum STEP 1'!E41</f>
        <v>4.3899999999999997</v>
      </c>
      <c r="L100" s="17"/>
      <c r="M100" s="11">
        <f>ROUND(+K100*E100,2)</f>
        <v>1105568.82</v>
      </c>
    </row>
    <row r="101" spans="1:16" x14ac:dyDescent="0.2">
      <c r="A101" s="2" t="s">
        <v>49</v>
      </c>
      <c r="C101" s="11">
        <v>0</v>
      </c>
      <c r="E101" s="11">
        <v>719785</v>
      </c>
      <c r="F101" s="12"/>
      <c r="G101" s="17">
        <f>+'Rate Sum STEP 2'!C42</f>
        <v>3.53</v>
      </c>
      <c r="I101" s="11">
        <f>ROUND(+E101*G101,0)</f>
        <v>2540841</v>
      </c>
      <c r="J101" s="12"/>
      <c r="K101" s="17">
        <f>+'Rate Sum STEP 1'!E42</f>
        <v>3.74</v>
      </c>
      <c r="L101" s="17"/>
      <c r="M101" s="11">
        <f>ROUND(+K101*E101,2)</f>
        <v>2691995.9</v>
      </c>
    </row>
    <row r="102" spans="1:16" x14ac:dyDescent="0.2">
      <c r="A102" s="2" t="s">
        <v>50</v>
      </c>
      <c r="B102" s="21"/>
      <c r="C102" s="15">
        <v>0</v>
      </c>
      <c r="D102" s="22"/>
      <c r="E102" s="11">
        <v>3358</v>
      </c>
      <c r="F102" s="16"/>
      <c r="G102" s="17">
        <f>+'Rate Sum STEP 2'!C43</f>
        <v>2.72</v>
      </c>
      <c r="H102" s="21"/>
      <c r="I102" s="15">
        <f>ROUND(+E102*G102,0)</f>
        <v>9134</v>
      </c>
      <c r="J102" s="16"/>
      <c r="K102" s="17">
        <f>+'Rate Sum STEP 1'!E43</f>
        <v>2.8</v>
      </c>
      <c r="L102" s="28"/>
      <c r="M102" s="15">
        <f>ROUND(+K102*E102,2)</f>
        <v>9402.4</v>
      </c>
    </row>
    <row r="103" spans="1:16" x14ac:dyDescent="0.2">
      <c r="A103" s="2" t="s">
        <v>30</v>
      </c>
      <c r="C103" s="11">
        <f>SUM(C100:C102)</f>
        <v>0</v>
      </c>
      <c r="E103" s="105">
        <f>SUM(E100:E102)</f>
        <v>974981</v>
      </c>
      <c r="F103" s="12"/>
      <c r="G103" s="18"/>
      <c r="I103" s="11">
        <f>SUM(I100:I102)</f>
        <v>3620287</v>
      </c>
      <c r="J103" s="12"/>
      <c r="K103" s="17"/>
      <c r="M103" s="11">
        <f>SUM(M100:M102)</f>
        <v>3806967.1199999996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6671</v>
      </c>
      <c r="E105" s="11">
        <f>+E103+E98</f>
        <v>974981</v>
      </c>
      <c r="F105" s="12"/>
      <c r="G105" s="12"/>
      <c r="I105" s="11">
        <f>+I103+I98</f>
        <v>3928654</v>
      </c>
      <c r="J105" s="12"/>
      <c r="M105" s="11">
        <f>+M103+M98</f>
        <v>4138895.1199999996</v>
      </c>
    </row>
    <row r="106" spans="1:16" x14ac:dyDescent="0.2">
      <c r="F106" s="12"/>
      <c r="G106" s="12"/>
      <c r="J106" s="11"/>
    </row>
    <row r="107" spans="1:16" x14ac:dyDescent="0.2">
      <c r="A107" s="134" t="s">
        <v>64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6" x14ac:dyDescent="0.2">
      <c r="A108" s="2" t="s">
        <v>15</v>
      </c>
      <c r="J108" s="12"/>
    </row>
    <row r="109" spans="1:16" x14ac:dyDescent="0.2">
      <c r="A109" s="13" t="s">
        <v>16</v>
      </c>
      <c r="C109" s="11">
        <v>26</v>
      </c>
      <c r="E109" s="11">
        <v>0</v>
      </c>
      <c r="G109" s="14">
        <f>+'Rate Sum STEP 2'!C10</f>
        <v>14.2</v>
      </c>
      <c r="I109" s="109">
        <f>ROUND(+C109*G109,0)</f>
        <v>369</v>
      </c>
      <c r="J109" s="12"/>
      <c r="K109" s="106">
        <f>+'Rate Sum STEP 1'!E10</f>
        <v>15.3</v>
      </c>
      <c r="L109" s="14"/>
      <c r="M109" s="109">
        <f>ROUND(+K109*C109,0)</f>
        <v>398</v>
      </c>
    </row>
    <row r="110" spans="1:16" x14ac:dyDescent="0.2">
      <c r="A110" s="13" t="s">
        <v>18</v>
      </c>
      <c r="C110" s="11">
        <v>246</v>
      </c>
      <c r="E110" s="11">
        <v>0</v>
      </c>
      <c r="G110" s="14">
        <f>+'Rate Sum STEP 2'!C13</f>
        <v>18</v>
      </c>
      <c r="I110" s="11">
        <f>ROUND(+C110*G110,0)</f>
        <v>4428</v>
      </c>
      <c r="J110" s="12"/>
      <c r="K110" s="77">
        <f>+'Rate Sum STEP 1'!E13</f>
        <v>19.399999999999999</v>
      </c>
      <c r="M110" s="11">
        <f>ROUND(+K110*C110,0)</f>
        <v>4772</v>
      </c>
    </row>
    <row r="111" spans="1:16" x14ac:dyDescent="0.2">
      <c r="A111" s="13" t="s">
        <v>19</v>
      </c>
      <c r="C111" s="11">
        <v>229</v>
      </c>
      <c r="E111" s="11">
        <v>0</v>
      </c>
      <c r="G111" s="14">
        <f>+'Rate Sum STEP 2'!C14</f>
        <v>22.7</v>
      </c>
      <c r="I111" s="11">
        <f>ROUND(+C111*G111,0)</f>
        <v>5198</v>
      </c>
      <c r="J111" s="12"/>
      <c r="K111" s="77">
        <f>+'Rate Sum STEP 1'!E14</f>
        <v>24.5</v>
      </c>
      <c r="M111" s="11">
        <f>ROUND(+K111*C111,0)</f>
        <v>5611</v>
      </c>
    </row>
    <row r="112" spans="1:16" x14ac:dyDescent="0.2">
      <c r="A112" s="13" t="s">
        <v>26</v>
      </c>
      <c r="C112" s="11">
        <v>12</v>
      </c>
      <c r="E112" s="11">
        <v>0</v>
      </c>
      <c r="G112" s="14">
        <f>+'Rate Sum STEP 2'!C15</f>
        <v>54.9</v>
      </c>
      <c r="I112" s="11">
        <f>ROUND(+C112*G112,0)</f>
        <v>659</v>
      </c>
      <c r="J112" s="12"/>
      <c r="K112" s="77">
        <f>+'Rate Sum STEP 1'!E15</f>
        <v>59.1</v>
      </c>
      <c r="M112" s="11">
        <f>ROUND(+K112*C112,0)</f>
        <v>709</v>
      </c>
    </row>
    <row r="113" spans="1:16" x14ac:dyDescent="0.2">
      <c r="A113" s="13" t="s">
        <v>27</v>
      </c>
      <c r="C113" s="11">
        <v>12</v>
      </c>
      <c r="E113" s="15">
        <v>0</v>
      </c>
      <c r="F113" s="12"/>
      <c r="G113" s="14">
        <f>+'Rate Sum STEP 2'!C17</f>
        <v>101.9</v>
      </c>
      <c r="I113" s="15">
        <f>ROUND(+C113*G113,0)</f>
        <v>1223</v>
      </c>
      <c r="J113" s="12"/>
      <c r="K113" s="77">
        <f>+'Rate Sum STEP 1'!E17</f>
        <v>109.7</v>
      </c>
      <c r="L113" s="14"/>
      <c r="M113" s="15">
        <f>ROUND(+K113*C113,0)</f>
        <v>1316</v>
      </c>
    </row>
    <row r="114" spans="1:16" x14ac:dyDescent="0.2">
      <c r="A114" s="2" t="s">
        <v>30</v>
      </c>
      <c r="C114" s="105">
        <f>SUM(C109:C113)</f>
        <v>525</v>
      </c>
      <c r="E114" s="11">
        <f>SUM(E110:E113)</f>
        <v>0</v>
      </c>
      <c r="F114" s="12"/>
      <c r="G114" s="14"/>
      <c r="I114" s="11">
        <f>SUM(I109:I113)</f>
        <v>11877</v>
      </c>
      <c r="J114" s="12"/>
      <c r="K114" s="77"/>
      <c r="M114" s="11">
        <f>SUM(M109:M113)</f>
        <v>12806</v>
      </c>
    </row>
    <row r="115" spans="1:16" x14ac:dyDescent="0.2">
      <c r="F115" s="12"/>
      <c r="G115" s="14"/>
      <c r="J115" s="12"/>
    </row>
    <row r="116" spans="1:16" x14ac:dyDescent="0.2">
      <c r="A116" s="2" t="s">
        <v>53</v>
      </c>
      <c r="C116" s="11">
        <v>0</v>
      </c>
      <c r="E116" s="11">
        <v>7917</v>
      </c>
      <c r="F116" s="12"/>
      <c r="G116" s="17">
        <f>+'Rate Sum STEP 2'!C22</f>
        <v>4.25</v>
      </c>
      <c r="I116" s="11">
        <f>ROUND(+E116*G116,0)</f>
        <v>33647</v>
      </c>
      <c r="J116" s="12"/>
      <c r="K116" s="17">
        <f>+'Rate Sum STEP 1'!E22</f>
        <v>4.3899999999999997</v>
      </c>
      <c r="L116" s="17"/>
      <c r="M116" s="11">
        <f>ROUND(+K116*E116,2)</f>
        <v>34755.629999999997</v>
      </c>
    </row>
    <row r="117" spans="1:16" x14ac:dyDescent="0.2">
      <c r="A117" s="2" t="s">
        <v>54</v>
      </c>
      <c r="C117" s="11">
        <v>0</v>
      </c>
      <c r="E117" s="11">
        <v>50733</v>
      </c>
      <c r="F117" s="12"/>
      <c r="G117" s="17">
        <f>+'Rate Sum STEP 2'!C23</f>
        <v>3.53</v>
      </c>
      <c r="I117" s="11">
        <f>ROUND(+E117*G117,0)</f>
        <v>179087</v>
      </c>
      <c r="J117" s="12"/>
      <c r="K117" s="17">
        <f>+'Rate Sum STEP 1'!E23</f>
        <v>3.74</v>
      </c>
      <c r="L117" s="17"/>
      <c r="M117" s="11">
        <f>ROUND(+K117*E117,2)</f>
        <v>189741.42</v>
      </c>
    </row>
    <row r="118" spans="1:16" x14ac:dyDescent="0.2">
      <c r="A118" s="2" t="s">
        <v>55</v>
      </c>
      <c r="B118" s="21"/>
      <c r="C118" s="15">
        <v>0</v>
      </c>
      <c r="D118" s="22"/>
      <c r="E118" s="15">
        <v>0</v>
      </c>
      <c r="F118" s="16"/>
      <c r="G118" s="17">
        <f>+'Rate Sum STEP 2'!C24</f>
        <v>2.72</v>
      </c>
      <c r="H118" s="21"/>
      <c r="I118" s="15">
        <f>ROUND(+E118*G118,0)</f>
        <v>0</v>
      </c>
      <c r="J118" s="16"/>
      <c r="K118" s="17">
        <f>+'Rate Sum STEP 1'!E24</f>
        <v>2.8</v>
      </c>
      <c r="L118" s="28"/>
      <c r="M118" s="15">
        <f>ROUND(+K118*E118,2)</f>
        <v>0</v>
      </c>
    </row>
    <row r="119" spans="1:16" x14ac:dyDescent="0.2">
      <c r="A119" s="2" t="s">
        <v>30</v>
      </c>
      <c r="C119" s="11">
        <f>SUM(C116:C118)</f>
        <v>0</v>
      </c>
      <c r="E119" s="11">
        <f>SUM(E116:E118)</f>
        <v>58650</v>
      </c>
      <c r="F119" s="12"/>
      <c r="G119" s="18"/>
      <c r="I119" s="11">
        <f>SUM(I116:I118)</f>
        <v>212734</v>
      </c>
      <c r="J119" s="12"/>
      <c r="K119" s="17"/>
      <c r="M119" s="11">
        <f>SUM(M116:M118)</f>
        <v>224497.05000000002</v>
      </c>
    </row>
    <row r="120" spans="1:16" x14ac:dyDescent="0.2">
      <c r="F120" s="12"/>
      <c r="G120" s="12"/>
      <c r="J120" s="12"/>
    </row>
    <row r="121" spans="1:16" x14ac:dyDescent="0.2">
      <c r="A121" s="2" t="s">
        <v>24</v>
      </c>
      <c r="C121" s="11">
        <f>+C119+C114</f>
        <v>525</v>
      </c>
      <c r="E121" s="11">
        <f>+E119+E114</f>
        <v>58650</v>
      </c>
      <c r="F121" s="12"/>
      <c r="G121" s="12"/>
      <c r="I121" s="11">
        <f>+I119+I114</f>
        <v>224611</v>
      </c>
      <c r="J121" s="12"/>
      <c r="M121" s="11">
        <f>+M119+M114</f>
        <v>237303.05000000002</v>
      </c>
      <c r="P121" s="11"/>
    </row>
    <row r="122" spans="1:16" s="21" customFormat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s="21" customFormat="1" x14ac:dyDescent="0.2">
      <c r="A123" s="2" t="s">
        <v>65</v>
      </c>
      <c r="B123" s="2"/>
      <c r="C123" s="11">
        <f>+C121+C105</f>
        <v>7196</v>
      </c>
      <c r="D123" s="2"/>
      <c r="E123" s="11">
        <f>+E121+E105</f>
        <v>1033631</v>
      </c>
      <c r="F123" s="2"/>
      <c r="G123" s="12"/>
      <c r="H123" s="2"/>
      <c r="I123" s="11">
        <f>+I121+I105</f>
        <v>4153265</v>
      </c>
      <c r="J123" s="12"/>
      <c r="K123" s="2"/>
      <c r="L123" s="2"/>
      <c r="M123" s="11">
        <f>+M121+M105</f>
        <v>4376198.17</v>
      </c>
      <c r="N123" s="2"/>
      <c r="O123" s="2"/>
    </row>
    <row r="124" spans="1:16" s="21" customFormat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2"/>
    </row>
    <row r="125" spans="1:16" s="21" customFormat="1" x14ac:dyDescent="0.2">
      <c r="A125" s="2" t="s">
        <v>101</v>
      </c>
      <c r="B125" s="2"/>
      <c r="C125" s="11">
        <f>+C123+C85</f>
        <v>25329</v>
      </c>
      <c r="D125" s="2"/>
      <c r="E125" s="11">
        <f>+E123+E85</f>
        <v>2891013</v>
      </c>
      <c r="F125" s="2"/>
      <c r="G125" s="12"/>
      <c r="H125" s="2"/>
      <c r="I125" s="11">
        <f>+I123+I85</f>
        <v>11435891</v>
      </c>
      <c r="J125" s="12"/>
      <c r="K125" s="2"/>
      <c r="L125" s="2"/>
      <c r="M125" s="11">
        <f>+M123+M85</f>
        <v>12037078.859999999</v>
      </c>
      <c r="N125" s="2"/>
      <c r="O125" s="2"/>
    </row>
    <row r="126" spans="1:16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</row>
    <row r="127" spans="1:16" x14ac:dyDescent="0.2">
      <c r="A127" s="134" t="s">
        <v>57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1:16" x14ac:dyDescent="0.2">
      <c r="A128" s="2" t="s">
        <v>15</v>
      </c>
      <c r="J128" s="12"/>
    </row>
    <row r="129" spans="1:18" x14ac:dyDescent="0.2">
      <c r="A129" s="13" t="s">
        <v>16</v>
      </c>
      <c r="C129" s="11">
        <v>58</v>
      </c>
      <c r="E129" s="11">
        <v>0</v>
      </c>
      <c r="F129" s="12"/>
      <c r="G129" s="14">
        <f>+'Rate Sum STEP 2'!C29</f>
        <v>28.4</v>
      </c>
      <c r="I129" s="109">
        <f t="shared" ref="I129:I136" si="9">ROUND(+C129*G129,0)</f>
        <v>1647</v>
      </c>
      <c r="J129" s="12"/>
      <c r="K129" s="106">
        <f>+'Rate Sum STEP 1'!E29</f>
        <v>30.6</v>
      </c>
      <c r="L129" s="14"/>
      <c r="M129" s="109">
        <f t="shared" ref="M129:M136" si="10">ROUND(+K129*C129,0)</f>
        <v>1775</v>
      </c>
    </row>
    <row r="130" spans="1:18" x14ac:dyDescent="0.2">
      <c r="A130" s="13" t="s">
        <v>17</v>
      </c>
      <c r="C130" s="11">
        <v>35</v>
      </c>
      <c r="E130" s="11">
        <v>0</v>
      </c>
      <c r="F130" s="12"/>
      <c r="G130" s="14">
        <f>+'Rate Sum STEP 2'!C31</f>
        <v>34.299999999999997</v>
      </c>
      <c r="I130" s="11">
        <f t="shared" si="9"/>
        <v>1201</v>
      </c>
      <c r="J130" s="12"/>
      <c r="K130" s="77">
        <f>+'Rate Sum STEP 1'!E31</f>
        <v>36.9</v>
      </c>
      <c r="L130" s="14"/>
      <c r="M130" s="11">
        <f t="shared" si="10"/>
        <v>1292</v>
      </c>
    </row>
    <row r="131" spans="1:18" x14ac:dyDescent="0.2">
      <c r="A131" s="13" t="s">
        <v>18</v>
      </c>
      <c r="C131" s="11">
        <v>48</v>
      </c>
      <c r="E131" s="11">
        <v>0</v>
      </c>
      <c r="F131" s="12"/>
      <c r="G131" s="14">
        <f>+'Rate Sum STEP 2'!C32</f>
        <v>40.5</v>
      </c>
      <c r="I131" s="11">
        <f t="shared" si="9"/>
        <v>1944</v>
      </c>
      <c r="J131" s="12"/>
      <c r="K131" s="77">
        <f>+'Rate Sum STEP 1'!E32</f>
        <v>43.6</v>
      </c>
      <c r="L131" s="14"/>
      <c r="M131" s="11">
        <f t="shared" si="10"/>
        <v>2093</v>
      </c>
    </row>
    <row r="132" spans="1:18" x14ac:dyDescent="0.2">
      <c r="A132" s="13" t="s">
        <v>19</v>
      </c>
      <c r="C132" s="11">
        <v>158</v>
      </c>
      <c r="E132" s="11">
        <v>0</v>
      </c>
      <c r="F132" s="12"/>
      <c r="G132" s="14">
        <f>+'Rate Sum STEP 2'!C33</f>
        <v>56.9</v>
      </c>
      <c r="I132" s="11">
        <f t="shared" si="9"/>
        <v>8990</v>
      </c>
      <c r="J132" s="12"/>
      <c r="K132" s="77">
        <f>+'Rate Sum STEP 1'!E33</f>
        <v>61.2</v>
      </c>
      <c r="L132" s="14"/>
      <c r="M132" s="11">
        <f t="shared" si="10"/>
        <v>9670</v>
      </c>
    </row>
    <row r="133" spans="1:18" x14ac:dyDescent="0.2">
      <c r="A133" s="13" t="s">
        <v>26</v>
      </c>
      <c r="C133" s="11">
        <v>58</v>
      </c>
      <c r="E133" s="11">
        <v>0</v>
      </c>
      <c r="F133" s="12"/>
      <c r="G133" s="14">
        <f>+'Rate Sum STEP 2'!C34</f>
        <v>177</v>
      </c>
      <c r="I133" s="11">
        <f t="shared" si="9"/>
        <v>10266</v>
      </c>
      <c r="J133" s="12"/>
      <c r="K133" s="77">
        <f>+'Rate Sum STEP 1'!E34</f>
        <v>190.45</v>
      </c>
      <c r="L133" s="14"/>
      <c r="M133" s="11">
        <f t="shared" si="10"/>
        <v>11046</v>
      </c>
    </row>
    <row r="134" spans="1:18" x14ac:dyDescent="0.2">
      <c r="A134" s="13" t="s">
        <v>20</v>
      </c>
      <c r="C134" s="11">
        <v>56</v>
      </c>
      <c r="E134" s="11">
        <v>0</v>
      </c>
      <c r="F134" s="12"/>
      <c r="G134" s="14">
        <f>+'Rate Sum STEP 2'!C35</f>
        <v>221.8</v>
      </c>
      <c r="I134" s="11">
        <f t="shared" si="9"/>
        <v>12421</v>
      </c>
      <c r="J134" s="12"/>
      <c r="K134" s="77">
        <f>+'Rate Sum STEP 1'!E35</f>
        <v>238.65</v>
      </c>
      <c r="L134" s="14"/>
      <c r="M134" s="11">
        <f t="shared" si="10"/>
        <v>13364</v>
      </c>
    </row>
    <row r="135" spans="1:18" x14ac:dyDescent="0.2">
      <c r="A135" s="13" t="s">
        <v>27</v>
      </c>
      <c r="C135" s="11">
        <v>28</v>
      </c>
      <c r="E135" s="11">
        <v>0</v>
      </c>
      <c r="F135" s="12"/>
      <c r="G135" s="14">
        <f>+'Rate Sum STEP 2'!C36</f>
        <v>327.8</v>
      </c>
      <c r="I135" s="11">
        <f t="shared" si="9"/>
        <v>9178</v>
      </c>
      <c r="J135" s="12"/>
      <c r="K135" s="77">
        <f>+'Rate Sum STEP 1'!E36</f>
        <v>352.7</v>
      </c>
      <c r="L135" s="14"/>
      <c r="M135" s="11">
        <f t="shared" si="10"/>
        <v>9876</v>
      </c>
    </row>
    <row r="136" spans="1:18" x14ac:dyDescent="0.2">
      <c r="A136" s="13" t="s">
        <v>28</v>
      </c>
      <c r="C136" s="11">
        <v>12</v>
      </c>
      <c r="E136" s="15">
        <v>0</v>
      </c>
      <c r="F136" s="12"/>
      <c r="G136" s="14">
        <f>+'Rate Sum STEP 2'!C37</f>
        <v>447.9</v>
      </c>
      <c r="I136" s="15">
        <f t="shared" si="9"/>
        <v>5375</v>
      </c>
      <c r="J136" s="12"/>
      <c r="K136" s="77">
        <f>+'Rate Sum STEP 1'!E37</f>
        <v>481.95</v>
      </c>
      <c r="L136" s="14"/>
      <c r="M136" s="15">
        <f t="shared" si="10"/>
        <v>5783</v>
      </c>
    </row>
    <row r="137" spans="1:18" x14ac:dyDescent="0.2">
      <c r="A137" s="2" t="s">
        <v>30</v>
      </c>
      <c r="C137" s="105">
        <f>SUM(C129:C136)</f>
        <v>453</v>
      </c>
      <c r="E137" s="11">
        <f>SUM(E129:E136)</f>
        <v>0</v>
      </c>
      <c r="F137" s="12"/>
      <c r="G137" s="12"/>
      <c r="I137" s="11">
        <f>SUM(I129:I136)</f>
        <v>51022</v>
      </c>
      <c r="J137" s="12"/>
      <c r="M137" s="11">
        <f>SUM(M129:M136)</f>
        <v>54899</v>
      </c>
    </row>
    <row r="138" spans="1:18" x14ac:dyDescent="0.2">
      <c r="F138" s="12"/>
      <c r="G138" s="12"/>
      <c r="J138" s="12"/>
    </row>
    <row r="139" spans="1:18" x14ac:dyDescent="0.2">
      <c r="A139" s="2" t="s">
        <v>48</v>
      </c>
      <c r="C139" s="11">
        <v>0</v>
      </c>
      <c r="E139" s="11">
        <v>16294</v>
      </c>
      <c r="F139" s="12"/>
      <c r="G139" s="17">
        <f>+'Rate Sum STEP 2'!C41</f>
        <v>4.25</v>
      </c>
      <c r="I139" s="11">
        <f>ROUND(+E139*G139,0)</f>
        <v>69250</v>
      </c>
      <c r="J139" s="12"/>
      <c r="K139" s="17">
        <f>+'Rate Sum STEP 1'!E41</f>
        <v>4.3899999999999997</v>
      </c>
      <c r="L139" s="17"/>
      <c r="M139" s="11">
        <f>ROUND(+K139*E139,2)</f>
        <v>71530.66</v>
      </c>
    </row>
    <row r="140" spans="1:18" x14ac:dyDescent="0.2">
      <c r="A140" s="2" t="s">
        <v>49</v>
      </c>
      <c r="C140" s="11">
        <v>0</v>
      </c>
      <c r="E140" s="11">
        <v>506942</v>
      </c>
      <c r="F140" s="12"/>
      <c r="G140" s="17">
        <f>+'Rate Sum STEP 2'!C42</f>
        <v>3.53</v>
      </c>
      <c r="I140" s="11">
        <f>ROUND(+E140*G140,0)</f>
        <v>1789505</v>
      </c>
      <c r="J140" s="12"/>
      <c r="K140" s="17">
        <f>+'Rate Sum STEP 1'!E42</f>
        <v>3.74</v>
      </c>
      <c r="L140" s="17"/>
      <c r="M140" s="11">
        <f>ROUND(+K140*E140,2)</f>
        <v>1895963.08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50</v>
      </c>
      <c r="C141" s="15">
        <v>0</v>
      </c>
      <c r="D141" s="22"/>
      <c r="E141" s="11">
        <v>503745</v>
      </c>
      <c r="F141" s="16"/>
      <c r="G141" s="17">
        <f>+'Rate Sum STEP 2'!C43</f>
        <v>2.72</v>
      </c>
      <c r="I141" s="15">
        <f>ROUND(+E141*G141,0)</f>
        <v>1370186</v>
      </c>
      <c r="J141" s="16"/>
      <c r="K141" s="17">
        <f>+'Rate Sum STEP 1'!E43</f>
        <v>2.8</v>
      </c>
      <c r="L141" s="28"/>
      <c r="M141" s="15">
        <f>ROUND(+K141*E141,2)</f>
        <v>1410486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105">
        <f>SUM(E139:E141)</f>
        <v>1026981</v>
      </c>
      <c r="F142" s="12"/>
      <c r="G142" s="18"/>
      <c r="I142" s="11">
        <f>SUM(I139:I141)</f>
        <v>3228941</v>
      </c>
      <c r="J142" s="12"/>
      <c r="K142" s="17"/>
      <c r="M142" s="11">
        <f>SUM(M139:M141)</f>
        <v>3377979.74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453</v>
      </c>
      <c r="E144" s="11">
        <f>+E142+E137</f>
        <v>1026981</v>
      </c>
      <c r="F144" s="12"/>
      <c r="G144" s="12"/>
      <c r="I144" s="11">
        <f>+I142+I137</f>
        <v>3279963</v>
      </c>
      <c r="J144" s="12"/>
      <c r="M144" s="11">
        <f>+M142+M137</f>
        <v>3432878.74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x14ac:dyDescent="0.2">
      <c r="A146" s="134" t="s">
        <v>31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8" x14ac:dyDescent="0.2">
      <c r="A147" s="2" t="s">
        <v>15</v>
      </c>
      <c r="J147" s="12"/>
    </row>
    <row r="148" spans="1:18" x14ac:dyDescent="0.2">
      <c r="A148" s="13" t="s">
        <v>27</v>
      </c>
      <c r="C148" s="11">
        <v>12</v>
      </c>
      <c r="E148" s="11">
        <v>0</v>
      </c>
      <c r="F148" s="12"/>
      <c r="G148" s="14">
        <f>+'Rate Sum STEP 2'!C17</f>
        <v>101.9</v>
      </c>
      <c r="I148" s="109">
        <f>ROUND(+C148*G148,0)</f>
        <v>1223</v>
      </c>
      <c r="J148" s="12"/>
      <c r="K148" s="106">
        <f>+'Rate Sum STEP 1'!E17</f>
        <v>109.7</v>
      </c>
      <c r="L148" s="14"/>
      <c r="M148" s="109">
        <f>ROUND(+K148*C148,0)</f>
        <v>1316</v>
      </c>
    </row>
    <row r="149" spans="1:18" x14ac:dyDescent="0.2">
      <c r="A149" s="13" t="s">
        <v>29</v>
      </c>
      <c r="C149" s="11">
        <v>24</v>
      </c>
      <c r="E149" s="15">
        <v>0</v>
      </c>
      <c r="F149" s="12"/>
      <c r="G149" s="14">
        <f>+'Rate Sum STEP 2'!C19</f>
        <v>183</v>
      </c>
      <c r="I149" s="15">
        <f>ROUND(+C149*G149,0)</f>
        <v>4392</v>
      </c>
      <c r="J149" s="12"/>
      <c r="K149" s="77">
        <f>+'Rate Sum STEP 1'!E19</f>
        <v>196.9</v>
      </c>
      <c r="L149" s="14"/>
      <c r="M149" s="15">
        <f>ROUND(+K149*C149,0)</f>
        <v>4726</v>
      </c>
    </row>
    <row r="150" spans="1:18" x14ac:dyDescent="0.2">
      <c r="A150" s="2" t="s">
        <v>30</v>
      </c>
      <c r="C150" s="105">
        <f>SUM(C148:C149)</f>
        <v>36</v>
      </c>
      <c r="E150" s="11">
        <f>SUM(E148:E149)</f>
        <v>0</v>
      </c>
      <c r="F150" s="12"/>
      <c r="G150" s="12"/>
      <c r="I150" s="11">
        <f>SUM(I148:I149)</f>
        <v>5615</v>
      </c>
      <c r="J150" s="12"/>
      <c r="M150" s="11">
        <f>SUM(M148:M149)</f>
        <v>6042</v>
      </c>
    </row>
    <row r="151" spans="1:18" x14ac:dyDescent="0.2">
      <c r="F151" s="12"/>
      <c r="G151" s="12"/>
      <c r="J151" s="12"/>
    </row>
    <row r="152" spans="1:18" x14ac:dyDescent="0.2">
      <c r="A152" s="2" t="s">
        <v>53</v>
      </c>
      <c r="C152" s="11">
        <v>0</v>
      </c>
      <c r="E152" s="11">
        <v>540</v>
      </c>
      <c r="F152" s="12"/>
      <c r="G152" s="17">
        <f>+'Rate Sum STEP 2'!C22</f>
        <v>4.25</v>
      </c>
      <c r="I152" s="11">
        <f>ROUND(+E152*G152,0)</f>
        <v>2295</v>
      </c>
      <c r="J152" s="12"/>
      <c r="K152" s="17">
        <f>+'Rate Sum STEP 1'!E22</f>
        <v>4.3899999999999997</v>
      </c>
      <c r="L152" s="17"/>
      <c r="M152" s="11">
        <f>ROUND(+K152*E152,2)</f>
        <v>2370.6</v>
      </c>
    </row>
    <row r="153" spans="1:18" x14ac:dyDescent="0.2">
      <c r="A153" s="2" t="s">
        <v>54</v>
      </c>
      <c r="C153" s="11">
        <v>0</v>
      </c>
      <c r="E153" s="11">
        <v>40917</v>
      </c>
      <c r="F153" s="12"/>
      <c r="G153" s="17">
        <f>+'Rate Sum STEP 2'!C23</f>
        <v>3.53</v>
      </c>
      <c r="I153" s="11">
        <f>ROUND(+E153*G153,0)</f>
        <v>144437</v>
      </c>
      <c r="J153" s="12"/>
      <c r="K153" s="17">
        <f>+'Rate Sum STEP 1'!E23</f>
        <v>3.74</v>
      </c>
      <c r="L153" s="17"/>
      <c r="M153" s="11">
        <f>ROUND(+K153*E153,2)</f>
        <v>153029.57999999999</v>
      </c>
      <c r="N153" s="27"/>
      <c r="O153" s="27"/>
      <c r="P153" s="11"/>
      <c r="Q153" s="11"/>
      <c r="R153" s="11"/>
    </row>
    <row r="154" spans="1:18" s="21" customFormat="1" x14ac:dyDescent="0.2">
      <c r="A154" s="2" t="s">
        <v>55</v>
      </c>
      <c r="C154" s="15">
        <v>0</v>
      </c>
      <c r="D154" s="22"/>
      <c r="E154" s="15">
        <v>129282</v>
      </c>
      <c r="F154" s="16"/>
      <c r="G154" s="17">
        <f>+'Rate Sum STEP 2'!C24</f>
        <v>2.72</v>
      </c>
      <c r="I154" s="15">
        <f>ROUND(+E154*G154,0)</f>
        <v>351647</v>
      </c>
      <c r="J154" s="16"/>
      <c r="K154" s="17">
        <f>+'Rate Sum STEP 1'!E24</f>
        <v>2.8</v>
      </c>
      <c r="L154" s="28"/>
      <c r="M154" s="15">
        <f>ROUND(+K154*E154,2)</f>
        <v>361989.6</v>
      </c>
      <c r="N154" s="29"/>
      <c r="O154" s="29"/>
      <c r="P154" s="30"/>
    </row>
    <row r="155" spans="1:18" x14ac:dyDescent="0.2">
      <c r="A155" s="2" t="s">
        <v>30</v>
      </c>
      <c r="C155" s="11">
        <f>SUM(C152:C154)</f>
        <v>0</v>
      </c>
      <c r="E155" s="11">
        <f>SUM(E152:E154)</f>
        <v>170739</v>
      </c>
      <c r="F155" s="12"/>
      <c r="G155" s="18"/>
      <c r="I155" s="11">
        <f>SUM(I152:I154)</f>
        <v>498379</v>
      </c>
      <c r="J155" s="12"/>
      <c r="K155" s="17"/>
      <c r="M155" s="11">
        <f>SUM(M152:M154)</f>
        <v>517389.77999999997</v>
      </c>
      <c r="N155" s="27"/>
      <c r="O155" s="27"/>
      <c r="P155" s="11"/>
      <c r="Q155" s="11"/>
      <c r="R155" s="11"/>
    </row>
    <row r="156" spans="1:18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x14ac:dyDescent="0.2">
      <c r="A157" s="2" t="s">
        <v>24</v>
      </c>
      <c r="C157" s="11">
        <f>+C155+C150</f>
        <v>36</v>
      </c>
      <c r="E157" s="11">
        <f>+E155+E150</f>
        <v>170739</v>
      </c>
      <c r="F157" s="12"/>
      <c r="G157" s="12"/>
      <c r="I157" s="11">
        <f>+I155+I150</f>
        <v>503994</v>
      </c>
      <c r="J157" s="12"/>
      <c r="M157" s="11">
        <f>+M155+M150</f>
        <v>523431.77999999997</v>
      </c>
      <c r="N157" s="11"/>
      <c r="O157" s="11"/>
    </row>
    <row r="158" spans="1:18" x14ac:dyDescent="0.2">
      <c r="F158" s="12"/>
      <c r="G158" s="12"/>
      <c r="J158" s="12"/>
      <c r="N158" s="11"/>
      <c r="O158" s="11"/>
    </row>
    <row r="159" spans="1:18" x14ac:dyDescent="0.2">
      <c r="A159" s="2" t="s">
        <v>58</v>
      </c>
      <c r="C159" s="11">
        <f>+C157+C144</f>
        <v>489</v>
      </c>
      <c r="D159" s="2"/>
      <c r="E159" s="11">
        <f>+E157+E144</f>
        <v>1197720</v>
      </c>
      <c r="G159" s="12"/>
      <c r="I159" s="11">
        <f>+I157+I144</f>
        <v>3783957</v>
      </c>
      <c r="J159" s="12"/>
      <c r="M159" s="11">
        <f>+M157+M144</f>
        <v>3956310.52</v>
      </c>
      <c r="N159" s="11"/>
      <c r="O159" s="11"/>
    </row>
    <row r="160" spans="1:18" x14ac:dyDescent="0.2">
      <c r="F160" s="12"/>
      <c r="G160" s="12"/>
      <c r="J160" s="12"/>
      <c r="N160" s="11"/>
      <c r="O160" s="11"/>
    </row>
    <row r="161" spans="1:18" x14ac:dyDescent="0.2">
      <c r="A161" s="134" t="s">
        <v>59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v>707</v>
      </c>
      <c r="E163" s="11">
        <v>0</v>
      </c>
      <c r="F163" s="12"/>
      <c r="G163" s="14">
        <f>+'Rate Sum STEP 2'!C29</f>
        <v>28.4</v>
      </c>
      <c r="I163" s="109">
        <f t="shared" ref="I163:I171" si="11">ROUND(+C163*G163,0)</f>
        <v>20079</v>
      </c>
      <c r="J163" s="12"/>
      <c r="K163" s="106">
        <f>+'Rate Sum STEP 1'!E29</f>
        <v>30.6</v>
      </c>
      <c r="L163" s="14"/>
      <c r="M163" s="109">
        <f t="shared" ref="M163:M171" si="12">ROUND(+K163*C163,0)</f>
        <v>21634</v>
      </c>
      <c r="N163" s="22"/>
      <c r="O163" s="22"/>
      <c r="P163" s="22"/>
      <c r="Q163" s="22"/>
      <c r="R163" s="11"/>
    </row>
    <row r="164" spans="1:18" x14ac:dyDescent="0.2">
      <c r="A164" s="13" t="s">
        <v>17</v>
      </c>
      <c r="C164" s="11">
        <v>295</v>
      </c>
      <c r="E164" s="11">
        <v>0</v>
      </c>
      <c r="F164" s="12"/>
      <c r="G164" s="14">
        <f>+'Rate Sum STEP 2'!C31</f>
        <v>34.299999999999997</v>
      </c>
      <c r="I164" s="11">
        <f t="shared" si="11"/>
        <v>10119</v>
      </c>
      <c r="J164" s="12"/>
      <c r="K164" s="77">
        <f>+'Rate Sum STEP 1'!E31</f>
        <v>36.9</v>
      </c>
      <c r="L164" s="14"/>
      <c r="M164" s="11">
        <f t="shared" si="12"/>
        <v>10886</v>
      </c>
      <c r="N164" s="11"/>
      <c r="O164" s="11"/>
      <c r="P164" s="22"/>
      <c r="Q164" s="22"/>
      <c r="R164" s="11"/>
    </row>
    <row r="165" spans="1:18" x14ac:dyDescent="0.2">
      <c r="A165" s="13" t="s">
        <v>18</v>
      </c>
      <c r="C165" s="11">
        <v>184</v>
      </c>
      <c r="E165" s="11">
        <v>0</v>
      </c>
      <c r="F165" s="12"/>
      <c r="G165" s="14">
        <f>+'Rate Sum STEP 2'!C32</f>
        <v>40.5</v>
      </c>
      <c r="I165" s="11">
        <f t="shared" si="11"/>
        <v>7452</v>
      </c>
      <c r="J165" s="12"/>
      <c r="K165" s="77">
        <f>+'Rate Sum STEP 1'!E32</f>
        <v>43.6</v>
      </c>
      <c r="L165" s="14"/>
      <c r="M165" s="11">
        <f t="shared" si="12"/>
        <v>8022</v>
      </c>
      <c r="N165" s="11"/>
      <c r="O165" s="11"/>
      <c r="P165" s="12"/>
      <c r="Q165" s="12"/>
    </row>
    <row r="166" spans="1:18" x14ac:dyDescent="0.2">
      <c r="A166" s="13" t="s">
        <v>19</v>
      </c>
      <c r="C166" s="11">
        <v>563</v>
      </c>
      <c r="E166" s="11">
        <v>0</v>
      </c>
      <c r="F166" s="12"/>
      <c r="G166" s="14">
        <f>+'Rate Sum STEP 2'!C33</f>
        <v>56.9</v>
      </c>
      <c r="I166" s="11">
        <f t="shared" si="11"/>
        <v>32035</v>
      </c>
      <c r="J166" s="12"/>
      <c r="K166" s="77">
        <f>+'Rate Sum STEP 1'!E33</f>
        <v>61.2</v>
      </c>
      <c r="L166" s="14"/>
      <c r="M166" s="11">
        <f t="shared" si="12"/>
        <v>34456</v>
      </c>
      <c r="N166" s="11"/>
      <c r="O166" s="11"/>
      <c r="P166" s="11"/>
      <c r="Q166" s="12"/>
      <c r="R166" s="11"/>
    </row>
    <row r="167" spans="1:18" x14ac:dyDescent="0.2">
      <c r="A167" s="13" t="s">
        <v>26</v>
      </c>
      <c r="C167" s="11">
        <v>180</v>
      </c>
      <c r="E167" s="11">
        <v>0</v>
      </c>
      <c r="F167" s="12"/>
      <c r="G167" s="14">
        <f>+'Rate Sum STEP 2'!C34</f>
        <v>177</v>
      </c>
      <c r="I167" s="11">
        <f t="shared" si="11"/>
        <v>31860</v>
      </c>
      <c r="J167" s="12"/>
      <c r="K167" s="77">
        <f>+'Rate Sum STEP 1'!E34</f>
        <v>190.45</v>
      </c>
      <c r="L167" s="14"/>
      <c r="M167" s="11">
        <f t="shared" si="12"/>
        <v>34281</v>
      </c>
      <c r="N167" s="12"/>
      <c r="O167" s="12"/>
      <c r="P167" s="11"/>
    </row>
    <row r="168" spans="1:18" x14ac:dyDescent="0.2">
      <c r="A168" s="13" t="s">
        <v>20</v>
      </c>
      <c r="C168" s="11">
        <v>83</v>
      </c>
      <c r="E168" s="11">
        <v>0</v>
      </c>
      <c r="F168" s="12"/>
      <c r="G168" s="14">
        <f>+'Rate Sum STEP 2'!C35</f>
        <v>221.8</v>
      </c>
      <c r="I168" s="11">
        <f t="shared" si="11"/>
        <v>18409</v>
      </c>
      <c r="J168" s="12"/>
      <c r="K168" s="77">
        <f>+'Rate Sum STEP 1'!E35</f>
        <v>238.65</v>
      </c>
      <c r="L168" s="14"/>
      <c r="M168" s="11">
        <f t="shared" si="12"/>
        <v>19808</v>
      </c>
      <c r="P168" s="11"/>
      <c r="Q168" s="12"/>
      <c r="R168" s="11"/>
    </row>
    <row r="169" spans="1:18" x14ac:dyDescent="0.2">
      <c r="A169" s="13" t="s">
        <v>27</v>
      </c>
      <c r="C169" s="11">
        <v>38</v>
      </c>
      <c r="E169" s="11">
        <v>0</v>
      </c>
      <c r="F169" s="12"/>
      <c r="G169" s="14">
        <f>+'Rate Sum STEP 2'!C36</f>
        <v>327.8</v>
      </c>
      <c r="I169" s="11">
        <f t="shared" si="11"/>
        <v>12456</v>
      </c>
      <c r="J169" s="12"/>
      <c r="K169" s="77">
        <f>+'Rate Sum STEP 1'!E36</f>
        <v>352.7</v>
      </c>
      <c r="L169" s="14"/>
      <c r="M169" s="11">
        <f t="shared" si="12"/>
        <v>13403</v>
      </c>
      <c r="N169" s="12"/>
      <c r="O169" s="12"/>
      <c r="P169" s="11"/>
    </row>
    <row r="170" spans="1:18" x14ac:dyDescent="0.2">
      <c r="A170" s="13" t="s">
        <v>28</v>
      </c>
      <c r="B170" s="13"/>
      <c r="C170" s="11">
        <v>15</v>
      </c>
      <c r="E170" s="11">
        <v>0</v>
      </c>
      <c r="F170" s="12"/>
      <c r="G170" s="14">
        <f>+'Rate Sum STEP 2'!C37</f>
        <v>447.9</v>
      </c>
      <c r="I170" s="11">
        <f t="shared" si="11"/>
        <v>6719</v>
      </c>
      <c r="J170" s="12"/>
      <c r="K170" s="77">
        <f>+'Rate Sum STEP 1'!E37</f>
        <v>481.95</v>
      </c>
      <c r="L170" s="14"/>
      <c r="M170" s="11">
        <f t="shared" si="12"/>
        <v>7229</v>
      </c>
      <c r="N170" s="12"/>
      <c r="O170" s="12"/>
      <c r="P170" s="11"/>
    </row>
    <row r="171" spans="1:18" x14ac:dyDescent="0.2">
      <c r="A171" s="13" t="s">
        <v>29</v>
      </c>
      <c r="C171" s="11">
        <v>0</v>
      </c>
      <c r="E171" s="15">
        <v>0</v>
      </c>
      <c r="F171" s="12"/>
      <c r="G171" s="14">
        <f>+'Rate Sum STEP 2'!C38</f>
        <v>584.79999999999995</v>
      </c>
      <c r="I171" s="15">
        <f t="shared" si="11"/>
        <v>0</v>
      </c>
      <c r="J171" s="12"/>
      <c r="K171" s="77">
        <f>+'Rate Sum STEP 1'!E38</f>
        <v>629.25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105">
        <f>SUM(C163:C171)</f>
        <v>2065</v>
      </c>
      <c r="E172" s="11">
        <f>SUM(E163:E171)</f>
        <v>0</v>
      </c>
      <c r="F172" s="12"/>
      <c r="G172" s="12"/>
      <c r="I172" s="11">
        <f>SUM(I163:I171)</f>
        <v>139129</v>
      </c>
      <c r="J172" s="12"/>
      <c r="M172" s="11">
        <f>SUM(M163:M171)</f>
        <v>149719</v>
      </c>
    </row>
    <row r="173" spans="1:18" x14ac:dyDescent="0.2">
      <c r="F173" s="12"/>
      <c r="G173" s="12"/>
      <c r="J173" s="12"/>
    </row>
    <row r="174" spans="1:18" x14ac:dyDescent="0.2">
      <c r="A174" s="2" t="s">
        <v>48</v>
      </c>
      <c r="C174" s="11">
        <v>0</v>
      </c>
      <c r="E174" s="11">
        <v>45003</v>
      </c>
      <c r="F174" s="12"/>
      <c r="G174" s="17">
        <f>+'Rate Sum STEP 2'!C41</f>
        <v>4.25</v>
      </c>
      <c r="I174" s="11">
        <f>ROUND(+E174*G174,0)</f>
        <v>191263</v>
      </c>
      <c r="J174" s="12"/>
      <c r="K174" s="17">
        <f>+'Rate Sum STEP 1'!E41</f>
        <v>4.3899999999999997</v>
      </c>
      <c r="L174" s="17"/>
      <c r="M174" s="11">
        <f>ROUND(+K174*E174,2)</f>
        <v>197563.17</v>
      </c>
    </row>
    <row r="175" spans="1:18" x14ac:dyDescent="0.2">
      <c r="A175" s="2" t="s">
        <v>49</v>
      </c>
      <c r="C175" s="11">
        <v>0</v>
      </c>
      <c r="E175" s="11">
        <v>349337</v>
      </c>
      <c r="F175" s="12"/>
      <c r="G175" s="17">
        <f>+'Rate Sum STEP 2'!C42</f>
        <v>3.53</v>
      </c>
      <c r="I175" s="11">
        <f>ROUND(+E175*G175,0)</f>
        <v>1233160</v>
      </c>
      <c r="J175" s="12"/>
      <c r="K175" s="17">
        <f>+'Rate Sum STEP 1'!E42</f>
        <v>3.74</v>
      </c>
      <c r="L175" s="17"/>
      <c r="M175" s="11">
        <f>ROUND(+K175*E175,2)</f>
        <v>1306520.3799999999</v>
      </c>
    </row>
    <row r="176" spans="1:18" x14ac:dyDescent="0.2">
      <c r="A176" s="2" t="s">
        <v>50</v>
      </c>
      <c r="B176" s="21"/>
      <c r="C176" s="15">
        <v>0</v>
      </c>
      <c r="D176" s="22"/>
      <c r="E176" s="11">
        <v>70240</v>
      </c>
      <c r="F176" s="16"/>
      <c r="G176" s="17">
        <f>+'Rate Sum STEP 2'!C43</f>
        <v>2.72</v>
      </c>
      <c r="H176" s="21"/>
      <c r="I176" s="15">
        <f>ROUND(+E176*G176,0)</f>
        <v>191053</v>
      </c>
      <c r="J176" s="16"/>
      <c r="K176" s="17">
        <f>+'Rate Sum STEP 1'!E43</f>
        <v>2.8</v>
      </c>
      <c r="L176" s="28"/>
      <c r="M176" s="15">
        <f>ROUND(+K176*E176,2)</f>
        <v>196672</v>
      </c>
    </row>
    <row r="177" spans="1:17" x14ac:dyDescent="0.2">
      <c r="A177" s="2" t="s">
        <v>30</v>
      </c>
      <c r="C177" s="11">
        <f>SUM(C174:C176)</f>
        <v>0</v>
      </c>
      <c r="E177" s="105">
        <f>SUM(E174:E176)</f>
        <v>464580</v>
      </c>
      <c r="F177" s="12"/>
      <c r="G177" s="18"/>
      <c r="I177" s="11">
        <f>SUM(I174:I176)</f>
        <v>1615476</v>
      </c>
      <c r="J177" s="12"/>
      <c r="K177" s="17"/>
      <c r="M177" s="11">
        <f>SUM(M174:M176)</f>
        <v>1700755.5499999998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2065</v>
      </c>
      <c r="E179" s="11">
        <f>+E177+E172</f>
        <v>464580</v>
      </c>
      <c r="F179" s="12"/>
      <c r="G179" s="12"/>
      <c r="I179" s="11">
        <f>+I177+I172</f>
        <v>1754605</v>
      </c>
      <c r="J179" s="12"/>
      <c r="M179" s="11">
        <f>+M177+M172</f>
        <v>1850474.5499999998</v>
      </c>
    </row>
    <row r="180" spans="1:17" x14ac:dyDescent="0.2">
      <c r="F180" s="12"/>
      <c r="G180" s="12"/>
      <c r="J180" s="11"/>
    </row>
    <row r="181" spans="1:17" ht="15.75" customHeight="1" x14ac:dyDescent="0.2">
      <c r="A181" s="134" t="s">
        <v>60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7" x14ac:dyDescent="0.2">
      <c r="A182" s="2" t="s">
        <v>15</v>
      </c>
      <c r="E182" s="11" t="s">
        <v>129</v>
      </c>
      <c r="J182" s="12"/>
    </row>
    <row r="183" spans="1:17" x14ac:dyDescent="0.2">
      <c r="A183" s="13" t="s">
        <v>16</v>
      </c>
      <c r="C183" s="11">
        <v>27</v>
      </c>
      <c r="E183" s="11">
        <v>0</v>
      </c>
      <c r="G183" s="53">
        <f>+'Rate Sum STEP 2'!C10</f>
        <v>14.2</v>
      </c>
      <c r="I183" s="109">
        <f t="shared" ref="I183:I191" si="13">ROUND(+C183*G183,0)</f>
        <v>383</v>
      </c>
      <c r="J183" s="12"/>
      <c r="K183" s="106">
        <f>+'Rate Sum STEP 1'!E10</f>
        <v>15.3</v>
      </c>
      <c r="L183" s="14"/>
      <c r="M183" s="109">
        <f t="shared" ref="M183:M191" si="14">ROUND(+K183*C183,0)</f>
        <v>413</v>
      </c>
    </row>
    <row r="184" spans="1:17" x14ac:dyDescent="0.2">
      <c r="A184" s="13" t="s">
        <v>17</v>
      </c>
      <c r="C184" s="11">
        <v>12</v>
      </c>
      <c r="E184" s="11">
        <v>0</v>
      </c>
      <c r="G184" s="39">
        <f>+'Rate Sum STEP 2'!C12</f>
        <v>16</v>
      </c>
      <c r="I184" s="11">
        <f t="shared" si="13"/>
        <v>192</v>
      </c>
      <c r="J184" s="12"/>
      <c r="K184" s="77">
        <f>+'Rate Sum STEP 1'!E12</f>
        <v>17.2</v>
      </c>
      <c r="M184" s="11">
        <f t="shared" si="14"/>
        <v>206</v>
      </c>
    </row>
    <row r="185" spans="1:17" x14ac:dyDescent="0.2">
      <c r="A185" s="13" t="s">
        <v>18</v>
      </c>
      <c r="C185" s="11">
        <v>12</v>
      </c>
      <c r="E185" s="11">
        <v>0</v>
      </c>
      <c r="G185" s="39">
        <f>+'Rate Sum STEP 2'!C13</f>
        <v>18</v>
      </c>
      <c r="I185" s="11">
        <f t="shared" si="13"/>
        <v>216</v>
      </c>
      <c r="J185" s="12"/>
      <c r="K185" s="77">
        <f>+'Rate Sum STEP 1'!E13</f>
        <v>19.399999999999999</v>
      </c>
      <c r="M185" s="11">
        <f t="shared" si="14"/>
        <v>233</v>
      </c>
    </row>
    <row r="186" spans="1:17" x14ac:dyDescent="0.2">
      <c r="A186" s="13" t="s">
        <v>19</v>
      </c>
      <c r="C186" s="11">
        <v>48</v>
      </c>
      <c r="E186" s="11">
        <v>0</v>
      </c>
      <c r="G186" s="39">
        <f>+'Rate Sum STEP 2'!C14</f>
        <v>22.7</v>
      </c>
      <c r="I186" s="11">
        <f t="shared" si="13"/>
        <v>1090</v>
      </c>
      <c r="J186" s="12"/>
      <c r="K186" s="77">
        <f>+'Rate Sum STEP 1'!E14</f>
        <v>24.5</v>
      </c>
      <c r="M186" s="11">
        <f t="shared" si="14"/>
        <v>1176</v>
      </c>
    </row>
    <row r="187" spans="1:17" x14ac:dyDescent="0.2">
      <c r="A187" s="13" t="s">
        <v>26</v>
      </c>
      <c r="C187" s="11">
        <v>12</v>
      </c>
      <c r="E187" s="11">
        <v>0</v>
      </c>
      <c r="G187" s="39">
        <f>+'Rate Sum STEP 2'!C15</f>
        <v>54.9</v>
      </c>
      <c r="I187" s="11">
        <f t="shared" si="13"/>
        <v>659</v>
      </c>
      <c r="J187" s="12"/>
      <c r="K187" s="77">
        <f>+'Rate Sum STEP 1'!E15</f>
        <v>59.1</v>
      </c>
      <c r="M187" s="11">
        <f t="shared" si="14"/>
        <v>709</v>
      </c>
      <c r="P187" s="14"/>
      <c r="Q187" s="14"/>
    </row>
    <row r="188" spans="1:17" x14ac:dyDescent="0.2">
      <c r="A188" s="13" t="s">
        <v>20</v>
      </c>
      <c r="C188" s="11">
        <v>24</v>
      </c>
      <c r="E188" s="11">
        <v>0</v>
      </c>
      <c r="F188" s="12"/>
      <c r="G188" s="39">
        <f>+'Rate Sum STEP 2'!C16</f>
        <v>68.8</v>
      </c>
      <c r="I188" s="11">
        <f t="shared" si="13"/>
        <v>1651</v>
      </c>
      <c r="J188" s="12"/>
      <c r="K188" s="77">
        <f>+'Rate Sum STEP 1'!E16</f>
        <v>74.099999999999994</v>
      </c>
      <c r="L188" s="14"/>
      <c r="M188" s="11">
        <f t="shared" si="14"/>
        <v>1778</v>
      </c>
      <c r="P188" s="14"/>
    </row>
    <row r="189" spans="1:17" x14ac:dyDescent="0.2">
      <c r="A189" s="13" t="s">
        <v>27</v>
      </c>
      <c r="C189" s="11">
        <v>0</v>
      </c>
      <c r="E189" s="11">
        <v>0</v>
      </c>
      <c r="F189" s="12"/>
      <c r="G189" s="39">
        <f>+'Rate Sum STEP 2'!C17</f>
        <v>101.9</v>
      </c>
      <c r="I189" s="11">
        <f t="shared" si="13"/>
        <v>0</v>
      </c>
      <c r="J189" s="12"/>
      <c r="K189" s="77">
        <f>+'Rate Sum STEP 1'!E17</f>
        <v>109.7</v>
      </c>
      <c r="L189" s="14"/>
      <c r="M189" s="11">
        <f t="shared" si="14"/>
        <v>0</v>
      </c>
    </row>
    <row r="190" spans="1:17" x14ac:dyDescent="0.2">
      <c r="A190" s="13" t="s">
        <v>28</v>
      </c>
      <c r="C190" s="11">
        <v>0</v>
      </c>
      <c r="E190" s="11">
        <v>0</v>
      </c>
      <c r="F190" s="12"/>
      <c r="G190" s="39">
        <f>+'Rate Sum STEP 2'!C18</f>
        <v>137.6</v>
      </c>
      <c r="I190" s="11">
        <f t="shared" si="13"/>
        <v>0</v>
      </c>
      <c r="J190" s="12"/>
      <c r="K190" s="77">
        <f>+'Rate Sum STEP 1'!E18</f>
        <v>148.1</v>
      </c>
      <c r="L190" s="14"/>
      <c r="M190" s="11">
        <f t="shared" si="14"/>
        <v>0</v>
      </c>
    </row>
    <row r="191" spans="1:17" x14ac:dyDescent="0.2">
      <c r="A191" s="13" t="s">
        <v>29</v>
      </c>
      <c r="C191" s="11">
        <v>12</v>
      </c>
      <c r="E191" s="15">
        <v>0</v>
      </c>
      <c r="F191" s="12"/>
      <c r="G191" s="39">
        <f>+'Rate Sum STEP 2'!C19</f>
        <v>183</v>
      </c>
      <c r="I191" s="15">
        <f t="shared" si="13"/>
        <v>2196</v>
      </c>
      <c r="J191" s="12"/>
      <c r="K191" s="77">
        <f>+'Rate Sum STEP 1'!E19</f>
        <v>196.9</v>
      </c>
      <c r="L191" s="14"/>
      <c r="M191" s="15">
        <f t="shared" si="14"/>
        <v>2363</v>
      </c>
    </row>
    <row r="192" spans="1:17" x14ac:dyDescent="0.2">
      <c r="A192" s="2" t="s">
        <v>30</v>
      </c>
      <c r="C192" s="105">
        <f>SUM(C183:C191)</f>
        <v>147</v>
      </c>
      <c r="E192" s="11">
        <f>SUM(E185:E191)</f>
        <v>0</v>
      </c>
      <c r="F192" s="12"/>
      <c r="G192" s="12"/>
      <c r="I192" s="11">
        <f>SUM(I183:I191)</f>
        <v>6387</v>
      </c>
      <c r="J192" s="12"/>
      <c r="M192" s="11">
        <f>SUM(M183:M191)</f>
        <v>6878</v>
      </c>
    </row>
    <row r="193" spans="1:20" x14ac:dyDescent="0.2">
      <c r="F193" s="12"/>
      <c r="G193" s="12"/>
      <c r="J193" s="12"/>
    </row>
    <row r="194" spans="1:20" x14ac:dyDescent="0.2">
      <c r="A194" s="2" t="s">
        <v>53</v>
      </c>
      <c r="C194" s="11">
        <v>0</v>
      </c>
      <c r="E194" s="11">
        <v>1218</v>
      </c>
      <c r="F194" s="12"/>
      <c r="G194" s="17">
        <f>+'Rate Sum STEP 2'!C22</f>
        <v>4.25</v>
      </c>
      <c r="I194" s="11">
        <f>ROUND(+E194*G194,0)</f>
        <v>5177</v>
      </c>
      <c r="J194" s="12"/>
      <c r="K194" s="17">
        <f>+'Rate Sum STEP 1'!E22</f>
        <v>4.3899999999999997</v>
      </c>
      <c r="L194" s="17"/>
      <c r="M194" s="11">
        <f>ROUND(+K194*E194,2)</f>
        <v>5347.02</v>
      </c>
    </row>
    <row r="195" spans="1:20" x14ac:dyDescent="0.2">
      <c r="A195" s="2" t="s">
        <v>54</v>
      </c>
      <c r="C195" s="11">
        <v>0</v>
      </c>
      <c r="E195" s="11">
        <v>42766</v>
      </c>
      <c r="F195" s="12"/>
      <c r="G195" s="17">
        <f>+'Rate Sum STEP 2'!C23</f>
        <v>3.53</v>
      </c>
      <c r="I195" s="11">
        <f>ROUND(+E195*G195,0)</f>
        <v>150964</v>
      </c>
      <c r="J195" s="12"/>
      <c r="K195" s="17">
        <f>+'Rate Sum STEP 1'!E23</f>
        <v>3.74</v>
      </c>
      <c r="L195" s="17"/>
      <c r="M195" s="11">
        <f>ROUND(+K195*E195,2)</f>
        <v>159944.84</v>
      </c>
    </row>
    <row r="196" spans="1:20" x14ac:dyDescent="0.2">
      <c r="A196" s="2" t="s">
        <v>55</v>
      </c>
      <c r="B196" s="21"/>
      <c r="C196" s="15">
        <v>0</v>
      </c>
      <c r="D196" s="22"/>
      <c r="E196" s="11">
        <v>129172</v>
      </c>
      <c r="F196" s="16"/>
      <c r="G196" s="17">
        <f>+'Rate Sum STEP 2'!C24</f>
        <v>2.72</v>
      </c>
      <c r="H196" s="21"/>
      <c r="I196" s="15">
        <f>ROUND(+E196*G196,0)</f>
        <v>351348</v>
      </c>
      <c r="J196" s="16"/>
      <c r="K196" s="17">
        <f>+'Rate Sum STEP 1'!E24</f>
        <v>2.8</v>
      </c>
      <c r="L196" s="28"/>
      <c r="M196" s="15">
        <f>ROUND(+K196*E196,2)</f>
        <v>361681.6</v>
      </c>
    </row>
    <row r="197" spans="1:20" x14ac:dyDescent="0.2">
      <c r="A197" s="2" t="s">
        <v>30</v>
      </c>
      <c r="C197" s="11">
        <f>SUM(C194:C196)</f>
        <v>0</v>
      </c>
      <c r="E197" s="105">
        <f>SUM(E194:E196)</f>
        <v>173156</v>
      </c>
      <c r="F197" s="12"/>
      <c r="G197" s="18"/>
      <c r="I197" s="11">
        <f>SUM(I194:I196)</f>
        <v>507489</v>
      </c>
      <c r="J197" s="12"/>
      <c r="K197" s="17"/>
      <c r="M197" s="11">
        <f>SUM(M194:M196)</f>
        <v>526973.46</v>
      </c>
    </row>
    <row r="198" spans="1:20" x14ac:dyDescent="0.2">
      <c r="F198" s="12"/>
      <c r="G198" s="12"/>
      <c r="J198" s="12"/>
    </row>
    <row r="199" spans="1:20" x14ac:dyDescent="0.2">
      <c r="A199" s="2" t="s">
        <v>24</v>
      </c>
      <c r="C199" s="11">
        <f>+C197+C192</f>
        <v>147</v>
      </c>
      <c r="E199" s="11">
        <f>+E197+E192</f>
        <v>173156</v>
      </c>
      <c r="F199" s="12"/>
      <c r="G199" s="12"/>
      <c r="I199" s="11">
        <f>+I197+I192</f>
        <v>513876</v>
      </c>
      <c r="J199" s="12"/>
      <c r="M199" s="11">
        <f>+M197+M192</f>
        <v>533851.46</v>
      </c>
      <c r="P199" s="11"/>
    </row>
    <row r="200" spans="1:20" s="21" customFormat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x14ac:dyDescent="0.2">
      <c r="A201" s="2" t="s">
        <v>61</v>
      </c>
      <c r="B201" s="2"/>
      <c r="C201" s="11">
        <f>+C199+C179</f>
        <v>2212</v>
      </c>
      <c r="D201" s="2"/>
      <c r="E201" s="11">
        <f>+E199+E179</f>
        <v>637736</v>
      </c>
      <c r="F201" s="2"/>
      <c r="G201" s="12"/>
      <c r="H201" s="2"/>
      <c r="I201" s="11">
        <f>+I199+I179</f>
        <v>2268481</v>
      </c>
      <c r="J201" s="12"/>
      <c r="K201" s="2"/>
      <c r="L201" s="2"/>
      <c r="M201" s="11">
        <f>+M199+M179</f>
        <v>2384326.0099999998</v>
      </c>
      <c r="N201" s="2"/>
      <c r="O201" s="2"/>
    </row>
    <row r="202" spans="1:20" x14ac:dyDescent="0.2">
      <c r="F202" s="12"/>
      <c r="G202" s="12"/>
      <c r="J202" s="12"/>
      <c r="N202" s="11"/>
      <c r="O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34" t="s">
        <v>98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98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98">
        <v>36</v>
      </c>
      <c r="E206" s="11">
        <v>0</v>
      </c>
      <c r="F206" s="12"/>
      <c r="G206" s="14">
        <f>+G188</f>
        <v>68.8</v>
      </c>
      <c r="I206" s="109">
        <f>ROUND(+C206*G206,0)</f>
        <v>2477</v>
      </c>
      <c r="J206" s="12"/>
      <c r="K206" s="106">
        <f>+'Rate Sum STEP 1'!E16</f>
        <v>74.099999999999994</v>
      </c>
      <c r="L206" s="14"/>
      <c r="M206" s="109">
        <f>ROUND(+K206*C206,0)</f>
        <v>2668</v>
      </c>
      <c r="P206" s="12"/>
      <c r="Q206" s="12"/>
      <c r="R206" s="12"/>
      <c r="S206" s="12"/>
    </row>
    <row r="207" spans="1:20" x14ac:dyDescent="0.2">
      <c r="A207" s="13" t="s">
        <v>27</v>
      </c>
      <c r="C207" s="99">
        <v>36</v>
      </c>
      <c r="E207" s="15">
        <v>0</v>
      </c>
      <c r="F207" s="12"/>
      <c r="G207" s="14">
        <f>+G189</f>
        <v>101.9</v>
      </c>
      <c r="I207" s="15">
        <f>ROUND(+C207*G207,0)</f>
        <v>3668</v>
      </c>
      <c r="J207" s="16"/>
      <c r="K207" s="77">
        <f>+'Rate Sum STEP 1'!E17</f>
        <v>109.7</v>
      </c>
      <c r="L207" s="14"/>
      <c r="M207" s="15">
        <f>ROUND(+K207*C207,0)</f>
        <v>3949</v>
      </c>
      <c r="P207" s="12"/>
      <c r="Q207" s="12"/>
      <c r="R207" s="12"/>
      <c r="S207" s="12"/>
    </row>
    <row r="208" spans="1:20" x14ac:dyDescent="0.2">
      <c r="A208" s="2" t="s">
        <v>30</v>
      </c>
      <c r="C208" s="98">
        <f>SUM(C206:C207)</f>
        <v>72</v>
      </c>
      <c r="E208" s="11">
        <f>SUM(E206:E207)</f>
        <v>0</v>
      </c>
      <c r="F208" s="12"/>
      <c r="G208" s="12"/>
      <c r="I208" s="11">
        <f>SUM(I206:I207)</f>
        <v>6145</v>
      </c>
      <c r="J208" s="12"/>
      <c r="K208" s="14"/>
      <c r="L208" s="14"/>
      <c r="M208" s="11">
        <f>SUM(M206:M207)</f>
        <v>6617</v>
      </c>
      <c r="Q208" s="12"/>
    </row>
    <row r="209" spans="1:16" x14ac:dyDescent="0.2">
      <c r="F209" s="12"/>
      <c r="G209" s="12"/>
      <c r="J209" s="12"/>
      <c r="K209" s="14"/>
      <c r="L209" s="14"/>
      <c r="P209" s="37"/>
    </row>
    <row r="210" spans="1:16" x14ac:dyDescent="0.2">
      <c r="A210" s="2" t="s">
        <v>22</v>
      </c>
      <c r="C210" s="15">
        <v>0</v>
      </c>
      <c r="E210" s="15">
        <v>586887</v>
      </c>
      <c r="F210" s="12"/>
      <c r="G210" s="17">
        <f>+'Rate Sum STEP 2'!C47</f>
        <v>2.44</v>
      </c>
      <c r="I210" s="15">
        <f>ROUND(+E210*G210,0)</f>
        <v>1432004</v>
      </c>
      <c r="J210" s="16"/>
      <c r="K210" s="17">
        <f>+'Rate Sum STEP 1'!E47</f>
        <v>2.56</v>
      </c>
      <c r="L210" s="14"/>
      <c r="M210" s="15">
        <f>ROUND(+K210*E210,2)</f>
        <v>1502430.72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586887</v>
      </c>
      <c r="F211" s="12"/>
      <c r="G211" s="18"/>
      <c r="I211" s="11">
        <f>SUM(I210:I210)</f>
        <v>1432004</v>
      </c>
      <c r="J211" s="12"/>
      <c r="M211" s="11">
        <f>SUM(M210:M210)</f>
        <v>1502430.72</v>
      </c>
    </row>
    <row r="212" spans="1:16" x14ac:dyDescent="0.2">
      <c r="F212" s="12"/>
      <c r="G212" s="12"/>
      <c r="J212" s="12"/>
    </row>
    <row r="213" spans="1:16" x14ac:dyDescent="0.2">
      <c r="A213" s="2" t="s">
        <v>62</v>
      </c>
      <c r="C213" s="11">
        <f>+C211+C208</f>
        <v>72</v>
      </c>
      <c r="E213" s="11">
        <f>+E211+E208</f>
        <v>586887</v>
      </c>
      <c r="F213" s="12"/>
      <c r="G213" s="12"/>
      <c r="I213" s="11">
        <f>+I211+I208</f>
        <v>1438149</v>
      </c>
      <c r="J213" s="12"/>
      <c r="M213" s="11">
        <f>+M211+M208</f>
        <v>1509047.72</v>
      </c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</row>
    <row r="216" spans="1:16" x14ac:dyDescent="0.2">
      <c r="A216" s="2" t="s">
        <v>24</v>
      </c>
      <c r="C216" s="11">
        <f>+C123+C213+C201+C159+C85+C44</f>
        <v>362091</v>
      </c>
      <c r="D216" s="2"/>
      <c r="E216" s="11">
        <f>+E123+E213+E201+E159+E85+E44</f>
        <v>10440187</v>
      </c>
      <c r="G216" s="11"/>
      <c r="I216" s="109">
        <f>+I123+I213+I201+I159+I85+I44</f>
        <v>49551594.43</v>
      </c>
      <c r="J216" s="109"/>
      <c r="K216" s="109"/>
      <c r="L216" s="109"/>
      <c r="M216" s="109">
        <f>+M123+M213+M201+M159+M85+M44</f>
        <v>51944281.200000003</v>
      </c>
    </row>
    <row r="218" spans="1:16" x14ac:dyDescent="0.2">
      <c r="I218" s="11">
        <v>49551594.43</v>
      </c>
    </row>
    <row r="219" spans="1:16" x14ac:dyDescent="0.2">
      <c r="I219" s="38">
        <f>+I216-I218</f>
        <v>0</v>
      </c>
    </row>
  </sheetData>
  <mergeCells count="15">
    <mergeCell ref="A204:M204"/>
    <mergeCell ref="A2:M2"/>
    <mergeCell ref="A1:M1"/>
    <mergeCell ref="A4:M4"/>
    <mergeCell ref="A5:M5"/>
    <mergeCell ref="A11:M11"/>
    <mergeCell ref="A46:M46"/>
    <mergeCell ref="A127:M127"/>
    <mergeCell ref="A161:M161"/>
    <mergeCell ref="A29:M29"/>
    <mergeCell ref="A66:M66"/>
    <mergeCell ref="A146:M146"/>
    <mergeCell ref="A88:M88"/>
    <mergeCell ref="A107:M107"/>
    <mergeCell ref="A181:M181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4" max="12" man="1"/>
    <brk id="86" max="12" man="1"/>
    <brk id="125" max="12" man="1"/>
    <brk id="159" max="12" man="1"/>
    <brk id="202" max="12" man="1"/>
    <brk id="2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zoomScaleNormal="100" workbookViewId="0">
      <selection activeCell="E59" sqref="E59"/>
    </sheetView>
  </sheetViews>
  <sheetFormatPr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21875" style="2" customWidth="1"/>
    <col min="9" max="9" width="12.109375" style="11" customWidth="1"/>
    <col min="10" max="10" width="1.5546875" style="2" customWidth="1"/>
    <col min="11" max="11" width="8.6640625" style="2" bestFit="1" customWidth="1"/>
    <col min="12" max="12" width="2.6640625" style="2" customWidth="1"/>
    <col min="13" max="13" width="13.5546875" style="11" bestFit="1" customWidth="1"/>
    <col min="14" max="14" width="18.6640625" style="2" bestFit="1" customWidth="1"/>
    <col min="15" max="15" width="18.6640625" style="2" customWidth="1"/>
    <col min="16" max="16" width="18.5546875" style="2" bestFit="1" customWidth="1"/>
    <col min="17" max="17" width="12.44140625" style="2" bestFit="1" customWidth="1"/>
    <col min="18" max="18" width="18.218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20"/>
      <c r="O1" s="120"/>
      <c r="P1" s="120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4" spans="1:16" x14ac:dyDescent="0.2">
      <c r="A4" s="132" t="s">
        <v>131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19"/>
      <c r="O4" s="119"/>
      <c r="P4" s="119"/>
    </row>
    <row r="5" spans="1:16" x14ac:dyDescent="0.2">
      <c r="A5" s="137" t="s">
        <v>126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19"/>
      <c r="O5" s="119"/>
      <c r="P5" s="119"/>
    </row>
    <row r="7" spans="1:16" s="120" customFormat="1" x14ac:dyDescent="0.2">
      <c r="A7" s="120" t="s">
        <v>0</v>
      </c>
      <c r="C7" s="4" t="s">
        <v>1</v>
      </c>
      <c r="D7" s="4"/>
      <c r="E7" s="4" t="s">
        <v>99</v>
      </c>
      <c r="G7" s="120" t="s">
        <v>2</v>
      </c>
      <c r="I7" s="5"/>
      <c r="K7" s="4" t="s">
        <v>121</v>
      </c>
      <c r="M7" s="4" t="s">
        <v>89</v>
      </c>
    </row>
    <row r="8" spans="1:16" s="120" customFormat="1" x14ac:dyDescent="0.2">
      <c r="A8" s="6" t="s">
        <v>100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20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20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34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E13" s="11">
        <v>0</v>
      </c>
      <c r="F13" s="12"/>
      <c r="G13" s="48">
        <f>+'Rate Sum STEP 2'!C29</f>
        <v>28.4</v>
      </c>
      <c r="I13" s="109">
        <f>ROUND(+C13*G13,0)</f>
        <v>0</v>
      </c>
      <c r="J13" s="12"/>
      <c r="K13" s="106">
        <f>+'Rate Sum STEP 1'!E29</f>
        <v>30.6</v>
      </c>
      <c r="L13" s="14"/>
      <c r="M13" s="109">
        <f>+K13*C13</f>
        <v>0</v>
      </c>
    </row>
    <row r="14" spans="1:16" hidden="1" x14ac:dyDescent="0.2">
      <c r="A14" s="13" t="s">
        <v>127</v>
      </c>
      <c r="E14" s="11">
        <v>0</v>
      </c>
      <c r="F14" s="12"/>
      <c r="G14" s="101">
        <f>+'Rate Sum STEP 2'!C30</f>
        <v>29.9</v>
      </c>
      <c r="H14" s="38"/>
      <c r="I14" s="38">
        <f>ROUND(+C14*G14,0)</f>
        <v>0</v>
      </c>
      <c r="J14" s="38"/>
      <c r="K14" s="77">
        <f>+'Rate Sum STEP 1'!E30</f>
        <v>32.15</v>
      </c>
      <c r="L14" s="38"/>
      <c r="M14" s="38">
        <f>+K14*C14</f>
        <v>0</v>
      </c>
    </row>
    <row r="15" spans="1:16" hidden="1" x14ac:dyDescent="0.2">
      <c r="A15" s="13" t="s">
        <v>17</v>
      </c>
      <c r="B15" s="21"/>
      <c r="E15" s="11">
        <v>0</v>
      </c>
      <c r="F15" s="12"/>
      <c r="G15" s="49">
        <f>+'Rate Sum STEP 2'!C31</f>
        <v>34.299999999999997</v>
      </c>
      <c r="I15" s="11">
        <f>ROUND(+C15*G15,0)</f>
        <v>0</v>
      </c>
      <c r="J15" s="12"/>
      <c r="K15" s="77">
        <f>+'Rate Sum STEP 1'!E31</f>
        <v>36.9</v>
      </c>
      <c r="L15" s="14"/>
      <c r="M15" s="11">
        <f>+K15*C15</f>
        <v>0</v>
      </c>
    </row>
    <row r="16" spans="1:16" hidden="1" x14ac:dyDescent="0.2">
      <c r="A16" s="13" t="s">
        <v>18</v>
      </c>
      <c r="B16" s="21"/>
      <c r="E16" s="11">
        <v>0</v>
      </c>
      <c r="F16" s="12"/>
      <c r="G16" s="49">
        <f>+'Rate Sum STEP 2'!C32</f>
        <v>40.5</v>
      </c>
      <c r="I16" s="11">
        <f>ROUND(+C16*G16,0)</f>
        <v>0</v>
      </c>
      <c r="J16" s="12"/>
      <c r="K16" s="77">
        <f>+'Rate Sum STEP 1'!E32</f>
        <v>43.6</v>
      </c>
      <c r="L16" s="14"/>
      <c r="M16" s="22">
        <f>+K16*C16</f>
        <v>0</v>
      </c>
    </row>
    <row r="17" spans="1:17" hidden="1" x14ac:dyDescent="0.2">
      <c r="A17" s="13" t="s">
        <v>19</v>
      </c>
      <c r="B17" s="21"/>
      <c r="E17" s="11">
        <v>0</v>
      </c>
      <c r="F17" s="12"/>
      <c r="G17" s="49">
        <f>+'Rate Sum STEP 2'!C33</f>
        <v>56.9</v>
      </c>
      <c r="I17" s="11">
        <f t="shared" ref="I17:I18" si="0">ROUND(+C17*G17,0)</f>
        <v>0</v>
      </c>
      <c r="J17" s="12"/>
      <c r="K17" s="77">
        <f>+'Rate Sum STEP 1'!E33</f>
        <v>61.2</v>
      </c>
      <c r="L17" s="14"/>
      <c r="M17" s="22">
        <f t="shared" ref="M17:M18" si="1">+K17*C17</f>
        <v>0</v>
      </c>
    </row>
    <row r="18" spans="1:17" hidden="1" x14ac:dyDescent="0.2">
      <c r="A18" s="13" t="s">
        <v>26</v>
      </c>
      <c r="B18" s="21"/>
      <c r="E18" s="15">
        <v>0</v>
      </c>
      <c r="F18" s="12"/>
      <c r="G18" s="49">
        <f>+'Rate Sum STEP 2'!C34</f>
        <v>177</v>
      </c>
      <c r="I18" s="15">
        <f t="shared" si="0"/>
        <v>0</v>
      </c>
      <c r="J18" s="12"/>
      <c r="K18" s="77">
        <f>+'Rate Sum STEP 1'!E34</f>
        <v>190.45</v>
      </c>
      <c r="L18" s="14"/>
      <c r="M18" s="15">
        <f t="shared" si="1"/>
        <v>0</v>
      </c>
    </row>
    <row r="19" spans="1:17" x14ac:dyDescent="0.2">
      <c r="A19" s="2" t="s">
        <v>21</v>
      </c>
      <c r="C19" s="105">
        <f>SUM(C13:C18)</f>
        <v>0</v>
      </c>
      <c r="E19" s="105">
        <f>SUM(E13:E18)</f>
        <v>0</v>
      </c>
      <c r="F19" s="12"/>
      <c r="G19" s="12"/>
      <c r="I19" s="105">
        <f>SUM(I13:I18)</f>
        <v>0</v>
      </c>
      <c r="J19" s="12"/>
      <c r="M19" s="105">
        <f>SUM(M13:M18)</f>
        <v>0</v>
      </c>
    </row>
    <row r="20" spans="1:17" x14ac:dyDescent="0.2">
      <c r="F20" s="12"/>
      <c r="G20" s="12"/>
      <c r="J20" s="12"/>
    </row>
    <row r="21" spans="1:17" x14ac:dyDescent="0.2">
      <c r="A21" s="2" t="s">
        <v>48</v>
      </c>
      <c r="C21" s="11">
        <v>0</v>
      </c>
      <c r="E21" s="11">
        <v>200603.04971695889</v>
      </c>
      <c r="F21" s="12"/>
      <c r="G21" s="14">
        <f>+'Rate Sum STEP 1'!C41</f>
        <v>4.25</v>
      </c>
      <c r="I21" s="22">
        <f>+E21*G21</f>
        <v>852562.96129707526</v>
      </c>
      <c r="J21" s="12"/>
      <c r="K21" s="14">
        <f>+'Rate Sum STEP 1'!E22</f>
        <v>4.3899999999999997</v>
      </c>
      <c r="M21" s="22">
        <f>+E21*K21</f>
        <v>880647.38825744949</v>
      </c>
    </row>
    <row r="22" spans="1:17" x14ac:dyDescent="0.2">
      <c r="A22" s="2" t="s">
        <v>49</v>
      </c>
      <c r="C22" s="11">
        <v>0</v>
      </c>
      <c r="E22" s="11">
        <v>9811.4502830411147</v>
      </c>
      <c r="F22" s="12"/>
      <c r="G22" s="14">
        <f>+'Rate Sum STEP 1'!C42</f>
        <v>3.53</v>
      </c>
      <c r="I22" s="22">
        <f>+E22*G22</f>
        <v>34634.419499135132</v>
      </c>
      <c r="J22" s="12"/>
      <c r="K22" s="14">
        <f>+'Rate Sum STEP 1'!E23</f>
        <v>3.74</v>
      </c>
      <c r="M22" s="22">
        <f>+E22*K22</f>
        <v>36694.824058573773</v>
      </c>
    </row>
    <row r="23" spans="1:17" x14ac:dyDescent="0.2">
      <c r="A23" s="2" t="s">
        <v>50</v>
      </c>
      <c r="C23" s="15">
        <v>0</v>
      </c>
      <c r="E23" s="11">
        <v>0</v>
      </c>
      <c r="F23" s="12"/>
      <c r="G23" s="14">
        <f>+'Rate Sum STEP 1'!C43</f>
        <v>2.72</v>
      </c>
      <c r="I23" s="15">
        <f>+E23*G23</f>
        <v>0</v>
      </c>
      <c r="J23" s="16"/>
      <c r="K23" s="14">
        <f>+'Rate Sum STEP 1'!E24</f>
        <v>2.8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105">
        <f>SUM(E21:E23)</f>
        <v>210414.5</v>
      </c>
      <c r="F24" s="12"/>
      <c r="G24" s="14"/>
      <c r="I24" s="11">
        <f>SUM(I21:I23)</f>
        <v>887197.38079621037</v>
      </c>
      <c r="J24" s="12"/>
      <c r="M24" s="11">
        <f>SUM(M21:M23)</f>
        <v>917342.2123160233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0</v>
      </c>
      <c r="E26" s="11">
        <f>+E24+E19</f>
        <v>210414.5</v>
      </c>
      <c r="F26" s="12"/>
      <c r="G26" s="12"/>
      <c r="I26" s="11">
        <f>+I24+I19</f>
        <v>887197.38079621037</v>
      </c>
      <c r="J26" s="12"/>
      <c r="M26" s="11">
        <f>+M24+M19</f>
        <v>917342.2123160233</v>
      </c>
      <c r="N26" s="77"/>
      <c r="O26" s="76"/>
      <c r="P26" s="38"/>
      <c r="Q26" s="11"/>
    </row>
    <row r="27" spans="1:17" x14ac:dyDescent="0.2">
      <c r="D27" s="2"/>
      <c r="G27" s="11"/>
      <c r="J27" s="12"/>
      <c r="N27" s="77"/>
      <c r="P27" s="11"/>
    </row>
    <row r="28" spans="1:17" hidden="1" x14ac:dyDescent="0.2">
      <c r="D28" s="19"/>
      <c r="F28" s="19"/>
      <c r="G28" s="19"/>
      <c r="J28" s="19"/>
    </row>
    <row r="29" spans="1:17" hidden="1" x14ac:dyDescent="0.2">
      <c r="A29" s="134" t="s">
        <v>14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7" hidden="1" x14ac:dyDescent="0.2">
      <c r="A30" s="2" t="s">
        <v>15</v>
      </c>
      <c r="J30" s="12"/>
    </row>
    <row r="31" spans="1:17" hidden="1" x14ac:dyDescent="0.2">
      <c r="A31" s="13" t="s">
        <v>16</v>
      </c>
      <c r="C31" s="11">
        <v>0</v>
      </c>
      <c r="E31" s="11">
        <v>0</v>
      </c>
      <c r="F31" s="12"/>
      <c r="G31" s="14">
        <f>+'Rate Sum STEP 2'!C10</f>
        <v>14.2</v>
      </c>
      <c r="I31" s="109">
        <f>ROUND(+C31*G31,0)</f>
        <v>0</v>
      </c>
      <c r="J31" s="12"/>
      <c r="K31" s="106">
        <f>+'Rate Sum STEP 1'!E10</f>
        <v>15.3</v>
      </c>
      <c r="L31" s="14"/>
      <c r="M31" s="109">
        <f>+K31*C31</f>
        <v>0</v>
      </c>
    </row>
    <row r="32" spans="1:17" hidden="1" x14ac:dyDescent="0.2">
      <c r="A32" s="13" t="s">
        <v>17</v>
      </c>
      <c r="C32" s="11">
        <v>0</v>
      </c>
      <c r="E32" s="11">
        <v>0</v>
      </c>
      <c r="F32" s="12"/>
      <c r="G32" s="14">
        <f>+'Rate Sum STEP 2'!C12</f>
        <v>16</v>
      </c>
      <c r="I32" s="11">
        <f>ROUND(+C32*G32,0)</f>
        <v>0</v>
      </c>
      <c r="J32" s="12"/>
      <c r="K32" s="77">
        <f>+'Rate Sum STEP 1'!E12</f>
        <v>17.2</v>
      </c>
      <c r="L32" s="14"/>
      <c r="M32" s="11">
        <f>+K32*C32</f>
        <v>0</v>
      </c>
    </row>
    <row r="33" spans="1:17" hidden="1" x14ac:dyDescent="0.2">
      <c r="A33" s="13" t="s">
        <v>18</v>
      </c>
      <c r="C33" s="11">
        <v>0</v>
      </c>
      <c r="E33" s="11">
        <v>0</v>
      </c>
      <c r="F33" s="12"/>
      <c r="G33" s="14">
        <f>+'Rate Sum STEP 2'!C13</f>
        <v>18</v>
      </c>
      <c r="I33" s="11">
        <f t="shared" ref="I33:I34" si="2">ROUND(+C33*G33,0)</f>
        <v>0</v>
      </c>
      <c r="J33" s="12"/>
      <c r="K33" s="77">
        <f>+'Rate Sum STEP 1'!E13</f>
        <v>19.399999999999999</v>
      </c>
      <c r="L33" s="14"/>
      <c r="M33" s="11">
        <f>+K33*C33</f>
        <v>0</v>
      </c>
    </row>
    <row r="34" spans="1:17" hidden="1" x14ac:dyDescent="0.2">
      <c r="A34" s="13" t="s">
        <v>19</v>
      </c>
      <c r="C34" s="11">
        <v>0</v>
      </c>
      <c r="E34" s="15">
        <v>0</v>
      </c>
      <c r="F34" s="12"/>
      <c r="G34" s="14">
        <f>+'Rate Sum STEP 2'!C14</f>
        <v>22.7</v>
      </c>
      <c r="I34" s="15">
        <f t="shared" si="2"/>
        <v>0</v>
      </c>
      <c r="J34" s="12"/>
      <c r="K34" s="77">
        <f>+'Rate Sum STEP 1'!E14</f>
        <v>24.5</v>
      </c>
      <c r="L34" s="14"/>
      <c r="M34" s="15">
        <f>+K34*C34</f>
        <v>0</v>
      </c>
    </row>
    <row r="35" spans="1:17" hidden="1" x14ac:dyDescent="0.2">
      <c r="A35" s="2" t="s">
        <v>21</v>
      </c>
      <c r="C35" s="105">
        <f>SUM(C31:C34)</f>
        <v>0</v>
      </c>
      <c r="E35" s="11">
        <f>SUM(E31:E33)</f>
        <v>0</v>
      </c>
      <c r="F35" s="12"/>
      <c r="G35" s="12"/>
      <c r="I35" s="11">
        <f>SUM(I31:I34)</f>
        <v>0</v>
      </c>
      <c r="J35" s="12"/>
      <c r="M35" s="11">
        <f>SUM(M31:M34)</f>
        <v>0</v>
      </c>
    </row>
    <row r="36" spans="1:17" hidden="1" x14ac:dyDescent="0.2">
      <c r="F36" s="12"/>
      <c r="G36" s="12"/>
      <c r="J36" s="12"/>
    </row>
    <row r="37" spans="1:17" hidden="1" x14ac:dyDescent="0.2">
      <c r="A37" s="2" t="s">
        <v>53</v>
      </c>
      <c r="C37" s="11">
        <v>0</v>
      </c>
      <c r="E37" s="11">
        <v>0</v>
      </c>
      <c r="F37" s="12"/>
      <c r="G37" s="14">
        <f>+'Rate Sum STEP 1'!C22</f>
        <v>4.25</v>
      </c>
      <c r="I37" s="22">
        <f>+E37*G37</f>
        <v>0</v>
      </c>
      <c r="J37" s="12"/>
      <c r="K37" s="14">
        <f>+'Rate Sum STEP 1'!E22</f>
        <v>4.3899999999999997</v>
      </c>
      <c r="M37" s="22">
        <f>+E37*K37</f>
        <v>0</v>
      </c>
    </row>
    <row r="38" spans="1:17" hidden="1" x14ac:dyDescent="0.2">
      <c r="A38" s="2" t="s">
        <v>54</v>
      </c>
      <c r="C38" s="11">
        <v>0</v>
      </c>
      <c r="E38" s="11">
        <v>0</v>
      </c>
      <c r="F38" s="12"/>
      <c r="G38" s="14">
        <f>+'Rate Sum STEP 1'!C23</f>
        <v>3.53</v>
      </c>
      <c r="I38" s="22">
        <f>+E38*G38</f>
        <v>0</v>
      </c>
      <c r="J38" s="12"/>
      <c r="K38" s="14">
        <f>+'Rate Sum STEP 1'!E23</f>
        <v>3.74</v>
      </c>
      <c r="M38" s="22">
        <f>+E38*K38</f>
        <v>0</v>
      </c>
    </row>
    <row r="39" spans="1:17" hidden="1" x14ac:dyDescent="0.2">
      <c r="A39" s="2" t="s">
        <v>55</v>
      </c>
      <c r="C39" s="15">
        <v>0</v>
      </c>
      <c r="E39" s="11">
        <v>0</v>
      </c>
      <c r="F39" s="12"/>
      <c r="G39" s="14">
        <f>+'Rate Sum STEP 1'!C24</f>
        <v>2.72</v>
      </c>
      <c r="I39" s="15">
        <f>+E39*G39</f>
        <v>0</v>
      </c>
      <c r="J39" s="16"/>
      <c r="K39" s="14">
        <f>+'Rate Sum STEP 1'!E24</f>
        <v>2.8</v>
      </c>
      <c r="L39" s="17"/>
      <c r="M39" s="15">
        <f>+E39*K39</f>
        <v>0</v>
      </c>
      <c r="P39" s="11"/>
      <c r="Q39" s="77"/>
    </row>
    <row r="40" spans="1:17" hidden="1" x14ac:dyDescent="0.2">
      <c r="A40" s="2" t="s">
        <v>23</v>
      </c>
      <c r="C40" s="11">
        <f>SUM(C37:C39)</f>
        <v>0</v>
      </c>
      <c r="E40" s="105">
        <f>SUM(E37:E39)</f>
        <v>0</v>
      </c>
      <c r="F40" s="12"/>
      <c r="G40" s="14"/>
      <c r="I40" s="11">
        <f>SUM(I37:I39)</f>
        <v>0</v>
      </c>
      <c r="J40" s="12"/>
      <c r="M40" s="11">
        <f>SUM(M37:M39)</f>
        <v>0</v>
      </c>
    </row>
    <row r="41" spans="1:17" hidden="1" x14ac:dyDescent="0.2">
      <c r="F41" s="12"/>
      <c r="G41" s="12"/>
      <c r="J41" s="12"/>
    </row>
    <row r="42" spans="1:17" hidden="1" x14ac:dyDescent="0.2">
      <c r="A42" s="2" t="s">
        <v>24</v>
      </c>
      <c r="C42" s="11">
        <f>+C40+C35</f>
        <v>0</v>
      </c>
      <c r="E42" s="11">
        <f>+E40+E35</f>
        <v>0</v>
      </c>
      <c r="F42" s="12"/>
      <c r="G42" s="12"/>
      <c r="I42" s="11">
        <f>+I40+I35</f>
        <v>0</v>
      </c>
      <c r="J42" s="12"/>
      <c r="M42" s="11">
        <f>+M40+M35</f>
        <v>0</v>
      </c>
    </row>
    <row r="43" spans="1:17" hidden="1" x14ac:dyDescent="0.2">
      <c r="F43" s="12"/>
      <c r="G43" s="12"/>
      <c r="J43" s="12"/>
    </row>
    <row r="44" spans="1:17" hidden="1" x14ac:dyDescent="0.2">
      <c r="A44" s="2" t="s">
        <v>51</v>
      </c>
      <c r="C44" s="11">
        <f>+C42+C26</f>
        <v>0</v>
      </c>
      <c r="D44" s="2"/>
      <c r="E44" s="11">
        <f>+E42+E26</f>
        <v>210414.5</v>
      </c>
      <c r="F44" s="12"/>
      <c r="G44" s="12"/>
      <c r="I44" s="11">
        <f>+I42+I26</f>
        <v>887197.38079621037</v>
      </c>
      <c r="J44" s="12"/>
      <c r="M44" s="11">
        <f>+M42+M26</f>
        <v>917342.2123160233</v>
      </c>
    </row>
    <row r="45" spans="1:17" x14ac:dyDescent="0.2">
      <c r="F45" s="12"/>
      <c r="G45" s="12"/>
      <c r="J45" s="12"/>
    </row>
    <row r="46" spans="1:17" x14ac:dyDescent="0.2">
      <c r="A46" s="134" t="s">
        <v>52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7" x14ac:dyDescent="0.2">
      <c r="A47" s="2" t="s">
        <v>15</v>
      </c>
      <c r="J47" s="12"/>
    </row>
    <row r="48" spans="1:17" x14ac:dyDescent="0.2">
      <c r="A48" s="13" t="s">
        <v>16</v>
      </c>
      <c r="C48" s="11">
        <v>0</v>
      </c>
      <c r="E48" s="11">
        <v>0</v>
      </c>
      <c r="F48" s="12"/>
      <c r="G48" s="14">
        <f>+'Rate Sum STEP 2'!C29</f>
        <v>28.4</v>
      </c>
      <c r="I48" s="109">
        <f t="shared" ref="I48:I56" si="3">ROUND(+C48*G48,0)</f>
        <v>0</v>
      </c>
      <c r="J48" s="12"/>
      <c r="K48" s="106">
        <f>+'Rate Sum STEP 1'!E29</f>
        <v>30.6</v>
      </c>
      <c r="L48" s="14"/>
      <c r="M48" s="109">
        <f t="shared" ref="M48:M56" si="4">+C48*K48</f>
        <v>0</v>
      </c>
    </row>
    <row r="49" spans="1:13" hidden="1" x14ac:dyDescent="0.2">
      <c r="A49" s="13" t="s">
        <v>17</v>
      </c>
      <c r="C49" s="11">
        <v>0</v>
      </c>
      <c r="E49" s="11">
        <v>0</v>
      </c>
      <c r="F49" s="12"/>
      <c r="G49" s="14">
        <f>+'Rate Sum STEP 2'!$C31</f>
        <v>34.299999999999997</v>
      </c>
      <c r="I49" s="11">
        <f t="shared" si="3"/>
        <v>0</v>
      </c>
      <c r="J49" s="12"/>
      <c r="K49" s="77">
        <f>+'Rate Sum STEP 1'!E31</f>
        <v>36.9</v>
      </c>
      <c r="L49" s="14"/>
      <c r="M49" s="23">
        <f t="shared" si="4"/>
        <v>0</v>
      </c>
    </row>
    <row r="50" spans="1:13" hidden="1" x14ac:dyDescent="0.2">
      <c r="A50" s="13" t="s">
        <v>18</v>
      </c>
      <c r="C50" s="11">
        <v>0</v>
      </c>
      <c r="E50" s="11">
        <v>0</v>
      </c>
      <c r="F50" s="12"/>
      <c r="G50" s="14">
        <f>+'Rate Sum STEP 2'!$C32</f>
        <v>40.5</v>
      </c>
      <c r="I50" s="11">
        <f t="shared" si="3"/>
        <v>0</v>
      </c>
      <c r="J50" s="12"/>
      <c r="K50" s="77">
        <f>+'Rate Sum STEP 1'!E32</f>
        <v>43.6</v>
      </c>
      <c r="L50" s="14"/>
      <c r="M50" s="23">
        <f t="shared" si="4"/>
        <v>0</v>
      </c>
    </row>
    <row r="51" spans="1:13" hidden="1" x14ac:dyDescent="0.2">
      <c r="A51" s="13" t="s">
        <v>19</v>
      </c>
      <c r="C51" s="11">
        <v>0</v>
      </c>
      <c r="E51" s="11">
        <v>0</v>
      </c>
      <c r="F51" s="12"/>
      <c r="G51" s="14">
        <f>+'Rate Sum STEP 2'!$C33</f>
        <v>56.9</v>
      </c>
      <c r="I51" s="11">
        <f t="shared" si="3"/>
        <v>0</v>
      </c>
      <c r="J51" s="12"/>
      <c r="K51" s="77">
        <f>+'Rate Sum STEP 1'!E33</f>
        <v>61.2</v>
      </c>
      <c r="L51" s="14"/>
      <c r="M51" s="23">
        <f t="shared" si="4"/>
        <v>0</v>
      </c>
    </row>
    <row r="52" spans="1:13" hidden="1" x14ac:dyDescent="0.2">
      <c r="A52" s="13" t="s">
        <v>26</v>
      </c>
      <c r="C52" s="11">
        <v>0</v>
      </c>
      <c r="E52" s="11">
        <v>0</v>
      </c>
      <c r="F52" s="12"/>
      <c r="G52" s="14">
        <f>+'Rate Sum STEP 2'!$C34</f>
        <v>177</v>
      </c>
      <c r="I52" s="11">
        <f t="shared" si="3"/>
        <v>0</v>
      </c>
      <c r="J52" s="12"/>
      <c r="K52" s="77">
        <f>+'Rate Sum STEP 1'!E34</f>
        <v>190.45</v>
      </c>
      <c r="L52" s="14"/>
      <c r="M52" s="23">
        <f t="shared" si="4"/>
        <v>0</v>
      </c>
    </row>
    <row r="53" spans="1:13" hidden="1" x14ac:dyDescent="0.2">
      <c r="A53" s="13" t="s">
        <v>20</v>
      </c>
      <c r="C53" s="11">
        <v>0</v>
      </c>
      <c r="E53" s="11">
        <v>0</v>
      </c>
      <c r="F53" s="12"/>
      <c r="G53" s="14">
        <f>+'Rate Sum STEP 2'!$C35</f>
        <v>221.8</v>
      </c>
      <c r="I53" s="11">
        <f t="shared" si="3"/>
        <v>0</v>
      </c>
      <c r="J53" s="12"/>
      <c r="K53" s="77">
        <f>+'Rate Sum STEP 1'!E35</f>
        <v>238.65</v>
      </c>
      <c r="L53" s="14"/>
      <c r="M53" s="23">
        <f t="shared" si="4"/>
        <v>0</v>
      </c>
    </row>
    <row r="54" spans="1:13" hidden="1" x14ac:dyDescent="0.2">
      <c r="A54" s="13" t="s">
        <v>27</v>
      </c>
      <c r="C54" s="11">
        <v>0</v>
      </c>
      <c r="E54" s="11">
        <v>0</v>
      </c>
      <c r="F54" s="12"/>
      <c r="G54" s="14">
        <f>+'Rate Sum STEP 2'!$C36</f>
        <v>327.8</v>
      </c>
      <c r="I54" s="22">
        <f t="shared" si="3"/>
        <v>0</v>
      </c>
      <c r="J54" s="12"/>
      <c r="K54" s="77">
        <f>+'Rate Sum STEP 1'!E36</f>
        <v>352.7</v>
      </c>
      <c r="L54" s="14"/>
      <c r="M54" s="23">
        <f t="shared" si="4"/>
        <v>0</v>
      </c>
    </row>
    <row r="55" spans="1:13" hidden="1" x14ac:dyDescent="0.2">
      <c r="A55" s="13" t="s">
        <v>28</v>
      </c>
      <c r="C55" s="11">
        <v>0</v>
      </c>
      <c r="E55" s="11">
        <v>0</v>
      </c>
      <c r="F55" s="12"/>
      <c r="G55" s="14">
        <f>+'Rate Sum STEP 2'!$C37</f>
        <v>447.9</v>
      </c>
      <c r="I55" s="22">
        <f t="shared" si="3"/>
        <v>0</v>
      </c>
      <c r="J55" s="12"/>
      <c r="K55" s="77">
        <f>+'Rate Sum STEP 1'!E37</f>
        <v>481.95</v>
      </c>
      <c r="L55" s="14"/>
      <c r="M55" s="23">
        <f t="shared" si="4"/>
        <v>0</v>
      </c>
    </row>
    <row r="56" spans="1:13" hidden="1" x14ac:dyDescent="0.2">
      <c r="A56" s="13" t="s">
        <v>29</v>
      </c>
      <c r="C56" s="11">
        <v>0</v>
      </c>
      <c r="E56" s="15">
        <v>0</v>
      </c>
      <c r="F56" s="12"/>
      <c r="G56" s="14">
        <f>+'Rate Sum STEP 2'!$C38</f>
        <v>584.79999999999995</v>
      </c>
      <c r="I56" s="15">
        <f t="shared" si="3"/>
        <v>0</v>
      </c>
      <c r="J56" s="12"/>
      <c r="K56" s="77">
        <f>+'Rate Sum STEP 1'!E38</f>
        <v>629.25</v>
      </c>
      <c r="L56" s="14"/>
      <c r="M56" s="24">
        <f t="shared" si="4"/>
        <v>0</v>
      </c>
    </row>
    <row r="57" spans="1:13" x14ac:dyDescent="0.2">
      <c r="A57" s="2" t="s">
        <v>30</v>
      </c>
      <c r="C57" s="105">
        <f>SUM(C48:C56)</f>
        <v>0</v>
      </c>
      <c r="E57" s="105">
        <f>SUM(E48:E56)</f>
        <v>0</v>
      </c>
      <c r="F57" s="12"/>
      <c r="G57" s="16"/>
      <c r="I57" s="105">
        <f>SUM(I48:I56)</f>
        <v>0</v>
      </c>
      <c r="J57" s="12"/>
      <c r="M57" s="105">
        <f>SUM(M48:M56)</f>
        <v>0</v>
      </c>
    </row>
    <row r="58" spans="1:13" x14ac:dyDescent="0.2">
      <c r="F58" s="12"/>
      <c r="G58" s="12"/>
      <c r="J58" s="12"/>
    </row>
    <row r="59" spans="1:13" x14ac:dyDescent="0.2">
      <c r="A59" s="2" t="s">
        <v>48</v>
      </c>
      <c r="C59" s="11">
        <v>0</v>
      </c>
      <c r="E59" s="11">
        <v>9920.9897542545787</v>
      </c>
      <c r="F59" s="12"/>
      <c r="G59" s="40">
        <f>+'Rate Sum STEP 1'!C41</f>
        <v>4.25</v>
      </c>
      <c r="I59" s="20">
        <f>ROUND(+E59*G59,0)</f>
        <v>42164</v>
      </c>
      <c r="J59" s="25"/>
      <c r="K59" s="52">
        <f>+'Rate Sum STEP 1'!E41</f>
        <v>4.3899999999999997</v>
      </c>
      <c r="L59" s="17"/>
      <c r="M59" s="20">
        <f>+E59*K59</f>
        <v>43553.145021177595</v>
      </c>
    </row>
    <row r="60" spans="1:13" x14ac:dyDescent="0.2">
      <c r="A60" s="2" t="s">
        <v>49</v>
      </c>
      <c r="C60" s="22">
        <v>0</v>
      </c>
      <c r="D60" s="22"/>
      <c r="E60" s="11">
        <v>30510.6084527944</v>
      </c>
      <c r="F60" s="26"/>
      <c r="G60" s="40">
        <f>+'Rate Sum STEP 1'!C42</f>
        <v>3.53</v>
      </c>
      <c r="I60" s="20">
        <f>ROUND(+E60*G60,0)</f>
        <v>107702</v>
      </c>
      <c r="J60" s="16"/>
      <c r="K60" s="52">
        <f>+'Rate Sum STEP 1'!E42</f>
        <v>3.74</v>
      </c>
      <c r="L60" s="17"/>
      <c r="M60" s="20">
        <f>+E60*K60</f>
        <v>114109.67561345107</v>
      </c>
    </row>
    <row r="61" spans="1:13" x14ac:dyDescent="0.2">
      <c r="A61" s="2" t="s">
        <v>50</v>
      </c>
      <c r="C61" s="15">
        <v>0</v>
      </c>
      <c r="D61" s="22"/>
      <c r="E61" s="11">
        <v>8684.5517929509297</v>
      </c>
      <c r="F61" s="12"/>
      <c r="G61" s="40">
        <f>+'Rate Sum STEP 1'!C43</f>
        <v>2.72</v>
      </c>
      <c r="I61" s="24">
        <f>ROUND(+E61*G61,0)</f>
        <v>23622</v>
      </c>
      <c r="J61" s="12"/>
      <c r="K61" s="52">
        <f>+'Rate Sum STEP 1'!E43</f>
        <v>2.8</v>
      </c>
      <c r="L61" s="17"/>
      <c r="M61" s="24">
        <f>+E61*K61</f>
        <v>24316.745020262602</v>
      </c>
    </row>
    <row r="62" spans="1:13" x14ac:dyDescent="0.2">
      <c r="A62" s="2" t="s">
        <v>30</v>
      </c>
      <c r="C62" s="22">
        <f>SUM(C59:C61)</f>
        <v>0</v>
      </c>
      <c r="D62" s="2"/>
      <c r="E62" s="105">
        <f>SUM(E59:E61)</f>
        <v>49116.149999999907</v>
      </c>
      <c r="F62" s="12"/>
      <c r="G62" s="18"/>
      <c r="I62" s="22">
        <f>SUM(I59:I61)</f>
        <v>173488</v>
      </c>
      <c r="J62" s="12"/>
      <c r="M62" s="22">
        <f>SUM(M59:M61)</f>
        <v>181979.56565489125</v>
      </c>
    </row>
    <row r="63" spans="1:13" x14ac:dyDescent="0.2">
      <c r="F63" s="12"/>
      <c r="G63" s="12"/>
      <c r="J63" s="12"/>
    </row>
    <row r="64" spans="1:13" x14ac:dyDescent="0.2">
      <c r="A64" s="2" t="s">
        <v>24</v>
      </c>
      <c r="C64" s="11">
        <f>+C62+C57</f>
        <v>0</v>
      </c>
      <c r="E64" s="11">
        <f>+E62+E57</f>
        <v>49116.149999999907</v>
      </c>
      <c r="F64" s="12"/>
      <c r="G64" s="12"/>
      <c r="I64" s="11">
        <f>+I62+I57</f>
        <v>173488</v>
      </c>
      <c r="J64" s="12"/>
      <c r="M64" s="11">
        <f>+M62+M57</f>
        <v>181979.56565489125</v>
      </c>
    </row>
    <row r="65" spans="1:13" x14ac:dyDescent="0.2">
      <c r="A65" s="13"/>
      <c r="F65" s="12"/>
      <c r="G65" s="12"/>
    </row>
    <row r="66" spans="1:13" hidden="1" x14ac:dyDescent="0.2">
      <c r="A66" s="134" t="s">
        <v>25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idden="1" x14ac:dyDescent="0.2">
      <c r="A67" s="2" t="s">
        <v>15</v>
      </c>
      <c r="J67" s="12"/>
    </row>
    <row r="68" spans="1:13" hidden="1" x14ac:dyDescent="0.2">
      <c r="A68" s="13" t="s">
        <v>16</v>
      </c>
      <c r="C68" s="11">
        <v>0</v>
      </c>
      <c r="E68" s="11">
        <v>0</v>
      </c>
      <c r="F68" s="12"/>
      <c r="G68" s="14">
        <f>+'Rate Sum STEP 2'!C10</f>
        <v>14.2</v>
      </c>
      <c r="I68" s="109">
        <f t="shared" ref="I68:I75" si="5">ROUND(+C68*G68,0)</f>
        <v>0</v>
      </c>
      <c r="J68" s="12"/>
      <c r="K68" s="106">
        <f>+'Rate Sum STEP 1'!E10</f>
        <v>15.3</v>
      </c>
      <c r="L68" s="14"/>
      <c r="M68" s="109">
        <f t="shared" ref="M68:M75" si="6">+C68*K68</f>
        <v>0</v>
      </c>
    </row>
    <row r="69" spans="1:13" hidden="1" x14ac:dyDescent="0.2">
      <c r="A69" s="13" t="s">
        <v>17</v>
      </c>
      <c r="C69" s="11">
        <v>0</v>
      </c>
      <c r="E69" s="11">
        <v>0</v>
      </c>
      <c r="F69" s="12"/>
      <c r="G69" s="14">
        <f>+'Rate Sum STEP 2'!C12</f>
        <v>16</v>
      </c>
      <c r="I69" s="11">
        <f t="shared" si="5"/>
        <v>0</v>
      </c>
      <c r="J69" s="12"/>
      <c r="K69" s="77">
        <f>+'Rate Sum STEP 1'!E12</f>
        <v>17.2</v>
      </c>
      <c r="L69" s="14"/>
      <c r="M69" s="23">
        <f t="shared" si="6"/>
        <v>0</v>
      </c>
    </row>
    <row r="70" spans="1:13" hidden="1" x14ac:dyDescent="0.2">
      <c r="A70" s="13" t="s">
        <v>18</v>
      </c>
      <c r="C70" s="11">
        <v>0</v>
      </c>
      <c r="E70" s="11">
        <v>0</v>
      </c>
      <c r="F70" s="12"/>
      <c r="G70" s="14">
        <f>+'Rate Sum STEP 2'!C13</f>
        <v>18</v>
      </c>
      <c r="I70" s="11">
        <f t="shared" si="5"/>
        <v>0</v>
      </c>
      <c r="J70" s="12"/>
      <c r="K70" s="77">
        <f>+'Rate Sum STEP 1'!E13</f>
        <v>19.399999999999999</v>
      </c>
      <c r="L70" s="14"/>
      <c r="M70" s="23">
        <f t="shared" si="6"/>
        <v>0</v>
      </c>
    </row>
    <row r="71" spans="1:13" hidden="1" x14ac:dyDescent="0.2">
      <c r="A71" s="13" t="s">
        <v>19</v>
      </c>
      <c r="C71" s="11">
        <v>0</v>
      </c>
      <c r="E71" s="11">
        <v>0</v>
      </c>
      <c r="F71" s="12"/>
      <c r="G71" s="14">
        <f>+'Rate Sum STEP 2'!C14</f>
        <v>22.7</v>
      </c>
      <c r="I71" s="11">
        <f t="shared" si="5"/>
        <v>0</v>
      </c>
      <c r="J71" s="12"/>
      <c r="K71" s="77">
        <f>+'Rate Sum STEP 1'!E14</f>
        <v>24.5</v>
      </c>
      <c r="L71" s="14"/>
      <c r="M71" s="23">
        <f t="shared" si="6"/>
        <v>0</v>
      </c>
    </row>
    <row r="72" spans="1:13" hidden="1" x14ac:dyDescent="0.2">
      <c r="A72" s="13" t="s">
        <v>26</v>
      </c>
      <c r="C72" s="11">
        <v>0</v>
      </c>
      <c r="E72" s="11">
        <v>0</v>
      </c>
      <c r="F72" s="12"/>
      <c r="G72" s="14">
        <f>+'Rate Sum STEP 2'!C15</f>
        <v>54.9</v>
      </c>
      <c r="I72" s="11">
        <f t="shared" si="5"/>
        <v>0</v>
      </c>
      <c r="J72" s="12"/>
      <c r="K72" s="77">
        <f>+'Rate Sum STEP 1'!E15</f>
        <v>59.1</v>
      </c>
      <c r="L72" s="14"/>
      <c r="M72" s="23">
        <f t="shared" si="6"/>
        <v>0</v>
      </c>
    </row>
    <row r="73" spans="1:13" hidden="1" x14ac:dyDescent="0.2">
      <c r="A73" s="13" t="s">
        <v>20</v>
      </c>
      <c r="C73" s="11">
        <v>0</v>
      </c>
      <c r="E73" s="11">
        <v>0</v>
      </c>
      <c r="F73" s="12"/>
      <c r="G73" s="14">
        <f>+'Rate Sum STEP 2'!C16</f>
        <v>68.8</v>
      </c>
      <c r="I73" s="11">
        <f t="shared" si="5"/>
        <v>0</v>
      </c>
      <c r="J73" s="12"/>
      <c r="K73" s="77">
        <f>+'Rate Sum STEP 1'!E16</f>
        <v>74.099999999999994</v>
      </c>
      <c r="L73" s="14"/>
      <c r="M73" s="23">
        <f t="shared" si="6"/>
        <v>0</v>
      </c>
    </row>
    <row r="74" spans="1:13" hidden="1" x14ac:dyDescent="0.2">
      <c r="A74" s="13" t="s">
        <v>27</v>
      </c>
      <c r="C74" s="11">
        <v>0</v>
      </c>
      <c r="E74" s="11">
        <v>0</v>
      </c>
      <c r="F74" s="12"/>
      <c r="G74" s="14">
        <f>+'Rate Sum STEP 2'!C17</f>
        <v>101.9</v>
      </c>
      <c r="I74" s="22">
        <f t="shared" si="5"/>
        <v>0</v>
      </c>
      <c r="J74" s="12"/>
      <c r="K74" s="77">
        <f>+'Rate Sum STEP 1'!E17</f>
        <v>109.7</v>
      </c>
      <c r="L74" s="14"/>
      <c r="M74" s="23">
        <f t="shared" si="6"/>
        <v>0</v>
      </c>
    </row>
    <row r="75" spans="1:13" hidden="1" x14ac:dyDescent="0.2">
      <c r="A75" s="13" t="s">
        <v>29</v>
      </c>
      <c r="C75" s="11">
        <v>0</v>
      </c>
      <c r="E75" s="15">
        <v>0</v>
      </c>
      <c r="F75" s="12"/>
      <c r="G75" s="14">
        <f>+'Rate Sum STEP 2'!C19</f>
        <v>183</v>
      </c>
      <c r="I75" s="15">
        <f t="shared" si="5"/>
        <v>0</v>
      </c>
      <c r="J75" s="12"/>
      <c r="K75" s="77">
        <f>+'Rate Sum STEP 1'!E19</f>
        <v>196.9</v>
      </c>
      <c r="L75" s="14"/>
      <c r="M75" s="24">
        <f t="shared" si="6"/>
        <v>0</v>
      </c>
    </row>
    <row r="76" spans="1:13" hidden="1" x14ac:dyDescent="0.2">
      <c r="A76" s="2" t="s">
        <v>30</v>
      </c>
      <c r="C76" s="105">
        <f>SUM(C68:C75)</f>
        <v>0</v>
      </c>
      <c r="E76" s="11">
        <f>SUM(E68:E75)</f>
        <v>0</v>
      </c>
      <c r="F76" s="12"/>
      <c r="G76" s="16"/>
      <c r="I76" s="11">
        <f>SUM(I68:I75)</f>
        <v>0</v>
      </c>
      <c r="J76" s="12"/>
      <c r="M76" s="11">
        <f>SUM(M68:M75)</f>
        <v>0</v>
      </c>
    </row>
    <row r="77" spans="1:13" hidden="1" x14ac:dyDescent="0.2">
      <c r="F77" s="12"/>
      <c r="G77" s="12"/>
      <c r="J77" s="12"/>
    </row>
    <row r="78" spans="1:13" hidden="1" x14ac:dyDescent="0.2">
      <c r="A78" s="2" t="s">
        <v>53</v>
      </c>
      <c r="C78" s="11">
        <v>0</v>
      </c>
      <c r="E78" s="11">
        <v>0</v>
      </c>
      <c r="F78" s="12"/>
      <c r="G78" s="40">
        <f>+'Rate Sum STEP 2'!C22</f>
        <v>4.25</v>
      </c>
      <c r="I78" s="20">
        <f>ROUND(+E78*G78,0)</f>
        <v>0</v>
      </c>
      <c r="J78" s="25"/>
      <c r="K78" s="17">
        <f>+'Rate Sum STEP 1'!E22</f>
        <v>4.3899999999999997</v>
      </c>
      <c r="L78" s="17"/>
      <c r="M78" s="20">
        <f>+E78*K78</f>
        <v>0</v>
      </c>
    </row>
    <row r="79" spans="1:13" hidden="1" x14ac:dyDescent="0.2">
      <c r="A79" s="2" t="s">
        <v>54</v>
      </c>
      <c r="C79" s="22">
        <v>0</v>
      </c>
      <c r="D79" s="22"/>
      <c r="E79" s="22">
        <v>0</v>
      </c>
      <c r="F79" s="26"/>
      <c r="G79" s="40">
        <f>+'Rate Sum STEP 2'!C23</f>
        <v>3.53</v>
      </c>
      <c r="I79" s="20">
        <f>ROUND(+E79*G79,0)</f>
        <v>0</v>
      </c>
      <c r="J79" s="16"/>
      <c r="K79" s="17">
        <f>+'Rate Sum STEP 1'!E23</f>
        <v>3.74</v>
      </c>
      <c r="L79" s="17"/>
      <c r="M79" s="20">
        <f>+E79*K79</f>
        <v>0</v>
      </c>
    </row>
    <row r="80" spans="1:13" hidden="1" x14ac:dyDescent="0.2">
      <c r="A80" s="2" t="s">
        <v>55</v>
      </c>
      <c r="C80" s="15">
        <v>0</v>
      </c>
      <c r="D80" s="22"/>
      <c r="E80" s="15">
        <v>0</v>
      </c>
      <c r="F80" s="12"/>
      <c r="G80" s="41">
        <f>+'Rate Sum STEP 2'!C24</f>
        <v>2.72</v>
      </c>
      <c r="I80" s="24">
        <f>ROUND(+E80*G80,0)</f>
        <v>0</v>
      </c>
      <c r="J80" s="12"/>
      <c r="K80" s="17">
        <f>+'Rate Sum STEP 1'!E24</f>
        <v>2.8</v>
      </c>
      <c r="L80" s="17"/>
      <c r="M80" s="24">
        <f>+E80*K80</f>
        <v>0</v>
      </c>
    </row>
    <row r="81" spans="1:18" hidden="1" x14ac:dyDescent="0.2">
      <c r="A81" s="2" t="s">
        <v>30</v>
      </c>
      <c r="C81" s="22">
        <f>SUM(C78:C80)</f>
        <v>0</v>
      </c>
      <c r="D81" s="2"/>
      <c r="E81" s="22">
        <f>SUM(E78:E80)</f>
        <v>0</v>
      </c>
      <c r="F81" s="12"/>
      <c r="G81" s="18"/>
      <c r="I81" s="22">
        <f>SUM(I78:I80)</f>
        <v>0</v>
      </c>
      <c r="J81" s="12"/>
      <c r="M81" s="22">
        <f>SUM(M78:M80)</f>
        <v>0</v>
      </c>
    </row>
    <row r="82" spans="1:18" hidden="1" x14ac:dyDescent="0.2">
      <c r="F82" s="12"/>
      <c r="G82" s="12"/>
      <c r="J82" s="12"/>
    </row>
    <row r="83" spans="1:18" hidden="1" x14ac:dyDescent="0.2">
      <c r="A83" s="2" t="s">
        <v>24</v>
      </c>
      <c r="C83" s="11">
        <f>+C81+C76</f>
        <v>0</v>
      </c>
      <c r="E83" s="11">
        <f>+E81+E76</f>
        <v>0</v>
      </c>
      <c r="F83" s="12"/>
      <c r="G83" s="12"/>
      <c r="I83" s="11">
        <f>+I81+I76</f>
        <v>0</v>
      </c>
      <c r="J83" s="12"/>
      <c r="M83" s="11">
        <f>+M81+M76</f>
        <v>0</v>
      </c>
    </row>
    <row r="84" spans="1:18" hidden="1" x14ac:dyDescent="0.2">
      <c r="F84" s="12"/>
      <c r="G84" s="12"/>
      <c r="J84" s="12"/>
    </row>
    <row r="85" spans="1:18" hidden="1" x14ac:dyDescent="0.2">
      <c r="A85" s="2" t="s">
        <v>56</v>
      </c>
      <c r="C85" s="11">
        <f>+C83+C64</f>
        <v>0</v>
      </c>
      <c r="D85" s="2"/>
      <c r="E85" s="11">
        <f>+E83+E64</f>
        <v>49116.149999999907</v>
      </c>
      <c r="F85" s="12"/>
      <c r="G85" s="12"/>
      <c r="I85" s="11">
        <f>+I83+I64</f>
        <v>173488</v>
      </c>
      <c r="J85" s="12"/>
      <c r="M85" s="11">
        <f>+M83+M64</f>
        <v>181979.56565489125</v>
      </c>
    </row>
    <row r="86" spans="1:18" x14ac:dyDescent="0.2">
      <c r="F86" s="12"/>
      <c r="G86" s="12"/>
      <c r="J86" s="12"/>
    </row>
    <row r="87" spans="1:18" x14ac:dyDescent="0.2">
      <c r="F87" s="12"/>
      <c r="G87" s="12"/>
    </row>
    <row r="88" spans="1:18" x14ac:dyDescent="0.2">
      <c r="A88" s="134" t="s">
        <v>63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v>0</v>
      </c>
      <c r="E90" s="11">
        <v>0</v>
      </c>
      <c r="F90" s="12"/>
      <c r="G90" s="14">
        <f>+'Rate Sum STEP 2'!C29</f>
        <v>28.4</v>
      </c>
      <c r="I90" s="109">
        <f t="shared" ref="I90:I97" si="7">ROUND(+C90*G90,0)</f>
        <v>0</v>
      </c>
      <c r="J90" s="12"/>
      <c r="K90" s="106">
        <f>+'Rate Sum STEP 1'!E29</f>
        <v>30.6</v>
      </c>
      <c r="L90" s="14"/>
      <c r="M90" s="109">
        <f t="shared" ref="M90:M97" si="8">ROUND(+K90*C90,0)</f>
        <v>0</v>
      </c>
      <c r="N90" s="22"/>
      <c r="O90" s="22"/>
      <c r="P90" s="22"/>
      <c r="Q90" s="22"/>
      <c r="R90" s="11"/>
    </row>
    <row r="91" spans="1:18" hidden="1" x14ac:dyDescent="0.2">
      <c r="A91" s="13" t="s">
        <v>17</v>
      </c>
      <c r="C91" s="11">
        <v>0</v>
      </c>
      <c r="E91" s="11">
        <v>0</v>
      </c>
      <c r="F91" s="12"/>
      <c r="G91" s="14">
        <f>+'Rate Sum STEP 2'!C31</f>
        <v>34.299999999999997</v>
      </c>
      <c r="I91" s="11">
        <f t="shared" si="7"/>
        <v>0</v>
      </c>
      <c r="J91" s="12"/>
      <c r="K91" s="77">
        <f>+'Rate Sum STEP 1'!E31</f>
        <v>36.9</v>
      </c>
      <c r="L91" s="14"/>
      <c r="M91" s="11">
        <f t="shared" si="8"/>
        <v>0</v>
      </c>
      <c r="N91" s="11"/>
      <c r="O91" s="11"/>
      <c r="P91" s="22"/>
      <c r="Q91" s="22"/>
      <c r="R91" s="11"/>
    </row>
    <row r="92" spans="1:18" hidden="1" x14ac:dyDescent="0.2">
      <c r="A92" s="13" t="s">
        <v>18</v>
      </c>
      <c r="C92" s="11">
        <v>0</v>
      </c>
      <c r="E92" s="11">
        <v>0</v>
      </c>
      <c r="F92" s="12"/>
      <c r="G92" s="14">
        <f>+'Rate Sum STEP 2'!C32</f>
        <v>40.5</v>
      </c>
      <c r="I92" s="11">
        <f t="shared" si="7"/>
        <v>0</v>
      </c>
      <c r="J92" s="12"/>
      <c r="K92" s="77">
        <f>+'Rate Sum STEP 1'!E32</f>
        <v>43.6</v>
      </c>
      <c r="L92" s="14"/>
      <c r="M92" s="11">
        <f t="shared" si="8"/>
        <v>0</v>
      </c>
      <c r="N92" s="11"/>
      <c r="O92" s="11"/>
      <c r="P92" s="12"/>
      <c r="Q92" s="12"/>
    </row>
    <row r="93" spans="1:18" hidden="1" x14ac:dyDescent="0.2">
      <c r="A93" s="13" t="s">
        <v>19</v>
      </c>
      <c r="C93" s="11">
        <v>0</v>
      </c>
      <c r="E93" s="11">
        <v>0</v>
      </c>
      <c r="F93" s="12"/>
      <c r="G93" s="14">
        <f>+'Rate Sum STEP 2'!C33</f>
        <v>56.9</v>
      </c>
      <c r="I93" s="11">
        <f t="shared" si="7"/>
        <v>0</v>
      </c>
      <c r="J93" s="12"/>
      <c r="K93" s="77">
        <f>+'Rate Sum STEP 1'!E33</f>
        <v>61.2</v>
      </c>
      <c r="L93" s="14"/>
      <c r="M93" s="11">
        <f t="shared" si="8"/>
        <v>0</v>
      </c>
      <c r="N93" s="11"/>
      <c r="O93" s="11"/>
      <c r="P93" s="11"/>
      <c r="Q93" s="12"/>
      <c r="R93" s="11"/>
    </row>
    <row r="94" spans="1:18" hidden="1" x14ac:dyDescent="0.2">
      <c r="A94" s="13" t="s">
        <v>26</v>
      </c>
      <c r="C94" s="11">
        <v>0</v>
      </c>
      <c r="E94" s="11">
        <v>0</v>
      </c>
      <c r="F94" s="12"/>
      <c r="G94" s="14">
        <f>+'Rate Sum STEP 2'!C34</f>
        <v>177</v>
      </c>
      <c r="I94" s="11">
        <f t="shared" si="7"/>
        <v>0</v>
      </c>
      <c r="J94" s="12"/>
      <c r="K94" s="77">
        <f>+'Rate Sum STEP 1'!E34</f>
        <v>190.45</v>
      </c>
      <c r="L94" s="14"/>
      <c r="M94" s="11">
        <f t="shared" si="8"/>
        <v>0</v>
      </c>
      <c r="N94" s="12"/>
      <c r="O94" s="12"/>
      <c r="P94" s="11"/>
    </row>
    <row r="95" spans="1:18" hidden="1" x14ac:dyDescent="0.2">
      <c r="A95" s="13" t="s">
        <v>20</v>
      </c>
      <c r="C95" s="11">
        <v>0</v>
      </c>
      <c r="E95" s="11">
        <v>0</v>
      </c>
      <c r="F95" s="12"/>
      <c r="G95" s="14">
        <f>+'Rate Sum STEP 2'!C35</f>
        <v>221.8</v>
      </c>
      <c r="I95" s="11">
        <f t="shared" si="7"/>
        <v>0</v>
      </c>
      <c r="J95" s="12"/>
      <c r="K95" s="77">
        <f>+'Rate Sum STEP 1'!E35</f>
        <v>238.65</v>
      </c>
      <c r="L95" s="14"/>
      <c r="M95" s="11">
        <f t="shared" si="8"/>
        <v>0</v>
      </c>
      <c r="P95" s="11"/>
      <c r="Q95" s="12"/>
      <c r="R95" s="11"/>
    </row>
    <row r="96" spans="1:18" hidden="1" x14ac:dyDescent="0.2">
      <c r="A96" s="13" t="s">
        <v>27</v>
      </c>
      <c r="C96" s="11">
        <v>0</v>
      </c>
      <c r="E96" s="11">
        <v>0</v>
      </c>
      <c r="F96" s="12"/>
      <c r="G96" s="14">
        <f>+'Rate Sum STEP 2'!C36</f>
        <v>327.8</v>
      </c>
      <c r="I96" s="11">
        <f t="shared" si="7"/>
        <v>0</v>
      </c>
      <c r="J96" s="12"/>
      <c r="K96" s="77">
        <f>+'Rate Sum STEP 1'!E36</f>
        <v>352.7</v>
      </c>
      <c r="L96" s="14"/>
      <c r="M96" s="11">
        <f t="shared" si="8"/>
        <v>0</v>
      </c>
      <c r="N96" s="12"/>
      <c r="O96" s="12"/>
      <c r="P96" s="11"/>
    </row>
    <row r="97" spans="1:16" hidden="1" x14ac:dyDescent="0.2">
      <c r="A97" s="13" t="s">
        <v>28</v>
      </c>
      <c r="B97" s="13"/>
      <c r="C97" s="11">
        <v>0</v>
      </c>
      <c r="E97" s="15">
        <v>0</v>
      </c>
      <c r="F97" s="12"/>
      <c r="G97" s="14">
        <f>+'Rate Sum STEP 2'!C37</f>
        <v>447.9</v>
      </c>
      <c r="I97" s="15">
        <f t="shared" si="7"/>
        <v>0</v>
      </c>
      <c r="J97" s="12"/>
      <c r="K97" s="77">
        <f>+'Rate Sum STEP 1'!E37</f>
        <v>481.95</v>
      </c>
      <c r="L97" s="14"/>
      <c r="M97" s="15">
        <f t="shared" si="8"/>
        <v>0</v>
      </c>
      <c r="N97" s="12"/>
      <c r="O97" s="12"/>
      <c r="P97" s="11"/>
    </row>
    <row r="98" spans="1:16" x14ac:dyDescent="0.2">
      <c r="A98" s="2" t="s">
        <v>30</v>
      </c>
      <c r="C98" s="105">
        <f>SUM(C90:C97)</f>
        <v>0</v>
      </c>
      <c r="E98" s="105">
        <f>SUM(E90:E97)</f>
        <v>0</v>
      </c>
      <c r="F98" s="12"/>
      <c r="G98" s="12"/>
      <c r="I98" s="105">
        <f>SUM(I90:I97)</f>
        <v>0</v>
      </c>
      <c r="J98" s="12"/>
      <c r="K98" s="77"/>
      <c r="M98" s="105">
        <f>SUM(M90:M97)</f>
        <v>0</v>
      </c>
    </row>
    <row r="99" spans="1:16" x14ac:dyDescent="0.2">
      <c r="F99" s="12"/>
      <c r="G99" s="12"/>
      <c r="J99" s="12"/>
    </row>
    <row r="100" spans="1:16" x14ac:dyDescent="0.2">
      <c r="A100" s="2" t="s">
        <v>48</v>
      </c>
      <c r="C100" s="11">
        <v>0</v>
      </c>
      <c r="E100" s="11">
        <v>6073.4177322429869</v>
      </c>
      <c r="F100" s="12"/>
      <c r="G100" s="17">
        <f>+'Rate Sum STEP 2'!C41</f>
        <v>4.25</v>
      </c>
      <c r="I100" s="11">
        <f>ROUND(+E100*G100,0)</f>
        <v>25812</v>
      </c>
      <c r="J100" s="12"/>
      <c r="K100" s="17">
        <f>+'Rate Sum STEP 1'!E41</f>
        <v>4.3899999999999997</v>
      </c>
      <c r="L100" s="17"/>
      <c r="M100" s="11">
        <f>ROUND(+K100*E100,2)</f>
        <v>26662.3</v>
      </c>
    </row>
    <row r="101" spans="1:16" x14ac:dyDescent="0.2">
      <c r="A101" s="2" t="s">
        <v>49</v>
      </c>
      <c r="C101" s="11">
        <v>0</v>
      </c>
      <c r="E101" s="11">
        <v>17358.599506041657</v>
      </c>
      <c r="F101" s="12"/>
      <c r="G101" s="17">
        <f>+'Rate Sum STEP 2'!C42</f>
        <v>3.53</v>
      </c>
      <c r="I101" s="11">
        <f>ROUND(+E101*G101,0)</f>
        <v>61276</v>
      </c>
      <c r="J101" s="12"/>
      <c r="K101" s="17">
        <f>+'Rate Sum STEP 1'!E42</f>
        <v>3.74</v>
      </c>
      <c r="L101" s="17"/>
      <c r="M101" s="11">
        <f>ROUND(+K101*E101,2)</f>
        <v>64921.16</v>
      </c>
    </row>
    <row r="102" spans="1:16" x14ac:dyDescent="0.2">
      <c r="A102" s="2" t="s">
        <v>50</v>
      </c>
      <c r="B102" s="21"/>
      <c r="C102" s="15">
        <v>0</v>
      </c>
      <c r="D102" s="22"/>
      <c r="E102" s="11">
        <v>80.982761715356503</v>
      </c>
      <c r="F102" s="16"/>
      <c r="G102" s="17">
        <f>+'Rate Sum STEP 2'!C43</f>
        <v>2.72</v>
      </c>
      <c r="H102" s="21"/>
      <c r="I102" s="15">
        <f>ROUND(+E102*G102,0)</f>
        <v>220</v>
      </c>
      <c r="J102" s="16"/>
      <c r="K102" s="17">
        <f>+'Rate Sum STEP 1'!E43</f>
        <v>2.8</v>
      </c>
      <c r="L102" s="28"/>
      <c r="M102" s="15">
        <f>ROUND(+K102*E102,2)</f>
        <v>226.75</v>
      </c>
    </row>
    <row r="103" spans="1:16" x14ac:dyDescent="0.2">
      <c r="A103" s="2" t="s">
        <v>30</v>
      </c>
      <c r="C103" s="11">
        <f>SUM(C100:C102)</f>
        <v>0</v>
      </c>
      <c r="E103" s="105">
        <f>SUM(E100:E102)</f>
        <v>23513</v>
      </c>
      <c r="F103" s="12"/>
      <c r="G103" s="18"/>
      <c r="I103" s="11">
        <f>SUM(I100:I102)</f>
        <v>87308</v>
      </c>
      <c r="J103" s="12"/>
      <c r="K103" s="17"/>
      <c r="M103" s="11">
        <f>SUM(M100:M102)</f>
        <v>91810.21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0</v>
      </c>
      <c r="E105" s="11">
        <f>+E103+E98</f>
        <v>23513</v>
      </c>
      <c r="F105" s="12"/>
      <c r="G105" s="12"/>
      <c r="I105" s="11">
        <f>+I103+I98</f>
        <v>87308</v>
      </c>
      <c r="J105" s="12"/>
      <c r="M105" s="11">
        <f>+M103+M98</f>
        <v>91810.21</v>
      </c>
    </row>
    <row r="106" spans="1:16" x14ac:dyDescent="0.2">
      <c r="F106" s="12"/>
      <c r="G106" s="12"/>
      <c r="J106" s="11"/>
    </row>
    <row r="107" spans="1:16" hidden="1" x14ac:dyDescent="0.2">
      <c r="A107" s="134" t="s">
        <v>64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6" hidden="1" x14ac:dyDescent="0.2">
      <c r="A108" s="2" t="s">
        <v>15</v>
      </c>
      <c r="J108" s="12"/>
    </row>
    <row r="109" spans="1:16" hidden="1" x14ac:dyDescent="0.2">
      <c r="A109" s="13" t="s">
        <v>16</v>
      </c>
      <c r="C109" s="11">
        <v>0</v>
      </c>
      <c r="E109" s="11">
        <v>0</v>
      </c>
      <c r="G109" s="14">
        <f>+'Rate Sum STEP 2'!C10</f>
        <v>14.2</v>
      </c>
      <c r="I109" s="109">
        <f>ROUND(+C109*G109,0)</f>
        <v>0</v>
      </c>
      <c r="J109" s="12"/>
      <c r="K109" s="106">
        <f>+'Rate Sum STEP 1'!E10</f>
        <v>15.3</v>
      </c>
      <c r="L109" s="14"/>
      <c r="M109" s="109">
        <f>ROUND(+K109*C109,0)</f>
        <v>0</v>
      </c>
    </row>
    <row r="110" spans="1:16" hidden="1" x14ac:dyDescent="0.2">
      <c r="A110" s="13" t="s">
        <v>18</v>
      </c>
      <c r="C110" s="11">
        <v>0</v>
      </c>
      <c r="E110" s="11">
        <v>0</v>
      </c>
      <c r="G110" s="14">
        <f>+'Rate Sum STEP 2'!C13</f>
        <v>18</v>
      </c>
      <c r="I110" s="11">
        <f>ROUND(+C110*G110,0)</f>
        <v>0</v>
      </c>
      <c r="J110" s="12"/>
      <c r="K110" s="77">
        <f>+'Rate Sum STEP 1'!E13</f>
        <v>19.399999999999999</v>
      </c>
      <c r="M110" s="11">
        <f>ROUND(+K110*C110,0)</f>
        <v>0</v>
      </c>
    </row>
    <row r="111" spans="1:16" hidden="1" x14ac:dyDescent="0.2">
      <c r="A111" s="13" t="s">
        <v>19</v>
      </c>
      <c r="C111" s="11">
        <v>0</v>
      </c>
      <c r="E111" s="11">
        <v>0</v>
      </c>
      <c r="G111" s="14">
        <f>+'Rate Sum STEP 2'!C14</f>
        <v>22.7</v>
      </c>
      <c r="I111" s="11">
        <f>ROUND(+C111*G111,0)</f>
        <v>0</v>
      </c>
      <c r="J111" s="12"/>
      <c r="K111" s="77">
        <f>+'Rate Sum STEP 1'!E14</f>
        <v>24.5</v>
      </c>
      <c r="M111" s="11">
        <f>ROUND(+K111*C111,0)</f>
        <v>0</v>
      </c>
    </row>
    <row r="112" spans="1:16" hidden="1" x14ac:dyDescent="0.2">
      <c r="A112" s="13" t="s">
        <v>26</v>
      </c>
      <c r="C112" s="11">
        <v>0</v>
      </c>
      <c r="E112" s="11">
        <v>0</v>
      </c>
      <c r="G112" s="14">
        <f>+'Rate Sum STEP 2'!C15</f>
        <v>54.9</v>
      </c>
      <c r="I112" s="11">
        <f>ROUND(+C112*G112,0)</f>
        <v>0</v>
      </c>
      <c r="J112" s="12"/>
      <c r="K112" s="77">
        <f>+'Rate Sum STEP 1'!E15</f>
        <v>59.1</v>
      </c>
      <c r="M112" s="11">
        <f>ROUND(+K112*C112,0)</f>
        <v>0</v>
      </c>
    </row>
    <row r="113" spans="1:16" hidden="1" x14ac:dyDescent="0.2">
      <c r="A113" s="13" t="s">
        <v>27</v>
      </c>
      <c r="C113" s="11">
        <v>0</v>
      </c>
      <c r="E113" s="15">
        <v>0</v>
      </c>
      <c r="F113" s="12"/>
      <c r="G113" s="14">
        <f>+'Rate Sum STEP 2'!C17</f>
        <v>101.9</v>
      </c>
      <c r="I113" s="15">
        <f>ROUND(+C113*G113,0)</f>
        <v>0</v>
      </c>
      <c r="J113" s="12"/>
      <c r="K113" s="77">
        <f>+'Rate Sum STEP 1'!E17</f>
        <v>109.7</v>
      </c>
      <c r="L113" s="14"/>
      <c r="M113" s="15">
        <f>ROUND(+K113*C113,0)</f>
        <v>0</v>
      </c>
    </row>
    <row r="114" spans="1:16" hidden="1" x14ac:dyDescent="0.2">
      <c r="A114" s="2" t="s">
        <v>30</v>
      </c>
      <c r="C114" s="105">
        <f>SUM(C109:C113)</f>
        <v>0</v>
      </c>
      <c r="E114" s="11">
        <f>SUM(E110:E113)</f>
        <v>0</v>
      </c>
      <c r="F114" s="12"/>
      <c r="G114" s="14"/>
      <c r="I114" s="11">
        <f>SUM(I109:I113)</f>
        <v>0</v>
      </c>
      <c r="J114" s="12"/>
      <c r="K114" s="77"/>
      <c r="M114" s="11">
        <f>SUM(M109:M113)</f>
        <v>0</v>
      </c>
    </row>
    <row r="115" spans="1:16" hidden="1" x14ac:dyDescent="0.2">
      <c r="F115" s="12"/>
      <c r="G115" s="14"/>
      <c r="J115" s="12"/>
    </row>
    <row r="116" spans="1:16" hidden="1" x14ac:dyDescent="0.2">
      <c r="A116" s="2" t="s">
        <v>53</v>
      </c>
      <c r="C116" s="11">
        <v>0</v>
      </c>
      <c r="E116" s="11">
        <v>0</v>
      </c>
      <c r="F116" s="12"/>
      <c r="G116" s="17">
        <f>+'Rate Sum STEP 2'!C22</f>
        <v>4.25</v>
      </c>
      <c r="I116" s="11">
        <f>ROUND(+E116*G116,0)</f>
        <v>0</v>
      </c>
      <c r="J116" s="12"/>
      <c r="K116" s="17">
        <f>+'Rate Sum STEP 1'!E22</f>
        <v>4.3899999999999997</v>
      </c>
      <c r="L116" s="17"/>
      <c r="M116" s="11">
        <f>ROUND(+K116*E116,2)</f>
        <v>0</v>
      </c>
    </row>
    <row r="117" spans="1:16" hidden="1" x14ac:dyDescent="0.2">
      <c r="A117" s="2" t="s">
        <v>54</v>
      </c>
      <c r="C117" s="11">
        <v>0</v>
      </c>
      <c r="E117" s="11">
        <v>0</v>
      </c>
      <c r="F117" s="12"/>
      <c r="G117" s="17">
        <f>+'Rate Sum STEP 2'!C23</f>
        <v>3.53</v>
      </c>
      <c r="I117" s="11">
        <f>ROUND(+E117*G117,0)</f>
        <v>0</v>
      </c>
      <c r="J117" s="12"/>
      <c r="K117" s="17">
        <f>+'Rate Sum STEP 1'!E23</f>
        <v>3.74</v>
      </c>
      <c r="L117" s="17"/>
      <c r="M117" s="11">
        <f>ROUND(+K117*E117,2)</f>
        <v>0</v>
      </c>
    </row>
    <row r="118" spans="1:16" hidden="1" x14ac:dyDescent="0.2">
      <c r="A118" s="2" t="s">
        <v>55</v>
      </c>
      <c r="B118" s="21"/>
      <c r="C118" s="15">
        <v>0</v>
      </c>
      <c r="D118" s="22"/>
      <c r="E118" s="15">
        <v>0</v>
      </c>
      <c r="F118" s="16"/>
      <c r="G118" s="17">
        <f>+'Rate Sum STEP 2'!C24</f>
        <v>2.72</v>
      </c>
      <c r="H118" s="21"/>
      <c r="I118" s="15">
        <f>ROUND(+E118*G118,0)</f>
        <v>0</v>
      </c>
      <c r="J118" s="16"/>
      <c r="K118" s="17">
        <f>+'Rate Sum STEP 1'!E24</f>
        <v>2.8</v>
      </c>
      <c r="L118" s="28"/>
      <c r="M118" s="15">
        <f>ROUND(+K118*E118,2)</f>
        <v>0</v>
      </c>
    </row>
    <row r="119" spans="1:16" hidden="1" x14ac:dyDescent="0.2">
      <c r="A119" s="2" t="s">
        <v>30</v>
      </c>
      <c r="C119" s="11">
        <f>SUM(C116:C118)</f>
        <v>0</v>
      </c>
      <c r="E119" s="11">
        <f>SUM(E116:E118)</f>
        <v>0</v>
      </c>
      <c r="F119" s="12"/>
      <c r="G119" s="18"/>
      <c r="I119" s="11">
        <f>SUM(I116:I118)</f>
        <v>0</v>
      </c>
      <c r="J119" s="12"/>
      <c r="K119" s="17"/>
      <c r="M119" s="11">
        <f>SUM(M116:M118)</f>
        <v>0</v>
      </c>
    </row>
    <row r="120" spans="1:16" hidden="1" x14ac:dyDescent="0.2">
      <c r="F120" s="12"/>
      <c r="G120" s="12"/>
      <c r="J120" s="12"/>
    </row>
    <row r="121" spans="1:16" hidden="1" x14ac:dyDescent="0.2">
      <c r="A121" s="2" t="s">
        <v>24</v>
      </c>
      <c r="C121" s="11">
        <f>+C119+C114</f>
        <v>0</v>
      </c>
      <c r="E121" s="11">
        <f>+E119+E114</f>
        <v>0</v>
      </c>
      <c r="F121" s="12"/>
      <c r="G121" s="12"/>
      <c r="I121" s="11">
        <f>+I119+I114</f>
        <v>0</v>
      </c>
      <c r="J121" s="12"/>
      <c r="M121" s="11">
        <f>+M119+M114</f>
        <v>0</v>
      </c>
      <c r="P121" s="11"/>
    </row>
    <row r="122" spans="1:16" s="21" customFormat="1" hidden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s="21" customFormat="1" hidden="1" x14ac:dyDescent="0.2">
      <c r="A123" s="2" t="s">
        <v>65</v>
      </c>
      <c r="B123" s="2"/>
      <c r="C123" s="11">
        <f>+C121+C105</f>
        <v>0</v>
      </c>
      <c r="D123" s="2"/>
      <c r="E123" s="11">
        <f>+E121+E105</f>
        <v>23513</v>
      </c>
      <c r="F123" s="2"/>
      <c r="G123" s="12"/>
      <c r="H123" s="2"/>
      <c r="I123" s="11">
        <f>+I121+I105</f>
        <v>87308</v>
      </c>
      <c r="J123" s="12"/>
      <c r="K123" s="2"/>
      <c r="L123" s="2"/>
      <c r="M123" s="11">
        <f>+M121+M105</f>
        <v>91810.21</v>
      </c>
      <c r="N123" s="2"/>
      <c r="O123" s="2"/>
    </row>
    <row r="124" spans="1:16" s="21" customFormat="1" hidden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2"/>
    </row>
    <row r="125" spans="1:16" s="21" customFormat="1" hidden="1" x14ac:dyDescent="0.2">
      <c r="A125" s="2" t="s">
        <v>101</v>
      </c>
      <c r="B125" s="2"/>
      <c r="C125" s="11">
        <f>+C123+C85</f>
        <v>0</v>
      </c>
      <c r="D125" s="2"/>
      <c r="E125" s="11">
        <f>+E123+E85</f>
        <v>72629.149999999907</v>
      </c>
      <c r="F125" s="2"/>
      <c r="G125" s="12"/>
      <c r="H125" s="2"/>
      <c r="I125" s="11">
        <f>+I123+I85</f>
        <v>260796</v>
      </c>
      <c r="J125" s="12"/>
      <c r="K125" s="2"/>
      <c r="L125" s="2"/>
      <c r="M125" s="11">
        <f>+M123+M85</f>
        <v>273789.77565489127</v>
      </c>
      <c r="N125" s="2"/>
      <c r="O125" s="2"/>
    </row>
    <row r="126" spans="1:16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</row>
    <row r="127" spans="1:16" x14ac:dyDescent="0.2">
      <c r="A127" s="134" t="s">
        <v>57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1:16" x14ac:dyDescent="0.2">
      <c r="A128" s="2" t="s">
        <v>15</v>
      </c>
      <c r="J128" s="12"/>
    </row>
    <row r="129" spans="1:18" x14ac:dyDescent="0.2">
      <c r="A129" s="13" t="s">
        <v>16</v>
      </c>
      <c r="C129" s="11">
        <v>0</v>
      </c>
      <c r="E129" s="11">
        <v>0</v>
      </c>
      <c r="F129" s="12"/>
      <c r="G129" s="14">
        <f>+'Rate Sum STEP 2'!C29</f>
        <v>28.4</v>
      </c>
      <c r="I129" s="109">
        <f t="shared" ref="I129:I136" si="9">ROUND(+C129*G129,0)</f>
        <v>0</v>
      </c>
      <c r="J129" s="12"/>
      <c r="K129" s="106">
        <f>+'Rate Sum STEP 1'!E29</f>
        <v>30.6</v>
      </c>
      <c r="L129" s="14"/>
      <c r="M129" s="109">
        <f t="shared" ref="M129:M136" si="10">ROUND(+K129*C129,0)</f>
        <v>0</v>
      </c>
    </row>
    <row r="130" spans="1:18" hidden="1" x14ac:dyDescent="0.2">
      <c r="A130" s="13" t="s">
        <v>137</v>
      </c>
      <c r="C130" s="11">
        <v>0</v>
      </c>
      <c r="E130" s="11">
        <v>0</v>
      </c>
      <c r="F130" s="12"/>
      <c r="G130" s="14">
        <f>+'Rate Sum STEP 2'!C31</f>
        <v>34.299999999999997</v>
      </c>
      <c r="I130" s="11">
        <f t="shared" si="9"/>
        <v>0</v>
      </c>
      <c r="J130" s="12"/>
      <c r="K130" s="77">
        <f>+'Rate Sum STEP 1'!E31</f>
        <v>36.9</v>
      </c>
      <c r="L130" s="14"/>
      <c r="M130" s="11">
        <f t="shared" si="10"/>
        <v>0</v>
      </c>
    </row>
    <row r="131" spans="1:18" hidden="1" x14ac:dyDescent="0.2">
      <c r="A131" s="13" t="s">
        <v>18</v>
      </c>
      <c r="C131" s="11">
        <v>0</v>
      </c>
      <c r="E131" s="11">
        <v>0</v>
      </c>
      <c r="F131" s="12"/>
      <c r="G131" s="14">
        <f>+'Rate Sum STEP 2'!C32</f>
        <v>40.5</v>
      </c>
      <c r="I131" s="11">
        <f t="shared" si="9"/>
        <v>0</v>
      </c>
      <c r="J131" s="12"/>
      <c r="K131" s="77">
        <f>+'Rate Sum STEP 1'!E32</f>
        <v>43.6</v>
      </c>
      <c r="L131" s="14"/>
      <c r="M131" s="11">
        <f t="shared" si="10"/>
        <v>0</v>
      </c>
    </row>
    <row r="132" spans="1:18" hidden="1" x14ac:dyDescent="0.2">
      <c r="A132" s="13" t="s">
        <v>19</v>
      </c>
      <c r="C132" s="11">
        <v>0</v>
      </c>
      <c r="E132" s="11">
        <v>0</v>
      </c>
      <c r="F132" s="12"/>
      <c r="G132" s="14">
        <f>+'Rate Sum STEP 2'!C33</f>
        <v>56.9</v>
      </c>
      <c r="I132" s="11">
        <f t="shared" si="9"/>
        <v>0</v>
      </c>
      <c r="J132" s="12"/>
      <c r="K132" s="77">
        <f>+'Rate Sum STEP 1'!E33</f>
        <v>61.2</v>
      </c>
      <c r="L132" s="14"/>
      <c r="M132" s="11">
        <f t="shared" si="10"/>
        <v>0</v>
      </c>
    </row>
    <row r="133" spans="1:18" hidden="1" x14ac:dyDescent="0.2">
      <c r="A133" s="13" t="s">
        <v>26</v>
      </c>
      <c r="C133" s="11">
        <v>0</v>
      </c>
      <c r="E133" s="11">
        <v>0</v>
      </c>
      <c r="F133" s="12"/>
      <c r="G133" s="14">
        <f>+'Rate Sum STEP 2'!C34</f>
        <v>177</v>
      </c>
      <c r="I133" s="11">
        <f t="shared" si="9"/>
        <v>0</v>
      </c>
      <c r="J133" s="12"/>
      <c r="K133" s="77">
        <f>+'Rate Sum STEP 1'!E34</f>
        <v>190.45</v>
      </c>
      <c r="L133" s="14"/>
      <c r="M133" s="11">
        <f t="shared" si="10"/>
        <v>0</v>
      </c>
    </row>
    <row r="134" spans="1:18" hidden="1" x14ac:dyDescent="0.2">
      <c r="A134" s="13" t="s">
        <v>20</v>
      </c>
      <c r="C134" s="11">
        <v>0</v>
      </c>
      <c r="E134" s="11">
        <v>0</v>
      </c>
      <c r="F134" s="12"/>
      <c r="G134" s="14">
        <f>+'Rate Sum STEP 2'!C35</f>
        <v>221.8</v>
      </c>
      <c r="I134" s="11">
        <f t="shared" si="9"/>
        <v>0</v>
      </c>
      <c r="J134" s="12"/>
      <c r="K134" s="77">
        <f>+'Rate Sum STEP 1'!E35</f>
        <v>238.65</v>
      </c>
      <c r="L134" s="14"/>
      <c r="M134" s="11">
        <f t="shared" si="10"/>
        <v>0</v>
      </c>
    </row>
    <row r="135" spans="1:18" hidden="1" x14ac:dyDescent="0.2">
      <c r="A135" s="13" t="s">
        <v>27</v>
      </c>
      <c r="C135" s="11">
        <v>0</v>
      </c>
      <c r="E135" s="11">
        <v>0</v>
      </c>
      <c r="F135" s="12"/>
      <c r="G135" s="14">
        <f>+'Rate Sum STEP 2'!C36</f>
        <v>327.8</v>
      </c>
      <c r="I135" s="11">
        <f t="shared" si="9"/>
        <v>0</v>
      </c>
      <c r="J135" s="12"/>
      <c r="K135" s="77">
        <f>+'Rate Sum STEP 1'!E36</f>
        <v>352.7</v>
      </c>
      <c r="L135" s="14"/>
      <c r="M135" s="11">
        <f t="shared" si="10"/>
        <v>0</v>
      </c>
    </row>
    <row r="136" spans="1:18" hidden="1" x14ac:dyDescent="0.2">
      <c r="A136" s="13" t="s">
        <v>28</v>
      </c>
      <c r="C136" s="11">
        <v>0</v>
      </c>
      <c r="E136" s="15">
        <v>0</v>
      </c>
      <c r="F136" s="12"/>
      <c r="G136" s="14">
        <f>+'Rate Sum STEP 2'!C37</f>
        <v>447.9</v>
      </c>
      <c r="I136" s="15">
        <f t="shared" si="9"/>
        <v>0</v>
      </c>
      <c r="J136" s="12"/>
      <c r="K136" s="77">
        <f>+'Rate Sum STEP 1'!E37</f>
        <v>481.95</v>
      </c>
      <c r="L136" s="14"/>
      <c r="M136" s="15">
        <f t="shared" si="10"/>
        <v>0</v>
      </c>
    </row>
    <row r="137" spans="1:18" x14ac:dyDescent="0.2">
      <c r="A137" s="2" t="s">
        <v>30</v>
      </c>
      <c r="C137" s="105">
        <f>SUM(C129:C136)</f>
        <v>0</v>
      </c>
      <c r="E137" s="105">
        <f>SUM(E129:E136)</f>
        <v>0</v>
      </c>
      <c r="F137" s="12"/>
      <c r="G137" s="12"/>
      <c r="I137" s="105">
        <f>SUM(I129:I136)</f>
        <v>0</v>
      </c>
      <c r="J137" s="12"/>
      <c r="M137" s="105">
        <f>SUM(M129:M136)</f>
        <v>0</v>
      </c>
    </row>
    <row r="138" spans="1:18" x14ac:dyDescent="0.2">
      <c r="F138" s="12"/>
      <c r="G138" s="12"/>
      <c r="J138" s="12"/>
    </row>
    <row r="139" spans="1:18" x14ac:dyDescent="0.2">
      <c r="A139" s="2" t="s">
        <v>48</v>
      </c>
      <c r="C139" s="11">
        <v>0</v>
      </c>
      <c r="E139" s="11">
        <v>-538.92172445254585</v>
      </c>
      <c r="F139" s="12"/>
      <c r="G139" s="17">
        <f>+'Rate Sum STEP 2'!C41</f>
        <v>4.25</v>
      </c>
      <c r="I139" s="11">
        <f>ROUND(+E139*G139,0)</f>
        <v>-2290</v>
      </c>
      <c r="J139" s="12"/>
      <c r="K139" s="17">
        <f>+'Rate Sum STEP 1'!E41</f>
        <v>4.3899999999999997</v>
      </c>
      <c r="L139" s="17"/>
      <c r="M139" s="11">
        <f>ROUND(+K139*E139,2)</f>
        <v>-2365.87</v>
      </c>
    </row>
    <row r="140" spans="1:18" x14ac:dyDescent="0.2">
      <c r="A140" s="2" t="s">
        <v>49</v>
      </c>
      <c r="C140" s="11">
        <v>0</v>
      </c>
      <c r="E140" s="11">
        <v>-16767.034297129157</v>
      </c>
      <c r="F140" s="12"/>
      <c r="G140" s="17">
        <f>+'Rate Sum STEP 2'!C42</f>
        <v>3.53</v>
      </c>
      <c r="I140" s="11">
        <f>ROUND(+E140*G140,0)</f>
        <v>-59188</v>
      </c>
      <c r="J140" s="12"/>
      <c r="K140" s="17">
        <f>+'Rate Sum STEP 1'!E42</f>
        <v>3.74</v>
      </c>
      <c r="L140" s="17"/>
      <c r="M140" s="11">
        <f>ROUND(+K140*E140,2)</f>
        <v>-62708.71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50</v>
      </c>
      <c r="C141" s="15">
        <v>0</v>
      </c>
      <c r="D141" s="22"/>
      <c r="E141" s="11">
        <v>-16661.293978418296</v>
      </c>
      <c r="F141" s="16"/>
      <c r="G141" s="17">
        <f>+'Rate Sum STEP 2'!C43</f>
        <v>2.72</v>
      </c>
      <c r="I141" s="15">
        <f>ROUND(+E141*G141,0)</f>
        <v>-45319</v>
      </c>
      <c r="J141" s="16"/>
      <c r="K141" s="17">
        <f>+'Rate Sum STEP 1'!E43</f>
        <v>2.8</v>
      </c>
      <c r="L141" s="28"/>
      <c r="M141" s="15">
        <f>ROUND(+K141*E141,2)</f>
        <v>-46651.62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105">
        <f>SUM(E139:E141)</f>
        <v>-33967.25</v>
      </c>
      <c r="F142" s="12"/>
      <c r="G142" s="18"/>
      <c r="I142" s="11">
        <f>SUM(I139:I141)</f>
        <v>-106797</v>
      </c>
      <c r="J142" s="12"/>
      <c r="K142" s="17"/>
      <c r="M142" s="11">
        <f>SUM(M139:M141)</f>
        <v>-111726.20000000001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0</v>
      </c>
      <c r="E144" s="11">
        <f>+E142+E137</f>
        <v>-33967.25</v>
      </c>
      <c r="F144" s="12"/>
      <c r="G144" s="12"/>
      <c r="I144" s="11">
        <f>+I142+I137</f>
        <v>-106797</v>
      </c>
      <c r="J144" s="12"/>
      <c r="M144" s="11">
        <f>+M142+M137</f>
        <v>-111726.20000000001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hidden="1" x14ac:dyDescent="0.2">
      <c r="A146" s="134" t="s">
        <v>31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8" hidden="1" x14ac:dyDescent="0.2">
      <c r="A147" s="2" t="s">
        <v>15</v>
      </c>
      <c r="J147" s="12"/>
    </row>
    <row r="148" spans="1:18" hidden="1" x14ac:dyDescent="0.2">
      <c r="A148" s="13" t="s">
        <v>27</v>
      </c>
      <c r="C148" s="11">
        <v>0</v>
      </c>
      <c r="E148" s="11">
        <v>0</v>
      </c>
      <c r="F148" s="12"/>
      <c r="G148" s="14">
        <f>+'Rate Sum STEP 2'!C17</f>
        <v>101.9</v>
      </c>
      <c r="I148" s="109">
        <f>ROUND(+C148*G148,0)</f>
        <v>0</v>
      </c>
      <c r="J148" s="12"/>
      <c r="K148" s="106">
        <f>+'Rate Sum STEP 1'!E17</f>
        <v>109.7</v>
      </c>
      <c r="L148" s="14"/>
      <c r="M148" s="109">
        <f>ROUND(+K148*C148,0)</f>
        <v>0</v>
      </c>
    </row>
    <row r="149" spans="1:18" hidden="1" x14ac:dyDescent="0.2">
      <c r="A149" s="13" t="s">
        <v>29</v>
      </c>
      <c r="C149" s="11">
        <v>0</v>
      </c>
      <c r="E149" s="15">
        <v>0</v>
      </c>
      <c r="F149" s="12"/>
      <c r="G149" s="14">
        <f>+'Rate Sum STEP 2'!C19</f>
        <v>183</v>
      </c>
      <c r="I149" s="15">
        <f>ROUND(+C149*G149,0)</f>
        <v>0</v>
      </c>
      <c r="J149" s="12"/>
      <c r="K149" s="77">
        <f>+'Rate Sum STEP 1'!E19</f>
        <v>196.9</v>
      </c>
      <c r="L149" s="14"/>
      <c r="M149" s="15">
        <f>ROUND(+K149*C149,0)</f>
        <v>0</v>
      </c>
    </row>
    <row r="150" spans="1:18" hidden="1" x14ac:dyDescent="0.2">
      <c r="A150" s="2" t="s">
        <v>30</v>
      </c>
      <c r="C150" s="105">
        <f>SUM(C148:C149)</f>
        <v>0</v>
      </c>
      <c r="E150" s="11">
        <f>SUM(E148:E149)</f>
        <v>0</v>
      </c>
      <c r="F150" s="12"/>
      <c r="G150" s="12"/>
      <c r="I150" s="11">
        <f>SUM(I148:I149)</f>
        <v>0</v>
      </c>
      <c r="J150" s="12"/>
      <c r="M150" s="11">
        <f>SUM(M148:M149)</f>
        <v>0</v>
      </c>
    </row>
    <row r="151" spans="1:18" hidden="1" x14ac:dyDescent="0.2">
      <c r="F151" s="12"/>
      <c r="G151" s="12"/>
      <c r="J151" s="12"/>
    </row>
    <row r="152" spans="1:18" hidden="1" x14ac:dyDescent="0.2">
      <c r="A152" s="2" t="s">
        <v>53</v>
      </c>
      <c r="C152" s="11">
        <v>0</v>
      </c>
      <c r="E152" s="11">
        <v>0</v>
      </c>
      <c r="F152" s="12"/>
      <c r="G152" s="17">
        <f>+'Rate Sum STEP 2'!C22</f>
        <v>4.25</v>
      </c>
      <c r="I152" s="11">
        <f>ROUND(+E152*G152,0)</f>
        <v>0</v>
      </c>
      <c r="J152" s="12"/>
      <c r="K152" s="17">
        <f>+'Rate Sum STEP 1'!E22</f>
        <v>4.3899999999999997</v>
      </c>
      <c r="L152" s="17"/>
      <c r="M152" s="11">
        <f>ROUND(+K152*E152,2)</f>
        <v>0</v>
      </c>
    </row>
    <row r="153" spans="1:18" hidden="1" x14ac:dyDescent="0.2">
      <c r="A153" s="2" t="s">
        <v>54</v>
      </c>
      <c r="C153" s="11">
        <v>0</v>
      </c>
      <c r="E153" s="11">
        <v>0</v>
      </c>
      <c r="F153" s="12"/>
      <c r="G153" s="17">
        <f>+'Rate Sum STEP 2'!C23</f>
        <v>3.53</v>
      </c>
      <c r="I153" s="11">
        <f>ROUND(+E153*G153,0)</f>
        <v>0</v>
      </c>
      <c r="J153" s="12"/>
      <c r="K153" s="17">
        <f>+'Rate Sum STEP 1'!E23</f>
        <v>3.74</v>
      </c>
      <c r="L153" s="17"/>
      <c r="M153" s="11">
        <f>ROUND(+K153*E153,2)</f>
        <v>0</v>
      </c>
      <c r="N153" s="27"/>
      <c r="O153" s="27"/>
      <c r="P153" s="11"/>
      <c r="Q153" s="11"/>
      <c r="R153" s="11"/>
    </row>
    <row r="154" spans="1:18" s="21" customFormat="1" hidden="1" x14ac:dyDescent="0.2">
      <c r="A154" s="2" t="s">
        <v>55</v>
      </c>
      <c r="C154" s="15">
        <v>0</v>
      </c>
      <c r="D154" s="22"/>
      <c r="E154" s="15">
        <v>0</v>
      </c>
      <c r="F154" s="16"/>
      <c r="G154" s="17">
        <f>+'Rate Sum STEP 2'!C24</f>
        <v>2.72</v>
      </c>
      <c r="I154" s="15">
        <f>ROUND(+E154*G154,0)</f>
        <v>0</v>
      </c>
      <c r="J154" s="16"/>
      <c r="K154" s="17">
        <f>+'Rate Sum STEP 1'!E24</f>
        <v>2.8</v>
      </c>
      <c r="L154" s="28"/>
      <c r="M154" s="15">
        <f>ROUND(+K154*E154,2)</f>
        <v>0</v>
      </c>
      <c r="N154" s="29"/>
      <c r="O154" s="29"/>
      <c r="P154" s="30"/>
    </row>
    <row r="155" spans="1:18" hidden="1" x14ac:dyDescent="0.2">
      <c r="A155" s="2" t="s">
        <v>30</v>
      </c>
      <c r="C155" s="11">
        <f>SUM(C152:C154)</f>
        <v>0</v>
      </c>
      <c r="E155" s="11">
        <f>SUM(E152:E154)</f>
        <v>0</v>
      </c>
      <c r="F155" s="12"/>
      <c r="G155" s="18"/>
      <c r="I155" s="11">
        <f>SUM(I152:I154)</f>
        <v>0</v>
      </c>
      <c r="J155" s="12"/>
      <c r="K155" s="17"/>
      <c r="M155" s="11">
        <f>SUM(M152:M154)</f>
        <v>0</v>
      </c>
      <c r="N155" s="27"/>
      <c r="O155" s="27"/>
      <c r="P155" s="11"/>
      <c r="Q155" s="11"/>
      <c r="R155" s="11"/>
    </row>
    <row r="156" spans="1:18" hidden="1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hidden="1" x14ac:dyDescent="0.2">
      <c r="A157" s="2" t="s">
        <v>24</v>
      </c>
      <c r="C157" s="11">
        <f>+C155+C150</f>
        <v>0</v>
      </c>
      <c r="E157" s="11">
        <f>+E155+E150</f>
        <v>0</v>
      </c>
      <c r="F157" s="12"/>
      <c r="G157" s="12"/>
      <c r="I157" s="11">
        <f>+I155+I150</f>
        <v>0</v>
      </c>
      <c r="J157" s="12"/>
      <c r="M157" s="11">
        <f>+M155+M150</f>
        <v>0</v>
      </c>
      <c r="N157" s="11"/>
      <c r="O157" s="11"/>
    </row>
    <row r="158" spans="1:18" hidden="1" x14ac:dyDescent="0.2">
      <c r="F158" s="12"/>
      <c r="G158" s="12"/>
      <c r="J158" s="12"/>
      <c r="N158" s="11"/>
      <c r="O158" s="11"/>
    </row>
    <row r="159" spans="1:18" hidden="1" x14ac:dyDescent="0.2">
      <c r="A159" s="2" t="s">
        <v>58</v>
      </c>
      <c r="C159" s="11">
        <f>+C157+C144</f>
        <v>0</v>
      </c>
      <c r="D159" s="2"/>
      <c r="E159" s="11">
        <f>+E157+E144</f>
        <v>-33967.25</v>
      </c>
      <c r="G159" s="12"/>
      <c r="I159" s="11">
        <f>+I157+I144</f>
        <v>-106797</v>
      </c>
      <c r="J159" s="12"/>
      <c r="M159" s="11">
        <f>+M157+M144</f>
        <v>-111726.20000000001</v>
      </c>
      <c r="N159" s="11"/>
      <c r="O159" s="11"/>
    </row>
    <row r="160" spans="1:18" x14ac:dyDescent="0.2">
      <c r="F160" s="12"/>
      <c r="G160" s="12"/>
      <c r="J160" s="12"/>
      <c r="N160" s="11"/>
      <c r="O160" s="11"/>
    </row>
    <row r="161" spans="1:18" x14ac:dyDescent="0.2">
      <c r="A161" s="134" t="s">
        <v>59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v>0</v>
      </c>
      <c r="E163" s="11">
        <v>0</v>
      </c>
      <c r="F163" s="12"/>
      <c r="G163" s="14">
        <f>+'Rate Sum STEP 2'!C29</f>
        <v>28.4</v>
      </c>
      <c r="I163" s="109">
        <f t="shared" ref="I163:I171" si="11">ROUND(+C163*G163,0)</f>
        <v>0</v>
      </c>
      <c r="J163" s="12"/>
      <c r="K163" s="106">
        <f>+'Rate Sum STEP 1'!E29</f>
        <v>30.6</v>
      </c>
      <c r="L163" s="14"/>
      <c r="M163" s="109">
        <f t="shared" ref="M163:M171" si="12">ROUND(+K163*C163,0)</f>
        <v>0</v>
      </c>
      <c r="N163" s="22"/>
      <c r="O163" s="22"/>
      <c r="P163" s="22"/>
      <c r="Q163" s="22"/>
      <c r="R163" s="11"/>
    </row>
    <row r="164" spans="1:18" hidden="1" x14ac:dyDescent="0.2">
      <c r="A164" s="13" t="s">
        <v>17</v>
      </c>
      <c r="C164" s="11">
        <v>0</v>
      </c>
      <c r="E164" s="11">
        <v>0</v>
      </c>
      <c r="F164" s="12"/>
      <c r="G164" s="14">
        <f>+'Rate Sum STEP 2'!C31</f>
        <v>34.299999999999997</v>
      </c>
      <c r="I164" s="11">
        <f t="shared" si="11"/>
        <v>0</v>
      </c>
      <c r="J164" s="12"/>
      <c r="K164" s="77">
        <f>+'Rate Sum STEP 1'!E31</f>
        <v>36.9</v>
      </c>
      <c r="L164" s="14"/>
      <c r="M164" s="11">
        <f t="shared" si="12"/>
        <v>0</v>
      </c>
      <c r="N164" s="11"/>
      <c r="O164" s="11"/>
      <c r="P164" s="22"/>
      <c r="Q164" s="22"/>
      <c r="R164" s="11"/>
    </row>
    <row r="165" spans="1:18" hidden="1" x14ac:dyDescent="0.2">
      <c r="A165" s="13" t="s">
        <v>18</v>
      </c>
      <c r="C165" s="11">
        <v>0</v>
      </c>
      <c r="E165" s="11">
        <v>0</v>
      </c>
      <c r="F165" s="12"/>
      <c r="G165" s="14">
        <f>+'Rate Sum STEP 2'!C32</f>
        <v>40.5</v>
      </c>
      <c r="I165" s="11">
        <f t="shared" si="11"/>
        <v>0</v>
      </c>
      <c r="J165" s="12"/>
      <c r="K165" s="77">
        <f>+'Rate Sum STEP 1'!E32</f>
        <v>43.6</v>
      </c>
      <c r="L165" s="14"/>
      <c r="M165" s="11">
        <f t="shared" si="12"/>
        <v>0</v>
      </c>
      <c r="N165" s="11"/>
      <c r="O165" s="11"/>
      <c r="P165" s="12"/>
      <c r="Q165" s="12"/>
    </row>
    <row r="166" spans="1:18" hidden="1" x14ac:dyDescent="0.2">
      <c r="A166" s="13" t="s">
        <v>19</v>
      </c>
      <c r="C166" s="11">
        <v>0</v>
      </c>
      <c r="E166" s="11">
        <v>0</v>
      </c>
      <c r="F166" s="12"/>
      <c r="G166" s="14">
        <f>+'Rate Sum STEP 2'!C33</f>
        <v>56.9</v>
      </c>
      <c r="I166" s="11">
        <f t="shared" si="11"/>
        <v>0</v>
      </c>
      <c r="J166" s="12"/>
      <c r="K166" s="77">
        <f>+'Rate Sum STEP 1'!E33</f>
        <v>61.2</v>
      </c>
      <c r="L166" s="14"/>
      <c r="M166" s="11">
        <f t="shared" si="12"/>
        <v>0</v>
      </c>
      <c r="N166" s="11"/>
      <c r="O166" s="11"/>
      <c r="P166" s="11"/>
      <c r="Q166" s="12"/>
      <c r="R166" s="11"/>
    </row>
    <row r="167" spans="1:18" hidden="1" x14ac:dyDescent="0.2">
      <c r="A167" s="13" t="s">
        <v>26</v>
      </c>
      <c r="C167" s="11">
        <v>0</v>
      </c>
      <c r="E167" s="11">
        <v>0</v>
      </c>
      <c r="F167" s="12"/>
      <c r="G167" s="14">
        <f>+'Rate Sum STEP 2'!C34</f>
        <v>177</v>
      </c>
      <c r="I167" s="11">
        <f t="shared" si="11"/>
        <v>0</v>
      </c>
      <c r="J167" s="12"/>
      <c r="K167" s="77">
        <f>+'Rate Sum STEP 1'!E34</f>
        <v>190.45</v>
      </c>
      <c r="L167" s="14"/>
      <c r="M167" s="11">
        <f t="shared" si="12"/>
        <v>0</v>
      </c>
      <c r="N167" s="12"/>
      <c r="O167" s="12"/>
      <c r="P167" s="11"/>
    </row>
    <row r="168" spans="1:18" hidden="1" x14ac:dyDescent="0.2">
      <c r="A168" s="13" t="s">
        <v>20</v>
      </c>
      <c r="C168" s="11">
        <v>0</v>
      </c>
      <c r="E168" s="11">
        <v>0</v>
      </c>
      <c r="F168" s="12"/>
      <c r="G168" s="14">
        <f>+'Rate Sum STEP 2'!C35</f>
        <v>221.8</v>
      </c>
      <c r="I168" s="11">
        <f t="shared" si="11"/>
        <v>0</v>
      </c>
      <c r="J168" s="12"/>
      <c r="K168" s="77">
        <f>+'Rate Sum STEP 1'!E35</f>
        <v>238.65</v>
      </c>
      <c r="L168" s="14"/>
      <c r="M168" s="11">
        <f t="shared" si="12"/>
        <v>0</v>
      </c>
      <c r="P168" s="11"/>
      <c r="Q168" s="12"/>
      <c r="R168" s="11"/>
    </row>
    <row r="169" spans="1:18" hidden="1" x14ac:dyDescent="0.2">
      <c r="A169" s="13" t="s">
        <v>27</v>
      </c>
      <c r="C169" s="11">
        <v>0</v>
      </c>
      <c r="E169" s="11">
        <v>0</v>
      </c>
      <c r="F169" s="12"/>
      <c r="G169" s="14">
        <f>+'Rate Sum STEP 2'!C36</f>
        <v>327.8</v>
      </c>
      <c r="I169" s="11">
        <f t="shared" si="11"/>
        <v>0</v>
      </c>
      <c r="J169" s="12"/>
      <c r="K169" s="77">
        <f>+'Rate Sum STEP 1'!E36</f>
        <v>352.7</v>
      </c>
      <c r="L169" s="14"/>
      <c r="M169" s="11">
        <f t="shared" si="12"/>
        <v>0</v>
      </c>
      <c r="N169" s="12"/>
      <c r="O169" s="12"/>
      <c r="P169" s="11"/>
    </row>
    <row r="170" spans="1:18" hidden="1" x14ac:dyDescent="0.2">
      <c r="A170" s="13" t="s">
        <v>28</v>
      </c>
      <c r="B170" s="13"/>
      <c r="C170" s="11">
        <v>0</v>
      </c>
      <c r="E170" s="11">
        <v>0</v>
      </c>
      <c r="F170" s="12"/>
      <c r="G170" s="14">
        <f>+'Rate Sum STEP 2'!C37</f>
        <v>447.9</v>
      </c>
      <c r="I170" s="11">
        <f t="shared" si="11"/>
        <v>0</v>
      </c>
      <c r="J170" s="12"/>
      <c r="K170" s="77">
        <f>+'Rate Sum STEP 1'!E37</f>
        <v>481.95</v>
      </c>
      <c r="L170" s="14"/>
      <c r="M170" s="11">
        <f t="shared" si="12"/>
        <v>0</v>
      </c>
      <c r="N170" s="12"/>
      <c r="O170" s="12"/>
      <c r="P170" s="11"/>
    </row>
    <row r="171" spans="1:18" hidden="1" x14ac:dyDescent="0.2">
      <c r="A171" s="13" t="s">
        <v>29</v>
      </c>
      <c r="C171" s="11">
        <v>0</v>
      </c>
      <c r="E171" s="15">
        <v>0</v>
      </c>
      <c r="F171" s="12"/>
      <c r="G171" s="14">
        <f>+'Rate Sum STEP 2'!C38</f>
        <v>584.79999999999995</v>
      </c>
      <c r="I171" s="15">
        <f t="shared" si="11"/>
        <v>0</v>
      </c>
      <c r="J171" s="12"/>
      <c r="K171" s="77">
        <f>+'Rate Sum STEP 1'!E38</f>
        <v>629.25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105">
        <f>SUM(C163:C171)</f>
        <v>0</v>
      </c>
      <c r="E172" s="105">
        <f>SUM(E163:E171)</f>
        <v>0</v>
      </c>
      <c r="F172" s="12"/>
      <c r="G172" s="12"/>
      <c r="I172" s="105">
        <f>SUM(I163:I171)</f>
        <v>0</v>
      </c>
      <c r="J172" s="12"/>
      <c r="M172" s="105">
        <f>SUM(M163:M171)</f>
        <v>0</v>
      </c>
    </row>
    <row r="173" spans="1:18" x14ac:dyDescent="0.2">
      <c r="F173" s="12"/>
      <c r="G173" s="12"/>
      <c r="J173" s="12"/>
    </row>
    <row r="174" spans="1:18" x14ac:dyDescent="0.2">
      <c r="A174" s="2" t="s">
        <v>48</v>
      </c>
      <c r="C174" s="11">
        <v>0</v>
      </c>
      <c r="E174" s="11">
        <v>3550.8711529768825</v>
      </c>
      <c r="F174" s="12"/>
      <c r="G174" s="17">
        <f>+'Rate Sum STEP 2'!C41</f>
        <v>4.25</v>
      </c>
      <c r="I174" s="11">
        <f>ROUND(+E174*G174,0)</f>
        <v>15091</v>
      </c>
      <c r="J174" s="12"/>
      <c r="K174" s="17">
        <f>+'Rate Sum STEP 1'!E41</f>
        <v>4.3899999999999997</v>
      </c>
      <c r="L174" s="17"/>
      <c r="M174" s="11">
        <f>ROUND(+K174*E174,2)</f>
        <v>15588.32</v>
      </c>
    </row>
    <row r="175" spans="1:18" x14ac:dyDescent="0.2">
      <c r="A175" s="2" t="s">
        <v>49</v>
      </c>
      <c r="C175" s="11">
        <v>0</v>
      </c>
      <c r="E175" s="11">
        <v>27563.732994855567</v>
      </c>
      <c r="F175" s="12"/>
      <c r="G175" s="17">
        <f>+'Rate Sum STEP 2'!C42</f>
        <v>3.53</v>
      </c>
      <c r="I175" s="11">
        <f>ROUND(+E175*G175,0)</f>
        <v>97300</v>
      </c>
      <c r="J175" s="12"/>
      <c r="K175" s="17">
        <f>+'Rate Sum STEP 1'!E42</f>
        <v>3.74</v>
      </c>
      <c r="L175" s="17"/>
      <c r="M175" s="11">
        <f>ROUND(+K175*E175,2)</f>
        <v>103088.36</v>
      </c>
    </row>
    <row r="176" spans="1:18" x14ac:dyDescent="0.2">
      <c r="A176" s="2" t="s">
        <v>50</v>
      </c>
      <c r="B176" s="21"/>
      <c r="C176" s="15">
        <v>0</v>
      </c>
      <c r="D176" s="22"/>
      <c r="E176" s="11">
        <v>5542.1458521675495</v>
      </c>
      <c r="F176" s="16"/>
      <c r="G176" s="17">
        <f>+'Rate Sum STEP 2'!C43</f>
        <v>2.72</v>
      </c>
      <c r="H176" s="21"/>
      <c r="I176" s="15">
        <f>ROUND(+E176*G176,0)</f>
        <v>15075</v>
      </c>
      <c r="J176" s="16"/>
      <c r="K176" s="17">
        <f>+'Rate Sum STEP 1'!E43</f>
        <v>2.8</v>
      </c>
      <c r="L176" s="28"/>
      <c r="M176" s="15">
        <f>ROUND(+K176*E176,2)</f>
        <v>15518.01</v>
      </c>
    </row>
    <row r="177" spans="1:17" x14ac:dyDescent="0.2">
      <c r="A177" s="2" t="s">
        <v>30</v>
      </c>
      <c r="C177" s="11">
        <f>SUM(C174:C176)</f>
        <v>0</v>
      </c>
      <c r="E177" s="105">
        <f>SUM(E174:E176)</f>
        <v>36656.75</v>
      </c>
      <c r="F177" s="12"/>
      <c r="G177" s="18"/>
      <c r="I177" s="11">
        <f>SUM(I174:I176)</f>
        <v>127466</v>
      </c>
      <c r="J177" s="12"/>
      <c r="K177" s="17"/>
      <c r="M177" s="11">
        <f>SUM(M174:M176)</f>
        <v>134194.69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0</v>
      </c>
      <c r="E179" s="11">
        <f>+E177+E172</f>
        <v>36656.75</v>
      </c>
      <c r="F179" s="12"/>
      <c r="G179" s="12"/>
      <c r="I179" s="11">
        <f>+I177+I172</f>
        <v>127466</v>
      </c>
      <c r="J179" s="12"/>
      <c r="M179" s="11">
        <f>+M177+M172</f>
        <v>134194.69</v>
      </c>
    </row>
    <row r="180" spans="1:17" x14ac:dyDescent="0.2">
      <c r="F180" s="12"/>
      <c r="G180" s="12"/>
      <c r="J180" s="11"/>
    </row>
    <row r="181" spans="1:17" ht="15.75" hidden="1" customHeight="1" x14ac:dyDescent="0.2">
      <c r="A181" s="134" t="s">
        <v>60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7" hidden="1" x14ac:dyDescent="0.2">
      <c r="A182" s="2" t="s">
        <v>15</v>
      </c>
      <c r="E182" s="11" t="s">
        <v>129</v>
      </c>
      <c r="J182" s="12"/>
    </row>
    <row r="183" spans="1:17" hidden="1" x14ac:dyDescent="0.2">
      <c r="A183" s="13" t="s">
        <v>16</v>
      </c>
      <c r="C183" s="11">
        <v>0</v>
      </c>
      <c r="E183" s="11">
        <v>0</v>
      </c>
      <c r="G183" s="53">
        <f>+'Rate Sum STEP 2'!C10</f>
        <v>14.2</v>
      </c>
      <c r="I183" s="109">
        <f t="shared" ref="I183:I191" si="13">ROUND(+C183*G183,0)</f>
        <v>0</v>
      </c>
      <c r="J183" s="12"/>
      <c r="K183" s="106">
        <f>+'Rate Sum STEP 1'!E10</f>
        <v>15.3</v>
      </c>
      <c r="L183" s="14"/>
      <c r="M183" s="109">
        <f t="shared" ref="M183:M191" si="14">ROUND(+K183*C183,0)</f>
        <v>0</v>
      </c>
    </row>
    <row r="184" spans="1:17" hidden="1" x14ac:dyDescent="0.2">
      <c r="A184" s="13" t="s">
        <v>17</v>
      </c>
      <c r="C184" s="11">
        <v>0</v>
      </c>
      <c r="E184" s="11">
        <v>0</v>
      </c>
      <c r="G184" s="39">
        <f>+'Rate Sum STEP 2'!C12</f>
        <v>16</v>
      </c>
      <c r="I184" s="11">
        <f t="shared" si="13"/>
        <v>0</v>
      </c>
      <c r="J184" s="12"/>
      <c r="K184" s="77">
        <f>+'Rate Sum STEP 1'!E12</f>
        <v>17.2</v>
      </c>
      <c r="M184" s="11">
        <f t="shared" si="14"/>
        <v>0</v>
      </c>
    </row>
    <row r="185" spans="1:17" hidden="1" x14ac:dyDescent="0.2">
      <c r="A185" s="13" t="s">
        <v>18</v>
      </c>
      <c r="C185" s="11">
        <v>0</v>
      </c>
      <c r="E185" s="11">
        <v>0</v>
      </c>
      <c r="G185" s="39">
        <f>+'Rate Sum STEP 2'!C13</f>
        <v>18</v>
      </c>
      <c r="I185" s="11">
        <f t="shared" si="13"/>
        <v>0</v>
      </c>
      <c r="J185" s="12"/>
      <c r="K185" s="77">
        <f>+'Rate Sum STEP 1'!E13</f>
        <v>19.399999999999999</v>
      </c>
      <c r="M185" s="11">
        <f t="shared" si="14"/>
        <v>0</v>
      </c>
    </row>
    <row r="186" spans="1:17" hidden="1" x14ac:dyDescent="0.2">
      <c r="A186" s="13" t="s">
        <v>19</v>
      </c>
      <c r="C186" s="11">
        <v>0</v>
      </c>
      <c r="E186" s="11">
        <v>0</v>
      </c>
      <c r="G186" s="39">
        <f>+'Rate Sum STEP 2'!C14</f>
        <v>22.7</v>
      </c>
      <c r="I186" s="11">
        <f t="shared" si="13"/>
        <v>0</v>
      </c>
      <c r="J186" s="12"/>
      <c r="K186" s="77">
        <f>+'Rate Sum STEP 1'!E14</f>
        <v>24.5</v>
      </c>
      <c r="M186" s="11">
        <f t="shared" si="14"/>
        <v>0</v>
      </c>
    </row>
    <row r="187" spans="1:17" hidden="1" x14ac:dyDescent="0.2">
      <c r="A187" s="13" t="s">
        <v>26</v>
      </c>
      <c r="C187" s="11">
        <v>0</v>
      </c>
      <c r="E187" s="11">
        <v>0</v>
      </c>
      <c r="G187" s="39">
        <f>+'Rate Sum STEP 2'!C15</f>
        <v>54.9</v>
      </c>
      <c r="I187" s="11">
        <f t="shared" si="13"/>
        <v>0</v>
      </c>
      <c r="J187" s="12"/>
      <c r="K187" s="77">
        <f>+'Rate Sum STEP 1'!E15</f>
        <v>59.1</v>
      </c>
      <c r="M187" s="11">
        <f t="shared" si="14"/>
        <v>0</v>
      </c>
      <c r="P187" s="14"/>
      <c r="Q187" s="14"/>
    </row>
    <row r="188" spans="1:17" hidden="1" x14ac:dyDescent="0.2">
      <c r="A188" s="13" t="s">
        <v>20</v>
      </c>
      <c r="C188" s="11">
        <v>0</v>
      </c>
      <c r="E188" s="11">
        <v>0</v>
      </c>
      <c r="F188" s="12"/>
      <c r="G188" s="39">
        <f>+'Rate Sum STEP 2'!C16</f>
        <v>68.8</v>
      </c>
      <c r="I188" s="11">
        <f t="shared" si="13"/>
        <v>0</v>
      </c>
      <c r="J188" s="12"/>
      <c r="K188" s="77">
        <f>+'Rate Sum STEP 1'!E16</f>
        <v>74.099999999999994</v>
      </c>
      <c r="L188" s="14"/>
      <c r="M188" s="11">
        <f t="shared" si="14"/>
        <v>0</v>
      </c>
      <c r="P188" s="14"/>
    </row>
    <row r="189" spans="1:17" hidden="1" x14ac:dyDescent="0.2">
      <c r="A189" s="13" t="s">
        <v>27</v>
      </c>
      <c r="C189" s="11">
        <v>0</v>
      </c>
      <c r="E189" s="11">
        <v>0</v>
      </c>
      <c r="F189" s="12"/>
      <c r="G189" s="39">
        <f>+'Rate Sum STEP 2'!C17</f>
        <v>101.9</v>
      </c>
      <c r="I189" s="11">
        <f t="shared" si="13"/>
        <v>0</v>
      </c>
      <c r="J189" s="12"/>
      <c r="K189" s="77">
        <f>+'Rate Sum STEP 1'!E17</f>
        <v>109.7</v>
      </c>
      <c r="L189" s="14"/>
      <c r="M189" s="11">
        <f t="shared" si="14"/>
        <v>0</v>
      </c>
    </row>
    <row r="190" spans="1:17" hidden="1" x14ac:dyDescent="0.2">
      <c r="A190" s="13" t="s">
        <v>28</v>
      </c>
      <c r="C190" s="11">
        <v>0</v>
      </c>
      <c r="E190" s="11">
        <v>0</v>
      </c>
      <c r="F190" s="12"/>
      <c r="G190" s="39">
        <f>+'Rate Sum STEP 2'!C18</f>
        <v>137.6</v>
      </c>
      <c r="I190" s="11">
        <f t="shared" si="13"/>
        <v>0</v>
      </c>
      <c r="J190" s="12"/>
      <c r="K190" s="77">
        <f>+'Rate Sum STEP 1'!E18</f>
        <v>148.1</v>
      </c>
      <c r="L190" s="14"/>
      <c r="M190" s="11">
        <f t="shared" si="14"/>
        <v>0</v>
      </c>
    </row>
    <row r="191" spans="1:17" hidden="1" x14ac:dyDescent="0.2">
      <c r="A191" s="13" t="s">
        <v>29</v>
      </c>
      <c r="C191" s="11">
        <v>0</v>
      </c>
      <c r="E191" s="15">
        <v>0</v>
      </c>
      <c r="F191" s="12"/>
      <c r="G191" s="39">
        <f>+'Rate Sum STEP 2'!C19</f>
        <v>183</v>
      </c>
      <c r="I191" s="15">
        <f t="shared" si="13"/>
        <v>0</v>
      </c>
      <c r="J191" s="12"/>
      <c r="K191" s="77">
        <f>+'Rate Sum STEP 1'!E19</f>
        <v>196.9</v>
      </c>
      <c r="L191" s="14"/>
      <c r="M191" s="15">
        <f t="shared" si="14"/>
        <v>0</v>
      </c>
    </row>
    <row r="192" spans="1:17" hidden="1" x14ac:dyDescent="0.2">
      <c r="A192" s="2" t="s">
        <v>30</v>
      </c>
      <c r="C192" s="105">
        <f>SUM(C183:C191)</f>
        <v>0</v>
      </c>
      <c r="E192" s="11">
        <f>SUM(E185:E191)</f>
        <v>0</v>
      </c>
      <c r="F192" s="12"/>
      <c r="G192" s="12"/>
      <c r="I192" s="11">
        <f>SUM(I183:I191)</f>
        <v>0</v>
      </c>
      <c r="J192" s="12"/>
      <c r="M192" s="11">
        <f>SUM(M183:M191)</f>
        <v>0</v>
      </c>
    </row>
    <row r="193" spans="1:20" hidden="1" x14ac:dyDescent="0.2">
      <c r="F193" s="12"/>
      <c r="G193" s="12"/>
      <c r="J193" s="12"/>
    </row>
    <row r="194" spans="1:20" hidden="1" x14ac:dyDescent="0.2">
      <c r="A194" s="2" t="s">
        <v>53</v>
      </c>
      <c r="C194" s="11">
        <v>0</v>
      </c>
      <c r="E194" s="11">
        <v>0</v>
      </c>
      <c r="F194" s="12"/>
      <c r="G194" s="17">
        <f>+'Rate Sum STEP 2'!C22</f>
        <v>4.25</v>
      </c>
      <c r="I194" s="11">
        <f>ROUND(+E194*G194,0)</f>
        <v>0</v>
      </c>
      <c r="J194" s="12"/>
      <c r="K194" s="17">
        <f>+'Rate Sum STEP 1'!E22</f>
        <v>4.3899999999999997</v>
      </c>
      <c r="L194" s="17"/>
      <c r="M194" s="11">
        <f>ROUND(+K194*E194,2)</f>
        <v>0</v>
      </c>
    </row>
    <row r="195" spans="1:20" hidden="1" x14ac:dyDescent="0.2">
      <c r="A195" s="2" t="s">
        <v>54</v>
      </c>
      <c r="C195" s="11">
        <v>0</v>
      </c>
      <c r="E195" s="11">
        <v>0</v>
      </c>
      <c r="F195" s="12"/>
      <c r="G195" s="17">
        <f>+'Rate Sum STEP 2'!C23</f>
        <v>3.53</v>
      </c>
      <c r="I195" s="11">
        <f>ROUND(+E195*G195,0)</f>
        <v>0</v>
      </c>
      <c r="J195" s="12"/>
      <c r="K195" s="17">
        <f>+'Rate Sum STEP 1'!E23</f>
        <v>3.74</v>
      </c>
      <c r="L195" s="17"/>
      <c r="M195" s="11">
        <f>ROUND(+K195*E195,2)</f>
        <v>0</v>
      </c>
    </row>
    <row r="196" spans="1:20" hidden="1" x14ac:dyDescent="0.2">
      <c r="A196" s="2" t="s">
        <v>55</v>
      </c>
      <c r="B196" s="21"/>
      <c r="C196" s="15">
        <v>0</v>
      </c>
      <c r="D196" s="22"/>
      <c r="E196" s="11">
        <v>0</v>
      </c>
      <c r="F196" s="16"/>
      <c r="G196" s="17">
        <f>+'Rate Sum STEP 2'!C24</f>
        <v>2.72</v>
      </c>
      <c r="H196" s="21"/>
      <c r="I196" s="15">
        <f>ROUND(+E196*G196,0)</f>
        <v>0</v>
      </c>
      <c r="J196" s="16"/>
      <c r="K196" s="17">
        <f>+'Rate Sum STEP 1'!E24</f>
        <v>2.8</v>
      </c>
      <c r="L196" s="28"/>
      <c r="M196" s="15">
        <f>ROUND(+K196*E196,2)</f>
        <v>0</v>
      </c>
    </row>
    <row r="197" spans="1:20" hidden="1" x14ac:dyDescent="0.2">
      <c r="A197" s="2" t="s">
        <v>30</v>
      </c>
      <c r="C197" s="11">
        <f>SUM(C194:C196)</f>
        <v>0</v>
      </c>
      <c r="E197" s="105">
        <f>SUM(E194:E196)</f>
        <v>0</v>
      </c>
      <c r="F197" s="12"/>
      <c r="G197" s="18"/>
      <c r="I197" s="11">
        <f>SUM(I194:I196)</f>
        <v>0</v>
      </c>
      <c r="J197" s="12"/>
      <c r="K197" s="17"/>
      <c r="M197" s="11">
        <f>SUM(M194:M196)</f>
        <v>0</v>
      </c>
    </row>
    <row r="198" spans="1:20" hidden="1" x14ac:dyDescent="0.2">
      <c r="F198" s="12"/>
      <c r="G198" s="12"/>
      <c r="J198" s="12"/>
    </row>
    <row r="199" spans="1:20" hidden="1" x14ac:dyDescent="0.2">
      <c r="A199" s="2" t="s">
        <v>24</v>
      </c>
      <c r="C199" s="11">
        <f>+C197+C192</f>
        <v>0</v>
      </c>
      <c r="E199" s="11">
        <f>+E197+E192</f>
        <v>0</v>
      </c>
      <c r="F199" s="12"/>
      <c r="G199" s="12"/>
      <c r="I199" s="11">
        <f>+I197+I192</f>
        <v>0</v>
      </c>
      <c r="J199" s="12"/>
      <c r="M199" s="11">
        <f>+M197+M192</f>
        <v>0</v>
      </c>
      <c r="P199" s="11"/>
    </row>
    <row r="200" spans="1:20" s="21" customFormat="1" hidden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hidden="1" x14ac:dyDescent="0.2">
      <c r="A201" s="2" t="s">
        <v>61</v>
      </c>
      <c r="B201" s="2"/>
      <c r="C201" s="11">
        <f>+C199+C179</f>
        <v>0</v>
      </c>
      <c r="D201" s="2"/>
      <c r="E201" s="11">
        <f>+E199+E179</f>
        <v>36656.75</v>
      </c>
      <c r="F201" s="2"/>
      <c r="G201" s="12"/>
      <c r="H201" s="2"/>
      <c r="I201" s="11">
        <f>+I199+I179</f>
        <v>127466</v>
      </c>
      <c r="J201" s="12"/>
      <c r="K201" s="2"/>
      <c r="L201" s="2"/>
      <c r="M201" s="11">
        <f>+M199+M179</f>
        <v>134194.69</v>
      </c>
      <c r="N201" s="2"/>
      <c r="O201" s="2"/>
    </row>
    <row r="202" spans="1:20" x14ac:dyDescent="0.2">
      <c r="F202" s="12"/>
      <c r="G202" s="12"/>
      <c r="J202" s="12"/>
      <c r="N202" s="11"/>
      <c r="O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34" t="s">
        <v>98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98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98">
        <v>0</v>
      </c>
      <c r="E206" s="11">
        <v>0</v>
      </c>
      <c r="F206" s="12"/>
      <c r="G206" s="14">
        <f>+G188</f>
        <v>68.8</v>
      </c>
      <c r="I206" s="109">
        <f>ROUND(+C206*G206,0)</f>
        <v>0</v>
      </c>
      <c r="J206" s="12"/>
      <c r="K206" s="106">
        <f>+'Rate Sum STEP 1'!E16</f>
        <v>74.099999999999994</v>
      </c>
      <c r="L206" s="14"/>
      <c r="M206" s="109">
        <f>ROUND(+K206*C206,0)</f>
        <v>0</v>
      </c>
      <c r="P206" s="12"/>
      <c r="Q206" s="12"/>
      <c r="R206" s="12"/>
      <c r="S206" s="12"/>
    </row>
    <row r="207" spans="1:20" x14ac:dyDescent="0.2">
      <c r="A207" s="13" t="s">
        <v>27</v>
      </c>
      <c r="C207" s="99">
        <v>0</v>
      </c>
      <c r="E207" s="15">
        <v>0</v>
      </c>
      <c r="F207" s="12"/>
      <c r="G207" s="14">
        <f>+G189</f>
        <v>101.9</v>
      </c>
      <c r="I207" s="15">
        <f>ROUND(+C207*G207,0)</f>
        <v>0</v>
      </c>
      <c r="J207" s="16"/>
      <c r="K207" s="77">
        <f>+'Rate Sum STEP 1'!E17</f>
        <v>109.7</v>
      </c>
      <c r="L207" s="14"/>
      <c r="M207" s="15">
        <f>ROUND(+K207*C207,0)</f>
        <v>0</v>
      </c>
      <c r="P207" s="12"/>
      <c r="Q207" s="12"/>
      <c r="R207" s="12"/>
      <c r="S207" s="12"/>
    </row>
    <row r="208" spans="1:20" x14ac:dyDescent="0.2">
      <c r="A208" s="2" t="s">
        <v>30</v>
      </c>
      <c r="C208" s="98">
        <f>SUM(C206:C207)</f>
        <v>0</v>
      </c>
      <c r="E208" s="11">
        <f>SUM(E206:E207)</f>
        <v>0</v>
      </c>
      <c r="F208" s="12"/>
      <c r="G208" s="12"/>
      <c r="I208" s="11">
        <f>SUM(I206:I207)</f>
        <v>0</v>
      </c>
      <c r="J208" s="12"/>
      <c r="K208" s="14"/>
      <c r="L208" s="14"/>
      <c r="M208" s="11">
        <f>SUM(M206:M207)</f>
        <v>0</v>
      </c>
      <c r="Q208" s="12"/>
    </row>
    <row r="209" spans="1:16" x14ac:dyDescent="0.2">
      <c r="F209" s="12"/>
      <c r="G209" s="12"/>
      <c r="J209" s="12"/>
      <c r="K209" s="14"/>
      <c r="L209" s="14"/>
      <c r="P209" s="37"/>
    </row>
    <row r="210" spans="1:16" x14ac:dyDescent="0.2">
      <c r="A210" s="2" t="s">
        <v>22</v>
      </c>
      <c r="C210" s="15">
        <v>0</v>
      </c>
      <c r="E210" s="15">
        <v>-16636.75</v>
      </c>
      <c r="F210" s="12"/>
      <c r="G210" s="17">
        <f>+'Rate Sum STEP 2'!C47</f>
        <v>2.44</v>
      </c>
      <c r="I210" s="15">
        <f>ROUND(+E210*G210,0)</f>
        <v>-40594</v>
      </c>
      <c r="J210" s="16"/>
      <c r="K210" s="17">
        <f>+'Rate Sum STEP 1'!E47</f>
        <v>2.56</v>
      </c>
      <c r="L210" s="14"/>
      <c r="M210" s="15">
        <f>ROUND(+K210*E210,2)</f>
        <v>-42590.080000000002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-16636.75</v>
      </c>
      <c r="F211" s="12"/>
      <c r="G211" s="18"/>
      <c r="I211" s="11">
        <f>SUM(I210:I210)</f>
        <v>-40594</v>
      </c>
      <c r="J211" s="12"/>
      <c r="M211" s="11">
        <f>SUM(M210:M210)</f>
        <v>-42590.080000000002</v>
      </c>
    </row>
    <row r="212" spans="1:16" x14ac:dyDescent="0.2">
      <c r="F212" s="12"/>
      <c r="G212" s="12"/>
      <c r="J212" s="12"/>
    </row>
    <row r="213" spans="1:16" x14ac:dyDescent="0.2">
      <c r="A213" s="2" t="s">
        <v>62</v>
      </c>
      <c r="C213" s="11">
        <f>+C211+C208</f>
        <v>0</v>
      </c>
      <c r="E213" s="11">
        <f>+E211+E208</f>
        <v>-16636.75</v>
      </c>
      <c r="F213" s="12"/>
      <c r="G213" s="12"/>
      <c r="I213" s="11">
        <f>+I211+I208</f>
        <v>-40594</v>
      </c>
      <c r="J213" s="12"/>
      <c r="M213" s="11">
        <f>+M211+M208</f>
        <v>-42590.080000000002</v>
      </c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</row>
    <row r="216" spans="1:16" x14ac:dyDescent="0.2">
      <c r="A216" s="2" t="s">
        <v>24</v>
      </c>
      <c r="C216" s="11">
        <f>+C123+C213+C201+C159+C85+C44</f>
        <v>0</v>
      </c>
      <c r="D216" s="2"/>
      <c r="E216" s="11">
        <f>+E123+E213+E201+E159+E85+E44</f>
        <v>269096.39999999991</v>
      </c>
      <c r="G216" s="11"/>
      <c r="I216" s="109">
        <f>+I123+I213+I201+I159+I85+I44</f>
        <v>1128068.3807962104</v>
      </c>
      <c r="J216" s="109"/>
      <c r="K216" s="109"/>
      <c r="L216" s="109"/>
      <c r="M216" s="109">
        <f>+M123+M213+M201+M159+M85+M44</f>
        <v>1171010.3979709146</v>
      </c>
    </row>
    <row r="219" spans="1:16" x14ac:dyDescent="0.2">
      <c r="I219" s="38"/>
    </row>
  </sheetData>
  <mergeCells count="15">
    <mergeCell ref="A161:M161"/>
    <mergeCell ref="A181:M181"/>
    <mergeCell ref="A204:M204"/>
    <mergeCell ref="A46:M46"/>
    <mergeCell ref="A66:M66"/>
    <mergeCell ref="A88:M88"/>
    <mergeCell ref="A107:M107"/>
    <mergeCell ref="A127:M127"/>
    <mergeCell ref="A146:M146"/>
    <mergeCell ref="A29:M29"/>
    <mergeCell ref="A1:M1"/>
    <mergeCell ref="A2:M2"/>
    <mergeCell ref="A4:M4"/>
    <mergeCell ref="A5:M5"/>
    <mergeCell ref="A11:M11"/>
  </mergeCells>
  <pageMargins left="0.75" right="0.75" top="1" bottom="1" header="0.5" footer="0.5"/>
  <pageSetup scale="61" orientation="portrait" r:id="rId1"/>
  <headerFooter alignWithMargins="0"/>
  <rowBreaks count="3" manualBreakCount="3">
    <brk id="145" max="12" man="1"/>
    <brk id="159" max="12" man="1"/>
    <brk id="2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activeCell="A6" sqref="A6"/>
    </sheetView>
  </sheetViews>
  <sheetFormatPr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21875" style="2" customWidth="1"/>
    <col min="9" max="9" width="12.109375" style="11" customWidth="1"/>
    <col min="10" max="10" width="1.5546875" style="2" customWidth="1"/>
    <col min="11" max="11" width="8.6640625" style="2" bestFit="1" customWidth="1"/>
    <col min="12" max="12" width="2.6640625" style="2" customWidth="1"/>
    <col min="13" max="13" width="11" style="11" customWidth="1"/>
    <col min="14" max="14" width="18.6640625" style="2" bestFit="1" customWidth="1"/>
    <col min="15" max="15" width="18.6640625" style="2" customWidth="1"/>
    <col min="16" max="16" width="18.5546875" style="2" bestFit="1" customWidth="1"/>
    <col min="17" max="17" width="12.44140625" style="2" bestFit="1" customWidth="1"/>
    <col min="18" max="18" width="18.218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95"/>
      <c r="O1" s="95"/>
      <c r="P1" s="95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4" spans="1:16" x14ac:dyDescent="0.2">
      <c r="A4" s="132" t="s">
        <v>122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94"/>
      <c r="O4" s="94"/>
      <c r="P4" s="94"/>
    </row>
    <row r="5" spans="1:16" x14ac:dyDescent="0.2">
      <c r="A5" s="137" t="s">
        <v>126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94"/>
      <c r="O5" s="94"/>
      <c r="P5" s="94"/>
    </row>
    <row r="7" spans="1:16" s="95" customFormat="1" x14ac:dyDescent="0.2">
      <c r="A7" s="95" t="s">
        <v>0</v>
      </c>
      <c r="C7" s="4" t="s">
        <v>1</v>
      </c>
      <c r="D7" s="4"/>
      <c r="E7" s="4" t="s">
        <v>99</v>
      </c>
      <c r="G7" s="95" t="s">
        <v>2</v>
      </c>
      <c r="I7" s="5"/>
      <c r="K7" s="4" t="s">
        <v>120</v>
      </c>
      <c r="M7" s="4" t="s">
        <v>89</v>
      </c>
    </row>
    <row r="8" spans="1:16" s="95" customFormat="1" x14ac:dyDescent="0.2">
      <c r="A8" s="6" t="s">
        <v>100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95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95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34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f>+'Bill analysis STEP 1'!C13</f>
        <v>297190</v>
      </c>
      <c r="E13" s="11">
        <v>0</v>
      </c>
      <c r="F13" s="12"/>
      <c r="G13" s="48">
        <f>+'Rate Sum STEP 2'!C29</f>
        <v>28.4</v>
      </c>
      <c r="I13" s="109">
        <f>ROUND(+C13*G13,0)</f>
        <v>8440196</v>
      </c>
      <c r="J13" s="106"/>
      <c r="K13" s="106">
        <f>+'Rate Sum STEP 2'!E29</f>
        <v>32.799999999999997</v>
      </c>
      <c r="L13" s="106"/>
      <c r="M13" s="109">
        <f>+K13*C13</f>
        <v>9747832</v>
      </c>
      <c r="O13" s="53"/>
    </row>
    <row r="14" spans="1:16" x14ac:dyDescent="0.2">
      <c r="A14" s="13" t="s">
        <v>127</v>
      </c>
      <c r="C14" s="11">
        <f>+'Bill analysis STEP 1'!C14</f>
        <v>5</v>
      </c>
      <c r="E14" s="11">
        <v>0</v>
      </c>
      <c r="F14" s="12"/>
      <c r="G14" s="58">
        <f>+'Rate Sum STEP 2'!C30</f>
        <v>29.9</v>
      </c>
      <c r="I14" s="11">
        <f>ROUND(+C14*G14,0)</f>
        <v>150</v>
      </c>
      <c r="J14" s="12"/>
      <c r="K14" s="77">
        <f>+'Rate Sum STEP 2'!E30</f>
        <v>34.4</v>
      </c>
      <c r="L14" s="14"/>
      <c r="M14" s="11">
        <f>+K14*C14</f>
        <v>172</v>
      </c>
    </row>
    <row r="15" spans="1:16" x14ac:dyDescent="0.2">
      <c r="A15" s="13" t="s">
        <v>17</v>
      </c>
      <c r="B15" s="21"/>
      <c r="C15" s="11">
        <f>+'Bill analysis STEP 1'!C15</f>
        <v>2028</v>
      </c>
      <c r="E15" s="11">
        <v>0</v>
      </c>
      <c r="F15" s="12"/>
      <c r="G15" s="49">
        <f>+'Rate Sum STEP 2'!C31</f>
        <v>34.299999999999997</v>
      </c>
      <c r="I15" s="11">
        <f>ROUND(+C15*G15,0)</f>
        <v>69560</v>
      </c>
      <c r="J15" s="12"/>
      <c r="K15" s="77">
        <f>+'Rate Sum STEP 2'!E31</f>
        <v>39.5</v>
      </c>
      <c r="L15" s="14"/>
      <c r="M15" s="11">
        <f>+K15*C15</f>
        <v>80106</v>
      </c>
    </row>
    <row r="16" spans="1:16" x14ac:dyDescent="0.2">
      <c r="A16" s="13" t="s">
        <v>18</v>
      </c>
      <c r="B16" s="21"/>
      <c r="C16" s="11">
        <f>+'Bill analysis STEP 1'!C16</f>
        <v>123</v>
      </c>
      <c r="E16" s="11">
        <v>0</v>
      </c>
      <c r="F16" s="12"/>
      <c r="G16" s="49">
        <f>+'Rate Sum STEP 2'!C32</f>
        <v>40.5</v>
      </c>
      <c r="I16" s="11">
        <f>ROUND(+C16*G16,0)</f>
        <v>4982</v>
      </c>
      <c r="J16" s="12"/>
      <c r="K16" s="77">
        <f>+'Rate Sum STEP 2'!E32</f>
        <v>46.7</v>
      </c>
      <c r="L16" s="14"/>
      <c r="M16" s="22">
        <f>+K16*C16</f>
        <v>5744.1</v>
      </c>
    </row>
    <row r="17" spans="1:17" x14ac:dyDescent="0.2">
      <c r="A17" s="13" t="s">
        <v>19</v>
      </c>
      <c r="B17" s="21"/>
      <c r="C17" s="11">
        <f>+'Bill analysis STEP 1'!C17</f>
        <v>24</v>
      </c>
      <c r="E17" s="11">
        <v>0</v>
      </c>
      <c r="F17" s="12"/>
      <c r="G17" s="49">
        <f>+'Rate Sum STEP 2'!C33</f>
        <v>56.9</v>
      </c>
      <c r="I17" s="11">
        <f t="shared" ref="I17:I18" si="0">ROUND(+C17*G17,0)</f>
        <v>1366</v>
      </c>
      <c r="J17" s="12"/>
      <c r="K17" s="77">
        <f>+'Rate Sum STEP 2'!E33</f>
        <v>65.5</v>
      </c>
      <c r="L17" s="14"/>
      <c r="M17" s="22">
        <f t="shared" ref="M17:M18" si="1">+K17*C17</f>
        <v>1572</v>
      </c>
    </row>
    <row r="18" spans="1:17" x14ac:dyDescent="0.2">
      <c r="A18" s="13" t="s">
        <v>26</v>
      </c>
      <c r="B18" s="21"/>
      <c r="C18" s="11">
        <f>+'Bill analysis STEP 1'!C18</f>
        <v>0</v>
      </c>
      <c r="E18" s="15">
        <v>0</v>
      </c>
      <c r="F18" s="12"/>
      <c r="G18" s="49">
        <f>+'Rate Sum STEP 2'!C34</f>
        <v>177</v>
      </c>
      <c r="I18" s="15">
        <f t="shared" si="0"/>
        <v>0</v>
      </c>
      <c r="J18" s="12"/>
      <c r="K18" s="77">
        <f>+'Rate Sum STEP 2'!E34</f>
        <v>203.9</v>
      </c>
      <c r="L18" s="14"/>
      <c r="M18" s="15">
        <f t="shared" si="1"/>
        <v>0</v>
      </c>
    </row>
    <row r="19" spans="1:17" x14ac:dyDescent="0.2">
      <c r="A19" s="2" t="s">
        <v>21</v>
      </c>
      <c r="C19" s="105">
        <f>SUM(C13:C18)</f>
        <v>299370</v>
      </c>
      <c r="E19" s="11">
        <f>SUM(E13:E18)</f>
        <v>0</v>
      </c>
      <c r="F19" s="12"/>
      <c r="G19" s="12"/>
      <c r="I19" s="11">
        <f>SUM(I13:I18)</f>
        <v>8516254</v>
      </c>
      <c r="J19" s="12"/>
      <c r="K19" s="77"/>
      <c r="M19" s="11">
        <f>SUM(M13:M18)</f>
        <v>9835426.0999999996</v>
      </c>
    </row>
    <row r="20" spans="1:17" x14ac:dyDescent="0.2">
      <c r="F20" s="12"/>
      <c r="G20" s="12"/>
      <c r="J20" s="12"/>
      <c r="K20" s="77"/>
    </row>
    <row r="21" spans="1:17" x14ac:dyDescent="0.2">
      <c r="A21" s="2" t="s">
        <v>48</v>
      </c>
      <c r="C21" s="11">
        <v>0</v>
      </c>
      <c r="E21" s="11">
        <f>+'Bill analysis STEP 1'!E21</f>
        <v>4705869</v>
      </c>
      <c r="F21" s="12"/>
      <c r="G21" s="14">
        <f>+'Rate Sum STEP 1'!C41</f>
        <v>4.25</v>
      </c>
      <c r="I21" s="22">
        <f>+E21*G21</f>
        <v>19999943.25</v>
      </c>
      <c r="J21" s="12"/>
      <c r="K21" s="14">
        <f>+'Rate Sum STEP 2'!E22</f>
        <v>4.53</v>
      </c>
      <c r="M21" s="22">
        <f>+E21*K21</f>
        <v>21317586.57</v>
      </c>
    </row>
    <row r="22" spans="1:17" x14ac:dyDescent="0.2">
      <c r="A22" s="2" t="s">
        <v>49</v>
      </c>
      <c r="C22" s="11">
        <v>0</v>
      </c>
      <c r="E22" s="11">
        <f>+'Bill analysis STEP 1'!E22</f>
        <v>230163</v>
      </c>
      <c r="F22" s="12"/>
      <c r="G22" s="14">
        <f>+'Rate Sum STEP 1'!C42</f>
        <v>3.53</v>
      </c>
      <c r="I22" s="22">
        <f>+E22*G22</f>
        <v>812475.3899999999</v>
      </c>
      <c r="J22" s="12"/>
      <c r="K22" s="14">
        <f>+'Rate Sum STEP 2'!E23</f>
        <v>3.94</v>
      </c>
      <c r="M22" s="22">
        <f>+E22*K22</f>
        <v>906842.22</v>
      </c>
    </row>
    <row r="23" spans="1:17" x14ac:dyDescent="0.2">
      <c r="A23" s="2" t="s">
        <v>50</v>
      </c>
      <c r="C23" s="15">
        <v>0</v>
      </c>
      <c r="E23" s="15">
        <f>+'Bill analysis STEP 1'!E23</f>
        <v>0</v>
      </c>
      <c r="F23" s="12"/>
      <c r="G23" s="14">
        <f>+'Rate Sum STEP 1'!C43</f>
        <v>2.72</v>
      </c>
      <c r="I23" s="15">
        <f>+E23*G23</f>
        <v>0</v>
      </c>
      <c r="J23" s="16"/>
      <c r="K23" s="14">
        <f>+'Rate Sum STEP 2'!E24</f>
        <v>2.88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11">
        <f>SUM(E21:E23)</f>
        <v>4936032</v>
      </c>
      <c r="F24" s="12"/>
      <c r="G24" s="14"/>
      <c r="I24" s="11">
        <f>SUM(I21:I23)</f>
        <v>20812418.640000001</v>
      </c>
      <c r="J24" s="12"/>
      <c r="M24" s="11">
        <f>SUM(M21:M23)</f>
        <v>22224428.789999999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299370</v>
      </c>
      <c r="E26" s="11">
        <f>+E24+E19</f>
        <v>4936032</v>
      </c>
      <c r="F26" s="12"/>
      <c r="G26" s="12"/>
      <c r="I26" s="11">
        <f>+I24+I19</f>
        <v>29328672.640000001</v>
      </c>
      <c r="J26" s="12"/>
      <c r="M26" s="11">
        <f>+M24+M19</f>
        <v>32059854.890000001</v>
      </c>
      <c r="N26" s="38"/>
      <c r="O26" s="76"/>
      <c r="P26" s="38"/>
      <c r="Q26" s="11"/>
    </row>
    <row r="27" spans="1:17" x14ac:dyDescent="0.2">
      <c r="D27" s="2"/>
      <c r="G27" s="11"/>
      <c r="J27" s="12"/>
      <c r="P27" s="11"/>
    </row>
    <row r="28" spans="1:17" x14ac:dyDescent="0.2">
      <c r="C28" s="117"/>
      <c r="D28" s="118"/>
      <c r="E28" s="117"/>
      <c r="F28" s="118"/>
      <c r="G28" s="118"/>
      <c r="J28" s="19"/>
    </row>
    <row r="29" spans="1:17" x14ac:dyDescent="0.2">
      <c r="A29" s="134" t="s">
        <v>14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7" x14ac:dyDescent="0.2">
      <c r="A30" s="2" t="s">
        <v>15</v>
      </c>
      <c r="J30" s="12"/>
    </row>
    <row r="31" spans="1:17" x14ac:dyDescent="0.2">
      <c r="A31" s="13" t="s">
        <v>16</v>
      </c>
      <c r="C31" s="11">
        <f>+'Bill analysis STEP 1'!C31</f>
        <v>33726</v>
      </c>
      <c r="E31" s="11">
        <v>0</v>
      </c>
      <c r="F31" s="12"/>
      <c r="G31" s="14">
        <f>+'Rate Sum STEP 2'!C10</f>
        <v>14.2</v>
      </c>
      <c r="I31" s="109">
        <f>ROUND(+C31*G31,0)</f>
        <v>478909</v>
      </c>
      <c r="J31" s="106"/>
      <c r="K31" s="106">
        <f>+'Rate Sum STEP 2'!E10</f>
        <v>16.399999999999999</v>
      </c>
      <c r="L31" s="106"/>
      <c r="M31" s="109">
        <f>+K31*C31</f>
        <v>553106.39999999991</v>
      </c>
    </row>
    <row r="32" spans="1:17" x14ac:dyDescent="0.2">
      <c r="A32" s="13" t="s">
        <v>17</v>
      </c>
      <c r="C32" s="11">
        <f>+'Bill analysis STEP 1'!C32</f>
        <v>833</v>
      </c>
      <c r="E32" s="11">
        <v>0</v>
      </c>
      <c r="F32" s="12"/>
      <c r="G32" s="14">
        <f>+'Rate Sum STEP 2'!C12</f>
        <v>16</v>
      </c>
      <c r="I32" s="11">
        <f>ROUND(+C32*G32,0)</f>
        <v>13328</v>
      </c>
      <c r="J32" s="12"/>
      <c r="K32" s="77">
        <f>+'Rate Sum STEP 2'!E12</f>
        <v>18.45</v>
      </c>
      <c r="L32" s="14"/>
      <c r="M32" s="11">
        <f>+K32*C32</f>
        <v>15368.849999999999</v>
      </c>
    </row>
    <row r="33" spans="1:17" x14ac:dyDescent="0.2">
      <c r="A33" s="13" t="s">
        <v>18</v>
      </c>
      <c r="C33" s="11">
        <f>+'Bill analysis STEP 1'!C33</f>
        <v>48</v>
      </c>
      <c r="E33" s="11">
        <v>0</v>
      </c>
      <c r="F33" s="12"/>
      <c r="G33" s="14">
        <f>+'Rate Sum STEP 2'!C13</f>
        <v>18</v>
      </c>
      <c r="I33" s="11">
        <f t="shared" ref="I33:I34" si="2">ROUND(+C33*G33,0)</f>
        <v>864</v>
      </c>
      <c r="J33" s="12"/>
      <c r="K33" s="77">
        <f>+'Rate Sum STEP 2'!E13</f>
        <v>20.75</v>
      </c>
      <c r="L33" s="14"/>
      <c r="M33" s="11">
        <f>+K33*C33</f>
        <v>996</v>
      </c>
    </row>
    <row r="34" spans="1:17" x14ac:dyDescent="0.2">
      <c r="A34" s="13" t="s">
        <v>19</v>
      </c>
      <c r="C34" s="11">
        <f>+'Bill analysis STEP 1'!C34</f>
        <v>12</v>
      </c>
      <c r="E34" s="15">
        <v>0</v>
      </c>
      <c r="F34" s="12"/>
      <c r="G34" s="14">
        <f>+'Rate Sum STEP 2'!C14</f>
        <v>22.7</v>
      </c>
      <c r="I34" s="15">
        <f t="shared" si="2"/>
        <v>272</v>
      </c>
      <c r="J34" s="12"/>
      <c r="K34" s="77">
        <f>+'Rate Sum STEP 2'!E14</f>
        <v>26.2</v>
      </c>
      <c r="L34" s="14"/>
      <c r="M34" s="15">
        <f>+K34*C34</f>
        <v>314.39999999999998</v>
      </c>
    </row>
    <row r="35" spans="1:17" x14ac:dyDescent="0.2">
      <c r="A35" s="2" t="s">
        <v>21</v>
      </c>
      <c r="C35" s="105">
        <f>SUM(C31:C34)</f>
        <v>34619</v>
      </c>
      <c r="E35" s="11">
        <f>SUM(E31:E33)</f>
        <v>0</v>
      </c>
      <c r="F35" s="12"/>
      <c r="G35" s="12"/>
      <c r="I35" s="11">
        <f>SUM(I31:I34)</f>
        <v>493373</v>
      </c>
      <c r="J35" s="12"/>
      <c r="M35" s="11">
        <f>SUM(M31:M34)</f>
        <v>569785.64999999991</v>
      </c>
    </row>
    <row r="36" spans="1:17" x14ac:dyDescent="0.2">
      <c r="F36" s="12"/>
      <c r="G36" s="12"/>
      <c r="J36" s="12"/>
    </row>
    <row r="37" spans="1:17" x14ac:dyDescent="0.2">
      <c r="A37" s="2" t="s">
        <v>53</v>
      </c>
      <c r="C37" s="11">
        <v>0</v>
      </c>
      <c r="E37" s="11">
        <f>+'Bill analysis STEP 1'!E37</f>
        <v>179931</v>
      </c>
      <c r="F37" s="12"/>
      <c r="G37" s="14">
        <f>+'Rate Sum STEP 1'!C22</f>
        <v>4.25</v>
      </c>
      <c r="I37" s="22">
        <f>+E37*G37</f>
        <v>764706.75</v>
      </c>
      <c r="J37" s="12"/>
      <c r="K37" s="14">
        <f>+'Rate Sum STEP 2'!E22</f>
        <v>4.53</v>
      </c>
      <c r="M37" s="22">
        <f>+E37*K37</f>
        <v>815087.43</v>
      </c>
    </row>
    <row r="38" spans="1:17" x14ac:dyDescent="0.2">
      <c r="A38" s="2" t="s">
        <v>54</v>
      </c>
      <c r="C38" s="11">
        <v>0</v>
      </c>
      <c r="E38" s="11">
        <f>+'Bill analysis STEP 1'!E38</f>
        <v>10868</v>
      </c>
      <c r="F38" s="12"/>
      <c r="G38" s="14">
        <f>+'Rate Sum STEP 1'!C23</f>
        <v>3.53</v>
      </c>
      <c r="I38" s="22">
        <f>+E38*G38</f>
        <v>38364.04</v>
      </c>
      <c r="J38" s="12"/>
      <c r="K38" s="14">
        <f>+'Rate Sum STEP 2'!E23</f>
        <v>3.94</v>
      </c>
      <c r="M38" s="22">
        <f>+E38*K38</f>
        <v>42819.92</v>
      </c>
    </row>
    <row r="39" spans="1:17" x14ac:dyDescent="0.2">
      <c r="A39" s="2" t="s">
        <v>55</v>
      </c>
      <c r="C39" s="15">
        <v>0</v>
      </c>
      <c r="E39" s="11">
        <f>+'Bill analysis STEP 1'!E39</f>
        <v>0</v>
      </c>
      <c r="F39" s="12"/>
      <c r="G39" s="14">
        <f>+'Rate Sum STEP 1'!C24</f>
        <v>2.72</v>
      </c>
      <c r="I39" s="15">
        <f>+E39*G39</f>
        <v>0</v>
      </c>
      <c r="J39" s="16"/>
      <c r="K39" s="14">
        <f>+'Rate Sum STEP 2'!E24</f>
        <v>2.88</v>
      </c>
      <c r="L39" s="17"/>
      <c r="M39" s="15">
        <f>+E39*K39</f>
        <v>0</v>
      </c>
      <c r="P39" s="11"/>
      <c r="Q39" s="77"/>
    </row>
    <row r="40" spans="1:17" x14ac:dyDescent="0.2">
      <c r="A40" s="2" t="s">
        <v>23</v>
      </c>
      <c r="C40" s="11">
        <f>SUM(C37:C39)</f>
        <v>0</v>
      </c>
      <c r="E40" s="105">
        <f>SUM(E37:E39)</f>
        <v>190799</v>
      </c>
      <c r="F40" s="12"/>
      <c r="G40" s="14"/>
      <c r="I40" s="11">
        <f>SUM(I37:I39)</f>
        <v>803070.79</v>
      </c>
      <c r="J40" s="12"/>
      <c r="M40" s="11">
        <f>SUM(M37:M39)</f>
        <v>857907.35000000009</v>
      </c>
    </row>
    <row r="41" spans="1:17" x14ac:dyDescent="0.2">
      <c r="F41" s="12"/>
      <c r="G41" s="12"/>
      <c r="J41" s="12"/>
    </row>
    <row r="42" spans="1:17" x14ac:dyDescent="0.2">
      <c r="A42" s="2" t="s">
        <v>24</v>
      </c>
      <c r="C42" s="11">
        <f>+C40+C35</f>
        <v>34619</v>
      </c>
      <c r="E42" s="11">
        <f>+E40+E35</f>
        <v>190799</v>
      </c>
      <c r="F42" s="12"/>
      <c r="G42" s="12"/>
      <c r="I42" s="11">
        <f>+I40+I35</f>
        <v>1296443.79</v>
      </c>
      <c r="J42" s="12"/>
      <c r="M42" s="11">
        <f>+M40+M35</f>
        <v>1427693</v>
      </c>
    </row>
    <row r="43" spans="1:17" x14ac:dyDescent="0.2">
      <c r="F43" s="12"/>
      <c r="G43" s="12"/>
      <c r="J43" s="12"/>
    </row>
    <row r="44" spans="1:17" x14ac:dyDescent="0.2">
      <c r="A44" s="2" t="s">
        <v>51</v>
      </c>
      <c r="C44" s="11">
        <f>+C42+C26</f>
        <v>333989</v>
      </c>
      <c r="D44" s="2"/>
      <c r="E44" s="11">
        <f>+E42+E26</f>
        <v>5126831</v>
      </c>
      <c r="F44" s="12"/>
      <c r="G44" s="12"/>
      <c r="I44" s="11">
        <f>+I42+I26</f>
        <v>30625116.43</v>
      </c>
      <c r="J44" s="12"/>
      <c r="M44" s="11">
        <f>+M42+M26</f>
        <v>33487547.890000001</v>
      </c>
    </row>
    <row r="45" spans="1:17" x14ac:dyDescent="0.2">
      <c r="F45" s="12"/>
      <c r="G45" s="12"/>
      <c r="J45" s="12"/>
    </row>
    <row r="46" spans="1:17" x14ac:dyDescent="0.2">
      <c r="A46" s="134" t="s">
        <v>52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7" x14ac:dyDescent="0.2">
      <c r="A47" s="2" t="s">
        <v>15</v>
      </c>
      <c r="J47" s="12"/>
    </row>
    <row r="48" spans="1:17" x14ac:dyDescent="0.2">
      <c r="A48" s="13" t="s">
        <v>16</v>
      </c>
      <c r="C48" s="11">
        <f>+'Bill analysis STEP 1'!C48</f>
        <v>10443</v>
      </c>
      <c r="E48" s="11">
        <v>0</v>
      </c>
      <c r="F48" s="12"/>
      <c r="G48" s="14">
        <f>+'Rate Sum STEP 2'!C29</f>
        <v>28.4</v>
      </c>
      <c r="I48" s="109">
        <f t="shared" ref="I48:I56" si="3">ROUND(+C48*G48,0)</f>
        <v>296581</v>
      </c>
      <c r="J48" s="106"/>
      <c r="K48" s="106">
        <f>+'Rate Sum STEP 2'!E29</f>
        <v>32.799999999999997</v>
      </c>
      <c r="L48" s="106"/>
      <c r="M48" s="109">
        <f t="shared" ref="M48:M56" si="4">+C48*K48</f>
        <v>342530.39999999997</v>
      </c>
    </row>
    <row r="49" spans="1:13" x14ac:dyDescent="0.2">
      <c r="A49" s="13" t="s">
        <v>17</v>
      </c>
      <c r="C49" s="11">
        <f>+'Bill analysis STEP 1'!C49</f>
        <v>2676</v>
      </c>
      <c r="E49" s="11">
        <v>0</v>
      </c>
      <c r="F49" s="12"/>
      <c r="G49" s="14">
        <f>+'Rate Sum STEP 2'!$C31</f>
        <v>34.299999999999997</v>
      </c>
      <c r="I49" s="11">
        <f t="shared" si="3"/>
        <v>91787</v>
      </c>
      <c r="J49" s="12"/>
      <c r="K49" s="77">
        <f>+'Rate Sum STEP 2'!E31</f>
        <v>39.5</v>
      </c>
      <c r="L49" s="14"/>
      <c r="M49" s="23">
        <f t="shared" si="4"/>
        <v>105702</v>
      </c>
    </row>
    <row r="50" spans="1:13" x14ac:dyDescent="0.2">
      <c r="A50" s="13" t="s">
        <v>18</v>
      </c>
      <c r="C50" s="11">
        <f>+'Bill analysis STEP 1'!C50</f>
        <v>1463</v>
      </c>
      <c r="E50" s="11">
        <v>0</v>
      </c>
      <c r="F50" s="12"/>
      <c r="G50" s="14">
        <f>+'Rate Sum STEP 2'!$C32</f>
        <v>40.5</v>
      </c>
      <c r="I50" s="11">
        <f t="shared" si="3"/>
        <v>59252</v>
      </c>
      <c r="J50" s="12"/>
      <c r="K50" s="77">
        <f>+'Rate Sum STEP 2'!E32</f>
        <v>46.7</v>
      </c>
      <c r="L50" s="14"/>
      <c r="M50" s="23">
        <f t="shared" si="4"/>
        <v>68322.100000000006</v>
      </c>
    </row>
    <row r="51" spans="1:13" x14ac:dyDescent="0.2">
      <c r="A51" s="13" t="s">
        <v>19</v>
      </c>
      <c r="C51" s="11">
        <f>+'Bill analysis STEP 1'!C51</f>
        <v>2111</v>
      </c>
      <c r="E51" s="11">
        <v>0</v>
      </c>
      <c r="F51" s="12"/>
      <c r="G51" s="14">
        <f>+'Rate Sum STEP 2'!$C33</f>
        <v>56.9</v>
      </c>
      <c r="I51" s="11">
        <f t="shared" si="3"/>
        <v>120116</v>
      </c>
      <c r="J51" s="12"/>
      <c r="K51" s="77">
        <f>+'Rate Sum STEP 2'!E33</f>
        <v>65.5</v>
      </c>
      <c r="L51" s="14"/>
      <c r="M51" s="23">
        <f t="shared" si="4"/>
        <v>138270.5</v>
      </c>
    </row>
    <row r="52" spans="1:13" x14ac:dyDescent="0.2">
      <c r="A52" s="13" t="s">
        <v>26</v>
      </c>
      <c r="C52" s="11">
        <f>+'Bill analysis STEP 1'!C52</f>
        <v>240</v>
      </c>
      <c r="E52" s="11">
        <v>0</v>
      </c>
      <c r="F52" s="12"/>
      <c r="G52" s="14">
        <f>+'Rate Sum STEP 2'!$C34</f>
        <v>177</v>
      </c>
      <c r="I52" s="11">
        <f t="shared" si="3"/>
        <v>42480</v>
      </c>
      <c r="J52" s="12"/>
      <c r="K52" s="77">
        <f>+'Rate Sum STEP 2'!E34</f>
        <v>203.9</v>
      </c>
      <c r="L52" s="14"/>
      <c r="M52" s="23">
        <f t="shared" si="4"/>
        <v>48936</v>
      </c>
    </row>
    <row r="53" spans="1:13" x14ac:dyDescent="0.2">
      <c r="A53" s="13" t="s">
        <v>20</v>
      </c>
      <c r="C53" s="11">
        <f>+'Bill analysis STEP 1'!C53</f>
        <v>147</v>
      </c>
      <c r="E53" s="11">
        <v>0</v>
      </c>
      <c r="F53" s="12"/>
      <c r="G53" s="14">
        <f>+'Rate Sum STEP 2'!$C35</f>
        <v>221.8</v>
      </c>
      <c r="I53" s="11">
        <f t="shared" si="3"/>
        <v>32605</v>
      </c>
      <c r="J53" s="12"/>
      <c r="K53" s="77">
        <f>+'Rate Sum STEP 2'!E35</f>
        <v>255.5</v>
      </c>
      <c r="L53" s="14"/>
      <c r="M53" s="23">
        <f t="shared" si="4"/>
        <v>37558.5</v>
      </c>
    </row>
    <row r="54" spans="1:13" x14ac:dyDescent="0.2">
      <c r="A54" s="13" t="s">
        <v>27</v>
      </c>
      <c r="C54" s="11">
        <f>+'Bill analysis STEP 1'!C54</f>
        <v>81</v>
      </c>
      <c r="E54" s="11">
        <v>0</v>
      </c>
      <c r="F54" s="12"/>
      <c r="G54" s="14">
        <f>+'Rate Sum STEP 2'!$C36</f>
        <v>327.8</v>
      </c>
      <c r="I54" s="22">
        <f t="shared" si="3"/>
        <v>26552</v>
      </c>
      <c r="J54" s="12"/>
      <c r="K54" s="77">
        <f>+'Rate Sum STEP 2'!E36</f>
        <v>377.6</v>
      </c>
      <c r="L54" s="14"/>
      <c r="M54" s="23">
        <f t="shared" si="4"/>
        <v>30585.600000000002</v>
      </c>
    </row>
    <row r="55" spans="1:13" x14ac:dyDescent="0.2">
      <c r="A55" s="13" t="s">
        <v>28</v>
      </c>
      <c r="C55" s="11">
        <f>+'Bill analysis STEP 1'!C55</f>
        <v>67</v>
      </c>
      <c r="E55" s="11">
        <v>0</v>
      </c>
      <c r="F55" s="12"/>
      <c r="G55" s="14">
        <f>+'Rate Sum STEP 2'!$C37</f>
        <v>447.9</v>
      </c>
      <c r="I55" s="22">
        <f t="shared" si="3"/>
        <v>30009</v>
      </c>
      <c r="J55" s="12"/>
      <c r="K55" s="77">
        <f>+'Rate Sum STEP 2'!E37</f>
        <v>516</v>
      </c>
      <c r="L55" s="14"/>
      <c r="M55" s="23">
        <f t="shared" si="4"/>
        <v>34572</v>
      </c>
    </row>
    <row r="56" spans="1:13" x14ac:dyDescent="0.2">
      <c r="A56" s="13" t="s">
        <v>29</v>
      </c>
      <c r="C56" s="11">
        <f>+'Bill analysis STEP 1'!C56</f>
        <v>0</v>
      </c>
      <c r="E56" s="15">
        <v>0</v>
      </c>
      <c r="F56" s="12"/>
      <c r="G56" s="14">
        <f>+'Rate Sum STEP 2'!$C38</f>
        <v>584.79999999999995</v>
      </c>
      <c r="I56" s="15">
        <f t="shared" si="3"/>
        <v>0</v>
      </c>
      <c r="J56" s="12"/>
      <c r="K56" s="77">
        <f>+'Rate Sum STEP 2'!E38</f>
        <v>673.7</v>
      </c>
      <c r="L56" s="14"/>
      <c r="M56" s="24">
        <f t="shared" si="4"/>
        <v>0</v>
      </c>
    </row>
    <row r="57" spans="1:13" x14ac:dyDescent="0.2">
      <c r="A57" s="2" t="s">
        <v>30</v>
      </c>
      <c r="C57" s="105">
        <f>SUM(C48:C56)</f>
        <v>17228</v>
      </c>
      <c r="E57" s="11">
        <f>SUM(E48:E56)</f>
        <v>0</v>
      </c>
      <c r="F57" s="12"/>
      <c r="G57" s="16"/>
      <c r="I57" s="11">
        <f>SUM(I48:I56)</f>
        <v>699382</v>
      </c>
      <c r="J57" s="12"/>
      <c r="M57" s="11">
        <f>SUM(M48:M56)</f>
        <v>806477.1</v>
      </c>
    </row>
    <row r="58" spans="1:13" x14ac:dyDescent="0.2">
      <c r="F58" s="12"/>
      <c r="G58" s="12"/>
      <c r="J58" s="12"/>
    </row>
    <row r="59" spans="1:13" x14ac:dyDescent="0.2">
      <c r="A59" s="2" t="s">
        <v>48</v>
      </c>
      <c r="C59" s="11">
        <v>0</v>
      </c>
      <c r="E59" s="11">
        <f>+'Bill analysis STEP 1'!E59</f>
        <v>361362</v>
      </c>
      <c r="F59" s="12"/>
      <c r="G59" s="40">
        <f>+'Rate Sum STEP 1'!C41</f>
        <v>4.25</v>
      </c>
      <c r="I59" s="20">
        <f>ROUND(+E59*G59,0)</f>
        <v>1535789</v>
      </c>
      <c r="J59" s="25"/>
      <c r="K59" s="52">
        <f>+'Rate Sum STEP 2'!E41</f>
        <v>4.53</v>
      </c>
      <c r="L59" s="17"/>
      <c r="M59" s="20">
        <f>+E59*K59</f>
        <v>1636969.86</v>
      </c>
    </row>
    <row r="60" spans="1:13" x14ac:dyDescent="0.2">
      <c r="A60" s="2" t="s">
        <v>49</v>
      </c>
      <c r="C60" s="22">
        <v>0</v>
      </c>
      <c r="D60" s="22"/>
      <c r="E60" s="22">
        <f>+'Bill analysis STEP 1'!E60</f>
        <v>1111318</v>
      </c>
      <c r="F60" s="26"/>
      <c r="G60" s="40">
        <f>+'Rate Sum STEP 1'!C42</f>
        <v>3.53</v>
      </c>
      <c r="I60" s="20">
        <f>ROUND(+E60*G60,0)</f>
        <v>3922953</v>
      </c>
      <c r="J60" s="16"/>
      <c r="K60" s="52">
        <f>+'Rate Sum STEP 2'!E42</f>
        <v>3.94</v>
      </c>
      <c r="L60" s="17"/>
      <c r="M60" s="20">
        <f>+E60*K60</f>
        <v>4378592.92</v>
      </c>
    </row>
    <row r="61" spans="1:13" x14ac:dyDescent="0.2">
      <c r="A61" s="2" t="s">
        <v>50</v>
      </c>
      <c r="C61" s="15">
        <v>0</v>
      </c>
      <c r="D61" s="22"/>
      <c r="E61" s="15">
        <f>+'Bill analysis STEP 1'!E61</f>
        <v>316326</v>
      </c>
      <c r="F61" s="12"/>
      <c r="G61" s="40">
        <f>+'Rate Sum STEP 1'!C43</f>
        <v>2.72</v>
      </c>
      <c r="I61" s="24">
        <f>ROUND(+E61*G61,0)</f>
        <v>860407</v>
      </c>
      <c r="J61" s="12"/>
      <c r="K61" s="52">
        <f>+'Rate Sum STEP 2'!E43</f>
        <v>2.88</v>
      </c>
      <c r="L61" s="17"/>
      <c r="M61" s="24">
        <f>+E61*K61</f>
        <v>911018.88</v>
      </c>
    </row>
    <row r="62" spans="1:13" x14ac:dyDescent="0.2">
      <c r="A62" s="2" t="s">
        <v>30</v>
      </c>
      <c r="C62" s="22">
        <f>SUM(C59:C61)</f>
        <v>0</v>
      </c>
      <c r="D62" s="2"/>
      <c r="E62" s="22">
        <f>SUM(E59:E61)</f>
        <v>1789006</v>
      </c>
      <c r="F62" s="12"/>
      <c r="G62" s="18"/>
      <c r="I62" s="22">
        <f>SUM(I59:I61)</f>
        <v>6319149</v>
      </c>
      <c r="J62" s="12"/>
      <c r="M62" s="22">
        <f>SUM(M59:M61)</f>
        <v>6926581.6600000001</v>
      </c>
    </row>
    <row r="63" spans="1:13" x14ac:dyDescent="0.2">
      <c r="F63" s="12"/>
      <c r="G63" s="12"/>
      <c r="J63" s="12"/>
    </row>
    <row r="64" spans="1:13" x14ac:dyDescent="0.2">
      <c r="A64" s="2" t="s">
        <v>24</v>
      </c>
      <c r="C64" s="11">
        <f>+C62+C57</f>
        <v>17228</v>
      </c>
      <c r="E64" s="11">
        <f>+E62+E57</f>
        <v>1789006</v>
      </c>
      <c r="F64" s="12"/>
      <c r="G64" s="12"/>
      <c r="I64" s="11">
        <f>+I62+I57</f>
        <v>7018531</v>
      </c>
      <c r="J64" s="12"/>
      <c r="M64" s="11">
        <f>+M62+M57</f>
        <v>7733058.7599999998</v>
      </c>
    </row>
    <row r="65" spans="1:13" x14ac:dyDescent="0.2">
      <c r="A65" s="13"/>
      <c r="F65" s="12"/>
      <c r="G65" s="12"/>
    </row>
    <row r="66" spans="1:13" x14ac:dyDescent="0.2">
      <c r="A66" s="134" t="s">
        <v>25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x14ac:dyDescent="0.2">
      <c r="A67" s="2" t="s">
        <v>15</v>
      </c>
      <c r="J67" s="12"/>
    </row>
    <row r="68" spans="1:13" x14ac:dyDescent="0.2">
      <c r="A68" s="13" t="s">
        <v>16</v>
      </c>
      <c r="C68" s="11">
        <f>+'Bill analysis STEP 1'!C68</f>
        <v>591</v>
      </c>
      <c r="E68" s="11">
        <v>0</v>
      </c>
      <c r="F68" s="12"/>
      <c r="G68" s="14">
        <f>+'Rate Sum STEP 2'!C10</f>
        <v>14.2</v>
      </c>
      <c r="I68" s="109">
        <f t="shared" ref="I68:I75" si="5">ROUND(+C68*G68,0)</f>
        <v>8392</v>
      </c>
      <c r="J68" s="106"/>
      <c r="K68" s="106">
        <f>+'Rate Sum STEP 2'!E10</f>
        <v>16.399999999999999</v>
      </c>
      <c r="L68" s="106"/>
      <c r="M68" s="109">
        <f t="shared" ref="M68:M75" si="6">+C68*K68</f>
        <v>9692.4</v>
      </c>
    </row>
    <row r="69" spans="1:13" x14ac:dyDescent="0.2">
      <c r="A69" s="13" t="s">
        <v>17</v>
      </c>
      <c r="C69" s="11">
        <f>+'Bill analysis STEP 1'!C69</f>
        <v>84</v>
      </c>
      <c r="E69" s="11">
        <v>0</v>
      </c>
      <c r="F69" s="12"/>
      <c r="G69" s="14">
        <f>+'Rate Sum STEP 2'!C12</f>
        <v>16</v>
      </c>
      <c r="I69" s="11">
        <f t="shared" si="5"/>
        <v>1344</v>
      </c>
      <c r="J69" s="12"/>
      <c r="K69" s="77">
        <f>+'Rate Sum STEP 2'!E12</f>
        <v>18.45</v>
      </c>
      <c r="L69" s="14"/>
      <c r="M69" s="23">
        <f t="shared" si="6"/>
        <v>1549.8</v>
      </c>
    </row>
    <row r="70" spans="1:13" x14ac:dyDescent="0.2">
      <c r="A70" s="13" t="s">
        <v>18</v>
      </c>
      <c r="C70" s="11">
        <f>+'Bill analysis STEP 1'!C70</f>
        <v>25</v>
      </c>
      <c r="E70" s="11">
        <v>0</v>
      </c>
      <c r="F70" s="12"/>
      <c r="G70" s="14">
        <f>+'Rate Sum STEP 2'!C13</f>
        <v>18</v>
      </c>
      <c r="I70" s="11">
        <f t="shared" si="5"/>
        <v>450</v>
      </c>
      <c r="J70" s="12"/>
      <c r="K70" s="77">
        <f>+'Rate Sum STEP 2'!E13</f>
        <v>20.75</v>
      </c>
      <c r="L70" s="14"/>
      <c r="M70" s="23">
        <f t="shared" si="6"/>
        <v>518.75</v>
      </c>
    </row>
    <row r="71" spans="1:13" x14ac:dyDescent="0.2">
      <c r="A71" s="13" t="s">
        <v>19</v>
      </c>
      <c r="C71" s="11">
        <f>+'Bill analysis STEP 1'!C71</f>
        <v>120</v>
      </c>
      <c r="E71" s="11">
        <v>0</v>
      </c>
      <c r="F71" s="12"/>
      <c r="G71" s="14">
        <f>+'Rate Sum STEP 2'!C14</f>
        <v>22.7</v>
      </c>
      <c r="I71" s="11">
        <f t="shared" si="5"/>
        <v>2724</v>
      </c>
      <c r="J71" s="12"/>
      <c r="K71" s="77">
        <f>+'Rate Sum STEP 2'!E14</f>
        <v>26.2</v>
      </c>
      <c r="L71" s="14"/>
      <c r="M71" s="23">
        <f t="shared" si="6"/>
        <v>3144</v>
      </c>
    </row>
    <row r="72" spans="1:13" x14ac:dyDescent="0.2">
      <c r="A72" s="13" t="s">
        <v>26</v>
      </c>
      <c r="C72" s="11">
        <f>+'Bill analysis STEP 1'!C72</f>
        <v>24</v>
      </c>
      <c r="E72" s="11">
        <v>0</v>
      </c>
      <c r="F72" s="12"/>
      <c r="G72" s="14">
        <f>+'Rate Sum STEP 2'!C15</f>
        <v>54.9</v>
      </c>
      <c r="I72" s="11">
        <f t="shared" si="5"/>
        <v>1318</v>
      </c>
      <c r="J72" s="12"/>
      <c r="K72" s="77">
        <f>+'Rate Sum STEP 2'!E15</f>
        <v>63.2</v>
      </c>
      <c r="L72" s="14"/>
      <c r="M72" s="23">
        <f t="shared" si="6"/>
        <v>1516.8000000000002</v>
      </c>
    </row>
    <row r="73" spans="1:13" x14ac:dyDescent="0.2">
      <c r="A73" s="13" t="s">
        <v>20</v>
      </c>
      <c r="C73" s="11">
        <f>+'Bill analysis STEP 1'!C73</f>
        <v>49</v>
      </c>
      <c r="E73" s="11">
        <v>0</v>
      </c>
      <c r="F73" s="12"/>
      <c r="G73" s="14">
        <f>+'Rate Sum STEP 2'!C16</f>
        <v>68.8</v>
      </c>
      <c r="I73" s="11">
        <f t="shared" si="5"/>
        <v>3371</v>
      </c>
      <c r="J73" s="12"/>
      <c r="K73" s="77">
        <f>+'Rate Sum STEP 2'!E16</f>
        <v>79.3</v>
      </c>
      <c r="L73" s="14"/>
      <c r="M73" s="23">
        <f t="shared" si="6"/>
        <v>3885.7</v>
      </c>
    </row>
    <row r="74" spans="1:13" x14ac:dyDescent="0.2">
      <c r="A74" s="13" t="s">
        <v>27</v>
      </c>
      <c r="C74" s="11">
        <f>+'Bill analysis STEP 1'!C74</f>
        <v>12</v>
      </c>
      <c r="E74" s="11">
        <v>0</v>
      </c>
      <c r="F74" s="12"/>
      <c r="G74" s="14">
        <f>+'Rate Sum STEP 2'!C17</f>
        <v>101.9</v>
      </c>
      <c r="I74" s="22">
        <f t="shared" si="5"/>
        <v>1223</v>
      </c>
      <c r="J74" s="12"/>
      <c r="K74" s="77">
        <f>+'Rate Sum STEP 2'!E17</f>
        <v>117.4</v>
      </c>
      <c r="L74" s="14"/>
      <c r="M74" s="23">
        <f t="shared" si="6"/>
        <v>1408.8000000000002</v>
      </c>
    </row>
    <row r="75" spans="1:13" x14ac:dyDescent="0.2">
      <c r="A75" s="13" t="s">
        <v>29</v>
      </c>
      <c r="C75" s="15">
        <f>+'Bill analysis STEP 1'!C75</f>
        <v>0</v>
      </c>
      <c r="E75" s="15">
        <v>0</v>
      </c>
      <c r="F75" s="12"/>
      <c r="G75" s="14">
        <f>+'Rate Sum STEP 2'!C19</f>
        <v>183</v>
      </c>
      <c r="I75" s="15">
        <f t="shared" si="5"/>
        <v>0</v>
      </c>
      <c r="J75" s="12"/>
      <c r="K75" s="77">
        <f>+'Rate Sum STEP 2'!E18</f>
        <v>158.5</v>
      </c>
      <c r="L75" s="14"/>
      <c r="M75" s="24">
        <f t="shared" si="6"/>
        <v>0</v>
      </c>
    </row>
    <row r="76" spans="1:13" x14ac:dyDescent="0.2">
      <c r="A76" s="2" t="s">
        <v>30</v>
      </c>
      <c r="C76" s="11">
        <f>SUM(C68:C75)</f>
        <v>905</v>
      </c>
      <c r="E76" s="11">
        <f>SUM(E68:E75)</f>
        <v>0</v>
      </c>
      <c r="F76" s="12"/>
      <c r="G76" s="16"/>
      <c r="I76" s="11">
        <f>SUM(I68:I75)</f>
        <v>18822</v>
      </c>
      <c r="J76" s="12"/>
      <c r="M76" s="11">
        <f>SUM(M68:M75)</f>
        <v>21716.25</v>
      </c>
    </row>
    <row r="77" spans="1:13" x14ac:dyDescent="0.2">
      <c r="F77" s="12"/>
      <c r="G77" s="12"/>
      <c r="J77" s="12"/>
    </row>
    <row r="78" spans="1:13" x14ac:dyDescent="0.2">
      <c r="A78" s="2" t="s">
        <v>53</v>
      </c>
      <c r="C78" s="11">
        <v>0</v>
      </c>
      <c r="E78" s="11">
        <f>+'Bill analysis STEP 1'!E78</f>
        <v>5425</v>
      </c>
      <c r="F78" s="12"/>
      <c r="G78" s="40">
        <f>+'Rate Sum STEP 2'!C22</f>
        <v>4.25</v>
      </c>
      <c r="I78" s="20">
        <f>ROUND(+E78*G78,0)</f>
        <v>23056</v>
      </c>
      <c r="J78" s="25"/>
      <c r="K78" s="17">
        <f>+'Rate Sum STEP 2'!E22</f>
        <v>4.53</v>
      </c>
      <c r="L78" s="17"/>
      <c r="M78" s="20">
        <f>+E78*K78</f>
        <v>24575.25</v>
      </c>
    </row>
    <row r="79" spans="1:13" x14ac:dyDescent="0.2">
      <c r="A79" s="2" t="s">
        <v>54</v>
      </c>
      <c r="C79" s="22">
        <v>0</v>
      </c>
      <c r="D79" s="22"/>
      <c r="E79" s="22">
        <f>+'Bill analysis STEP 1'!E79</f>
        <v>62951</v>
      </c>
      <c r="F79" s="26"/>
      <c r="G79" s="40">
        <f>+'Rate Sum STEP 2'!C23</f>
        <v>3.53</v>
      </c>
      <c r="I79" s="20">
        <f>ROUND(+E79*G79,0)</f>
        <v>222217</v>
      </c>
      <c r="J79" s="16"/>
      <c r="K79" s="17">
        <f>+'Rate Sum STEP 2'!E23</f>
        <v>3.94</v>
      </c>
      <c r="L79" s="17"/>
      <c r="M79" s="20">
        <f>+E79*K79</f>
        <v>248026.94</v>
      </c>
    </row>
    <row r="80" spans="1:13" x14ac:dyDescent="0.2">
      <c r="A80" s="2" t="s">
        <v>55</v>
      </c>
      <c r="C80" s="15">
        <v>0</v>
      </c>
      <c r="D80" s="22"/>
      <c r="E80" s="15">
        <f>+'Bill analysis STEP 1'!E80</f>
        <v>0</v>
      </c>
      <c r="F80" s="12"/>
      <c r="G80" s="41">
        <f>+'Rate Sum STEP 2'!C24</f>
        <v>2.72</v>
      </c>
      <c r="I80" s="24">
        <f>ROUND(+E80*G80,0)</f>
        <v>0</v>
      </c>
      <c r="J80" s="12"/>
      <c r="K80" s="17">
        <f>+'Rate Sum STEP 2'!E24</f>
        <v>2.88</v>
      </c>
      <c r="L80" s="17"/>
      <c r="M80" s="24">
        <f>+E80*K80</f>
        <v>0</v>
      </c>
    </row>
    <row r="81" spans="1:18" x14ac:dyDescent="0.2">
      <c r="A81" s="2" t="s">
        <v>30</v>
      </c>
      <c r="C81" s="22">
        <f>SUM(C78:C80)</f>
        <v>0</v>
      </c>
      <c r="D81" s="2"/>
      <c r="E81" s="22">
        <f>SUM(E78:E80)</f>
        <v>68376</v>
      </c>
      <c r="F81" s="12"/>
      <c r="G81" s="18"/>
      <c r="I81" s="22">
        <f>SUM(I78:I80)</f>
        <v>245273</v>
      </c>
      <c r="J81" s="12"/>
      <c r="M81" s="22">
        <f>SUM(M78:M80)</f>
        <v>272602.19</v>
      </c>
    </row>
    <row r="82" spans="1:18" x14ac:dyDescent="0.2">
      <c r="F82" s="12"/>
      <c r="G82" s="12"/>
      <c r="J82" s="12"/>
    </row>
    <row r="83" spans="1:18" x14ac:dyDescent="0.2">
      <c r="A83" s="2" t="s">
        <v>24</v>
      </c>
      <c r="C83" s="11">
        <f>+C81+C76</f>
        <v>905</v>
      </c>
      <c r="E83" s="11">
        <f>+E81+E76</f>
        <v>68376</v>
      </c>
      <c r="F83" s="12"/>
      <c r="G83" s="12"/>
      <c r="I83" s="11">
        <f>+I81+I76</f>
        <v>264095</v>
      </c>
      <c r="J83" s="12"/>
      <c r="M83" s="11">
        <f>+M81+M76</f>
        <v>294318.44</v>
      </c>
    </row>
    <row r="84" spans="1:18" x14ac:dyDescent="0.2">
      <c r="F84" s="12"/>
      <c r="G84" s="12"/>
      <c r="J84" s="12"/>
    </row>
    <row r="85" spans="1:18" x14ac:dyDescent="0.2">
      <c r="A85" s="2" t="s">
        <v>56</v>
      </c>
      <c r="C85" s="11">
        <f>+C83+C64</f>
        <v>18133</v>
      </c>
      <c r="D85" s="2"/>
      <c r="E85" s="11">
        <f>+E83+E64</f>
        <v>1857382</v>
      </c>
      <c r="F85" s="12"/>
      <c r="G85" s="12"/>
      <c r="I85" s="11">
        <f>+I83+I64</f>
        <v>7282626</v>
      </c>
      <c r="J85" s="12"/>
      <c r="M85" s="11">
        <f>+M83+M64</f>
        <v>8027377.2000000002</v>
      </c>
    </row>
    <row r="86" spans="1:18" x14ac:dyDescent="0.2">
      <c r="F86" s="12"/>
      <c r="G86" s="12"/>
      <c r="J86" s="12"/>
    </row>
    <row r="87" spans="1:18" x14ac:dyDescent="0.2">
      <c r="F87" s="12"/>
      <c r="G87" s="12"/>
    </row>
    <row r="88" spans="1:18" x14ac:dyDescent="0.2">
      <c r="A88" s="134" t="s">
        <v>63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f>+'Bill analysis STEP 1'!C90</f>
        <v>2878</v>
      </c>
      <c r="E90" s="11">
        <v>0</v>
      </c>
      <c r="F90" s="12"/>
      <c r="G90" s="14">
        <f>+'Rate Sum STEP 2'!C29</f>
        <v>28.4</v>
      </c>
      <c r="I90" s="109">
        <f t="shared" ref="I90:I97" si="7">ROUND(+C90*G90,0)</f>
        <v>81735</v>
      </c>
      <c r="J90" s="106"/>
      <c r="K90" s="106">
        <f>+'Rate Sum STEP 2'!E29</f>
        <v>32.799999999999997</v>
      </c>
      <c r="L90" s="106"/>
      <c r="M90" s="109">
        <f t="shared" ref="M90:M97" si="8">ROUND(+K90*C90,0)</f>
        <v>94398</v>
      </c>
      <c r="N90" s="22"/>
      <c r="O90" s="22"/>
      <c r="P90" s="22"/>
      <c r="Q90" s="22"/>
      <c r="R90" s="11"/>
    </row>
    <row r="91" spans="1:18" x14ac:dyDescent="0.2">
      <c r="A91" s="13" t="s">
        <v>17</v>
      </c>
      <c r="C91" s="11">
        <f>+'Bill analysis STEP 1'!C91</f>
        <v>1226</v>
      </c>
      <c r="E91" s="11">
        <v>0</v>
      </c>
      <c r="F91" s="12"/>
      <c r="G91" s="14">
        <f>+'Rate Sum STEP 2'!C31</f>
        <v>34.299999999999997</v>
      </c>
      <c r="I91" s="11">
        <f t="shared" si="7"/>
        <v>42052</v>
      </c>
      <c r="J91" s="12"/>
      <c r="K91" s="77">
        <f>+'Rate Sum STEP 2'!E31</f>
        <v>39.5</v>
      </c>
      <c r="L91" s="14"/>
      <c r="M91" s="11">
        <f t="shared" si="8"/>
        <v>48427</v>
      </c>
      <c r="N91" s="11"/>
      <c r="O91" s="11"/>
      <c r="P91" s="22"/>
      <c r="Q91" s="22"/>
      <c r="R91" s="11"/>
    </row>
    <row r="92" spans="1:18" x14ac:dyDescent="0.2">
      <c r="A92" s="13" t="s">
        <v>18</v>
      </c>
      <c r="C92" s="11">
        <f>+'Bill analysis STEP 1'!C92</f>
        <v>1579</v>
      </c>
      <c r="E92" s="11">
        <v>0</v>
      </c>
      <c r="F92" s="12"/>
      <c r="G92" s="14">
        <f>+'Rate Sum STEP 2'!C32</f>
        <v>40.5</v>
      </c>
      <c r="I92" s="11">
        <f t="shared" si="7"/>
        <v>63950</v>
      </c>
      <c r="J92" s="12"/>
      <c r="K92" s="77">
        <f>+'Rate Sum STEP 2'!E32</f>
        <v>46.7</v>
      </c>
      <c r="L92" s="14"/>
      <c r="M92" s="11">
        <f t="shared" si="8"/>
        <v>73739</v>
      </c>
      <c r="N92" s="11"/>
      <c r="O92" s="11"/>
      <c r="P92" s="12"/>
      <c r="Q92" s="12"/>
    </row>
    <row r="93" spans="1:18" x14ac:dyDescent="0.2">
      <c r="A93" s="13" t="s">
        <v>19</v>
      </c>
      <c r="C93" s="11">
        <f>+'Bill analysis STEP 1'!C93</f>
        <v>715</v>
      </c>
      <c r="E93" s="11">
        <v>0</v>
      </c>
      <c r="F93" s="12"/>
      <c r="G93" s="14">
        <f>+'Rate Sum STEP 2'!C33</f>
        <v>56.9</v>
      </c>
      <c r="I93" s="11">
        <f t="shared" si="7"/>
        <v>40684</v>
      </c>
      <c r="J93" s="12"/>
      <c r="K93" s="77">
        <f>+'Rate Sum STEP 2'!E33</f>
        <v>65.5</v>
      </c>
      <c r="L93" s="14"/>
      <c r="M93" s="11">
        <f t="shared" si="8"/>
        <v>46833</v>
      </c>
      <c r="N93" s="11"/>
      <c r="O93" s="11"/>
      <c r="P93" s="11"/>
      <c r="Q93" s="12"/>
      <c r="R93" s="11"/>
    </row>
    <row r="94" spans="1:18" x14ac:dyDescent="0.2">
      <c r="A94" s="13" t="s">
        <v>26</v>
      </c>
      <c r="C94" s="11">
        <f>+'Bill analysis STEP 1'!C94</f>
        <v>57</v>
      </c>
      <c r="E94" s="11">
        <v>0</v>
      </c>
      <c r="F94" s="12"/>
      <c r="G94" s="14">
        <f>+'Rate Sum STEP 2'!C34</f>
        <v>177</v>
      </c>
      <c r="I94" s="11">
        <f t="shared" si="7"/>
        <v>10089</v>
      </c>
      <c r="J94" s="12"/>
      <c r="K94" s="77">
        <f>+'Rate Sum STEP 2'!E34</f>
        <v>203.9</v>
      </c>
      <c r="L94" s="14"/>
      <c r="M94" s="11">
        <f t="shared" si="8"/>
        <v>11622</v>
      </c>
      <c r="N94" s="12"/>
      <c r="O94" s="12"/>
      <c r="P94" s="11"/>
    </row>
    <row r="95" spans="1:18" x14ac:dyDescent="0.2">
      <c r="A95" s="13" t="s">
        <v>20</v>
      </c>
      <c r="C95" s="11">
        <f>+'Bill analysis STEP 1'!C95</f>
        <v>52</v>
      </c>
      <c r="E95" s="11">
        <v>0</v>
      </c>
      <c r="F95" s="12"/>
      <c r="G95" s="14">
        <f>+'Rate Sum STEP 2'!C35</f>
        <v>221.8</v>
      </c>
      <c r="I95" s="11">
        <f t="shared" si="7"/>
        <v>11534</v>
      </c>
      <c r="J95" s="12"/>
      <c r="K95" s="77">
        <f>+'Rate Sum STEP 2'!E35</f>
        <v>255.5</v>
      </c>
      <c r="L95" s="14"/>
      <c r="M95" s="11">
        <f t="shared" si="8"/>
        <v>13286</v>
      </c>
      <c r="P95" s="11"/>
      <c r="Q95" s="12"/>
      <c r="R95" s="11"/>
    </row>
    <row r="96" spans="1:18" x14ac:dyDescent="0.2">
      <c r="A96" s="13" t="s">
        <v>27</v>
      </c>
      <c r="C96" s="11">
        <f>+'Bill analysis STEP 1'!C96</f>
        <v>126</v>
      </c>
      <c r="E96" s="11">
        <v>0</v>
      </c>
      <c r="F96" s="12"/>
      <c r="G96" s="14">
        <f>+'Rate Sum STEP 2'!C36</f>
        <v>327.8</v>
      </c>
      <c r="I96" s="11">
        <f t="shared" si="7"/>
        <v>41303</v>
      </c>
      <c r="J96" s="12"/>
      <c r="K96" s="77">
        <f>+'Rate Sum STEP 2'!E36</f>
        <v>377.6</v>
      </c>
      <c r="L96" s="14"/>
      <c r="M96" s="11">
        <f t="shared" si="8"/>
        <v>47578</v>
      </c>
      <c r="N96" s="12"/>
      <c r="O96" s="12"/>
      <c r="P96" s="11"/>
    </row>
    <row r="97" spans="1:16" x14ac:dyDescent="0.2">
      <c r="A97" s="13" t="s">
        <v>28</v>
      </c>
      <c r="B97" s="13"/>
      <c r="C97" s="15">
        <f>+'Bill analysis STEP 1'!C97</f>
        <v>38</v>
      </c>
      <c r="E97" s="15">
        <v>0</v>
      </c>
      <c r="F97" s="12"/>
      <c r="G97" s="14">
        <f>+'Rate Sum STEP 2'!C37</f>
        <v>447.9</v>
      </c>
      <c r="I97" s="15">
        <f t="shared" si="7"/>
        <v>17020</v>
      </c>
      <c r="J97" s="12"/>
      <c r="K97" s="77">
        <f>+'Rate Sum STEP 2'!E37</f>
        <v>516</v>
      </c>
      <c r="L97" s="14"/>
      <c r="M97" s="15">
        <f t="shared" si="8"/>
        <v>19608</v>
      </c>
      <c r="N97" s="12"/>
      <c r="O97" s="12"/>
      <c r="P97" s="11"/>
    </row>
    <row r="98" spans="1:16" x14ac:dyDescent="0.2">
      <c r="A98" s="2" t="s">
        <v>30</v>
      </c>
      <c r="C98" s="11">
        <f>SUM(C90:C97)</f>
        <v>6671</v>
      </c>
      <c r="E98" s="11">
        <f>SUM(E90:E97)</f>
        <v>0</v>
      </c>
      <c r="F98" s="12"/>
      <c r="G98" s="12"/>
      <c r="I98" s="11">
        <f>SUM(I90:I97)</f>
        <v>308367</v>
      </c>
      <c r="J98" s="12"/>
      <c r="M98" s="11">
        <f>SUM(M90:M97)</f>
        <v>355491</v>
      </c>
    </row>
    <row r="99" spans="1:16" x14ac:dyDescent="0.2">
      <c r="F99" s="12"/>
      <c r="G99" s="12"/>
      <c r="J99" s="12"/>
    </row>
    <row r="100" spans="1:16" x14ac:dyDescent="0.2">
      <c r="A100" s="2" t="s">
        <v>48</v>
      </c>
      <c r="C100" s="11">
        <v>0</v>
      </c>
      <c r="E100" s="11">
        <f>+'Bill analysis STEP 1'!E100</f>
        <v>251838</v>
      </c>
      <c r="F100" s="12"/>
      <c r="G100" s="17">
        <f>+'Rate Sum STEP 2'!C41</f>
        <v>4.25</v>
      </c>
      <c r="I100" s="11">
        <f>ROUND(+E100*G100,0)</f>
        <v>1070312</v>
      </c>
      <c r="J100" s="12"/>
      <c r="K100" s="17">
        <f>+'Rate Sum STEP 2'!E41</f>
        <v>4.53</v>
      </c>
      <c r="L100" s="17"/>
      <c r="M100" s="11">
        <f>ROUND(+K100*E100,2)</f>
        <v>1140826.1399999999</v>
      </c>
    </row>
    <row r="101" spans="1:16" x14ac:dyDescent="0.2">
      <c r="A101" s="2" t="s">
        <v>49</v>
      </c>
      <c r="C101" s="11">
        <v>0</v>
      </c>
      <c r="E101" s="11">
        <f>+'Bill analysis STEP 1'!E101</f>
        <v>719785</v>
      </c>
      <c r="F101" s="12"/>
      <c r="G101" s="17">
        <f>+'Rate Sum STEP 2'!C42</f>
        <v>3.53</v>
      </c>
      <c r="I101" s="11">
        <f>ROUND(+E101*G101,0)</f>
        <v>2540841</v>
      </c>
      <c r="J101" s="12"/>
      <c r="K101" s="17">
        <f>+'Rate Sum STEP 2'!E42</f>
        <v>3.94</v>
      </c>
      <c r="L101" s="17"/>
      <c r="M101" s="11">
        <f>ROUND(+K101*E101,2)</f>
        <v>2835952.9</v>
      </c>
    </row>
    <row r="102" spans="1:16" x14ac:dyDescent="0.2">
      <c r="A102" s="2" t="s">
        <v>50</v>
      </c>
      <c r="B102" s="21"/>
      <c r="C102" s="15">
        <v>0</v>
      </c>
      <c r="D102" s="22"/>
      <c r="E102" s="15">
        <f>+'Bill analysis STEP 1'!E102</f>
        <v>3358</v>
      </c>
      <c r="F102" s="16"/>
      <c r="G102" s="17">
        <f>+'Rate Sum STEP 2'!C43</f>
        <v>2.72</v>
      </c>
      <c r="H102" s="21"/>
      <c r="I102" s="15">
        <f>ROUND(+E102*G102,0)</f>
        <v>9134</v>
      </c>
      <c r="J102" s="16"/>
      <c r="K102" s="17">
        <f>+'Rate Sum STEP 2'!E43</f>
        <v>2.88</v>
      </c>
      <c r="L102" s="28"/>
      <c r="M102" s="15">
        <f>ROUND(+K102*E102,2)</f>
        <v>9671.0400000000009</v>
      </c>
    </row>
    <row r="103" spans="1:16" x14ac:dyDescent="0.2">
      <c r="A103" s="2" t="s">
        <v>30</v>
      </c>
      <c r="C103" s="11">
        <f>SUM(C100:C102)</f>
        <v>0</v>
      </c>
      <c r="E103" s="11">
        <f>SUM(E100:E102)</f>
        <v>974981</v>
      </c>
      <c r="F103" s="12"/>
      <c r="G103" s="18"/>
      <c r="I103" s="11">
        <f>SUM(I100:I102)</f>
        <v>3620287</v>
      </c>
      <c r="J103" s="12"/>
      <c r="K103" s="17"/>
      <c r="M103" s="11">
        <f>SUM(M100:M102)</f>
        <v>3986450.08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6671</v>
      </c>
      <c r="E105" s="11">
        <f>+E103+E98</f>
        <v>974981</v>
      </c>
      <c r="F105" s="12"/>
      <c r="G105" s="12"/>
      <c r="I105" s="11">
        <f>+I103+I98</f>
        <v>3928654</v>
      </c>
      <c r="J105" s="12"/>
      <c r="M105" s="11">
        <f>+M103+M98</f>
        <v>4341941.08</v>
      </c>
    </row>
    <row r="106" spans="1:16" x14ac:dyDescent="0.2">
      <c r="F106" s="12"/>
      <c r="G106" s="12"/>
      <c r="J106" s="11"/>
    </row>
    <row r="107" spans="1:16" x14ac:dyDescent="0.2">
      <c r="A107" s="134" t="s">
        <v>64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6" x14ac:dyDescent="0.2">
      <c r="A108" s="2" t="s">
        <v>15</v>
      </c>
      <c r="J108" s="12"/>
    </row>
    <row r="109" spans="1:16" x14ac:dyDescent="0.2">
      <c r="A109" s="13" t="s">
        <v>16</v>
      </c>
      <c r="C109" s="11">
        <f>+'Bill analysis STEP 1'!C109</f>
        <v>26</v>
      </c>
      <c r="E109" s="11">
        <v>0</v>
      </c>
      <c r="G109" s="53">
        <f>+'Rate Sum STEP 2'!C10</f>
        <v>14.2</v>
      </c>
      <c r="I109" s="109">
        <f>ROUND(+C109*G109,0)</f>
        <v>369</v>
      </c>
      <c r="J109" s="106"/>
      <c r="K109" s="106">
        <f>+'Rate Sum STEP 2'!E10</f>
        <v>16.399999999999999</v>
      </c>
      <c r="L109" s="106"/>
      <c r="M109" s="109">
        <f>ROUND(+K109*C109,0)</f>
        <v>426</v>
      </c>
    </row>
    <row r="110" spans="1:16" x14ac:dyDescent="0.2">
      <c r="A110" s="13" t="s">
        <v>18</v>
      </c>
      <c r="C110" s="11">
        <f>+'Bill analysis STEP 1'!C110</f>
        <v>246</v>
      </c>
      <c r="E110" s="11">
        <v>0</v>
      </c>
      <c r="G110" s="39">
        <f>+'Rate Sum STEP 2'!C13</f>
        <v>18</v>
      </c>
      <c r="I110" s="11">
        <f>ROUND(+C110*G110,0)</f>
        <v>4428</v>
      </c>
      <c r="J110" s="12"/>
      <c r="K110" s="77">
        <f>+'Rate Sum STEP 2'!E13</f>
        <v>20.75</v>
      </c>
      <c r="M110" s="11">
        <f>ROUND(+K110*C110,0)</f>
        <v>5105</v>
      </c>
    </row>
    <row r="111" spans="1:16" x14ac:dyDescent="0.2">
      <c r="A111" s="13" t="s">
        <v>19</v>
      </c>
      <c r="C111" s="11">
        <f>+'Bill analysis STEP 1'!C111</f>
        <v>229</v>
      </c>
      <c r="E111" s="11">
        <v>0</v>
      </c>
      <c r="G111" s="39">
        <f>+'Rate Sum STEP 2'!C14</f>
        <v>22.7</v>
      </c>
      <c r="I111" s="11">
        <f>ROUND(+C111*G111,0)</f>
        <v>5198</v>
      </c>
      <c r="J111" s="12"/>
      <c r="K111" s="77">
        <f>+'Rate Sum STEP 2'!E14</f>
        <v>26.2</v>
      </c>
      <c r="M111" s="11">
        <f>ROUND(+K111*C111,0)</f>
        <v>6000</v>
      </c>
    </row>
    <row r="112" spans="1:16" x14ac:dyDescent="0.2">
      <c r="A112" s="13" t="s">
        <v>26</v>
      </c>
      <c r="C112" s="11">
        <f>+'Bill analysis STEP 1'!C112</f>
        <v>12</v>
      </c>
      <c r="E112" s="11">
        <v>0</v>
      </c>
      <c r="G112" s="39">
        <f>+'Rate Sum STEP 2'!C15</f>
        <v>54.9</v>
      </c>
      <c r="I112" s="11">
        <f>ROUND(+C112*G112,0)</f>
        <v>659</v>
      </c>
      <c r="J112" s="12"/>
      <c r="K112" s="77">
        <f>+'Rate Sum STEP 2'!E15</f>
        <v>63.2</v>
      </c>
      <c r="M112" s="11">
        <f>ROUND(+K112*C112,0)</f>
        <v>758</v>
      </c>
    </row>
    <row r="113" spans="1:16" x14ac:dyDescent="0.2">
      <c r="A113" s="13" t="s">
        <v>27</v>
      </c>
      <c r="C113" s="15">
        <f>+'Bill analysis STEP 1'!C113</f>
        <v>12</v>
      </c>
      <c r="E113" s="15">
        <v>0</v>
      </c>
      <c r="F113" s="12"/>
      <c r="G113" s="14">
        <f>+'Rate Sum STEP 2'!C17</f>
        <v>101.9</v>
      </c>
      <c r="I113" s="15">
        <f>ROUND(+C113*G113,0)</f>
        <v>1223</v>
      </c>
      <c r="J113" s="12"/>
      <c r="K113" s="77">
        <f>+'Rate Sum STEP 2'!E17</f>
        <v>117.4</v>
      </c>
      <c r="L113" s="14"/>
      <c r="M113" s="15">
        <f>ROUND(+K113*C113,0)</f>
        <v>1409</v>
      </c>
    </row>
    <row r="114" spans="1:16" x14ac:dyDescent="0.2">
      <c r="A114" s="2" t="s">
        <v>30</v>
      </c>
      <c r="C114" s="11">
        <f>SUM(C109:C113)</f>
        <v>525</v>
      </c>
      <c r="E114" s="11">
        <f>SUM(E110:E113)</f>
        <v>0</v>
      </c>
      <c r="F114" s="12"/>
      <c r="G114" s="12"/>
      <c r="I114" s="11">
        <f>SUM(I109:I113)</f>
        <v>11877</v>
      </c>
      <c r="J114" s="12"/>
      <c r="K114" s="77"/>
      <c r="M114" s="11">
        <f>SUM(M109:M113)</f>
        <v>13698</v>
      </c>
    </row>
    <row r="115" spans="1:16" x14ac:dyDescent="0.2">
      <c r="F115" s="12"/>
      <c r="G115" s="12"/>
      <c r="J115" s="12"/>
    </row>
    <row r="116" spans="1:16" x14ac:dyDescent="0.2">
      <c r="A116" s="2" t="s">
        <v>53</v>
      </c>
      <c r="C116" s="11">
        <v>0</v>
      </c>
      <c r="E116" s="11">
        <f>+'Bill analysis STEP 1'!E116</f>
        <v>7917</v>
      </c>
      <c r="F116" s="12"/>
      <c r="G116" s="17">
        <f>+'Rate Sum STEP 2'!C22</f>
        <v>4.25</v>
      </c>
      <c r="I116" s="11">
        <f>ROUND(+E116*G116,0)</f>
        <v>33647</v>
      </c>
      <c r="J116" s="12"/>
      <c r="K116" s="17">
        <f>+'Rate Sum STEP 2'!E22</f>
        <v>4.53</v>
      </c>
      <c r="L116" s="17"/>
      <c r="M116" s="11">
        <f>ROUND(+K116*E116,2)</f>
        <v>35864.01</v>
      </c>
    </row>
    <row r="117" spans="1:16" x14ac:dyDescent="0.2">
      <c r="A117" s="2" t="s">
        <v>54</v>
      </c>
      <c r="C117" s="11">
        <v>0</v>
      </c>
      <c r="E117" s="11">
        <f>+'Bill analysis STEP 1'!E117</f>
        <v>50733</v>
      </c>
      <c r="F117" s="12"/>
      <c r="G117" s="17">
        <f>+'Rate Sum STEP 2'!C23</f>
        <v>3.53</v>
      </c>
      <c r="I117" s="11">
        <f>ROUND(+E117*G117,0)</f>
        <v>179087</v>
      </c>
      <c r="J117" s="12"/>
      <c r="K117" s="17">
        <f>+'Rate Sum STEP 2'!E23</f>
        <v>3.94</v>
      </c>
      <c r="L117" s="17"/>
      <c r="M117" s="11">
        <f>ROUND(+K117*E117,2)</f>
        <v>199888.02</v>
      </c>
    </row>
    <row r="118" spans="1:16" x14ac:dyDescent="0.2">
      <c r="A118" s="2" t="s">
        <v>55</v>
      </c>
      <c r="B118" s="21"/>
      <c r="C118" s="15">
        <v>0</v>
      </c>
      <c r="D118" s="22"/>
      <c r="E118" s="15">
        <f>+'Bill analysis STEP 1'!E118</f>
        <v>0</v>
      </c>
      <c r="F118" s="16"/>
      <c r="G118" s="17">
        <f>+'Rate Sum STEP 2'!C24</f>
        <v>2.72</v>
      </c>
      <c r="H118" s="21"/>
      <c r="I118" s="15">
        <f>ROUND(+E118*G118,0)</f>
        <v>0</v>
      </c>
      <c r="J118" s="16"/>
      <c r="K118" s="17">
        <f>+'Rate Sum STEP 2'!E24</f>
        <v>2.88</v>
      </c>
      <c r="L118" s="28"/>
      <c r="M118" s="15">
        <f>ROUND(+K118*E118,2)</f>
        <v>0</v>
      </c>
    </row>
    <row r="119" spans="1:16" x14ac:dyDescent="0.2">
      <c r="A119" s="2" t="s">
        <v>30</v>
      </c>
      <c r="C119" s="11">
        <f>SUM(C116:C118)</f>
        <v>0</v>
      </c>
      <c r="E119" s="11">
        <f>SUM(E116:E118)</f>
        <v>58650</v>
      </c>
      <c r="F119" s="12"/>
      <c r="G119" s="18"/>
      <c r="I119" s="11">
        <f>SUM(I116:I118)</f>
        <v>212734</v>
      </c>
      <c r="J119" s="12"/>
      <c r="K119" s="17"/>
      <c r="M119" s="11">
        <f>SUM(M116:M118)</f>
        <v>235752.03</v>
      </c>
    </row>
    <row r="120" spans="1:16" x14ac:dyDescent="0.2">
      <c r="F120" s="12"/>
      <c r="G120" s="12"/>
      <c r="J120" s="12"/>
    </row>
    <row r="121" spans="1:16" x14ac:dyDescent="0.2">
      <c r="A121" s="2" t="s">
        <v>24</v>
      </c>
      <c r="C121" s="11">
        <f>+C119+C114</f>
        <v>525</v>
      </c>
      <c r="E121" s="11">
        <f>+E119+E114</f>
        <v>58650</v>
      </c>
      <c r="F121" s="12"/>
      <c r="G121" s="12"/>
      <c r="I121" s="11">
        <f>+I119+I114</f>
        <v>224611</v>
      </c>
      <c r="J121" s="12"/>
      <c r="M121" s="11">
        <f>+M119+M114</f>
        <v>249450.03</v>
      </c>
      <c r="P121" s="11"/>
    </row>
    <row r="122" spans="1:16" s="21" customFormat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s="21" customFormat="1" x14ac:dyDescent="0.2">
      <c r="A123" s="2" t="s">
        <v>65</v>
      </c>
      <c r="B123" s="2"/>
      <c r="C123" s="11">
        <f>+C121+C105</f>
        <v>7196</v>
      </c>
      <c r="D123" s="2"/>
      <c r="E123" s="11">
        <f>+E121+E105</f>
        <v>1033631</v>
      </c>
      <c r="F123" s="2"/>
      <c r="G123" s="12"/>
      <c r="H123" s="2"/>
      <c r="I123" s="11">
        <f>+I121+I105</f>
        <v>4153265</v>
      </c>
      <c r="J123" s="12"/>
      <c r="K123" s="2"/>
      <c r="L123" s="2"/>
      <c r="M123" s="11">
        <f>+M121+M105</f>
        <v>4591391.1100000003</v>
      </c>
      <c r="N123" s="2"/>
      <c r="O123" s="2"/>
    </row>
    <row r="124" spans="1:16" s="21" customFormat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2"/>
    </row>
    <row r="125" spans="1:16" s="21" customFormat="1" x14ac:dyDescent="0.2">
      <c r="A125" s="2" t="s">
        <v>101</v>
      </c>
      <c r="B125" s="2"/>
      <c r="C125" s="11">
        <f>+C123+C85</f>
        <v>25329</v>
      </c>
      <c r="D125" s="2"/>
      <c r="E125" s="11">
        <f>+E123+E85</f>
        <v>2891013</v>
      </c>
      <c r="F125" s="2"/>
      <c r="G125" s="12"/>
      <c r="H125" s="2"/>
      <c r="I125" s="11">
        <f>+I123+I85</f>
        <v>11435891</v>
      </c>
      <c r="J125" s="12"/>
      <c r="K125" s="2"/>
      <c r="L125" s="2"/>
      <c r="M125" s="11">
        <f>+M123+M85</f>
        <v>12618768.310000001</v>
      </c>
      <c r="N125" s="2"/>
      <c r="O125" s="2"/>
    </row>
    <row r="126" spans="1:16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</row>
    <row r="127" spans="1:16" x14ac:dyDescent="0.2">
      <c r="A127" s="134" t="s">
        <v>57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1:16" x14ac:dyDescent="0.2">
      <c r="A128" s="2" t="s">
        <v>15</v>
      </c>
      <c r="J128" s="12"/>
    </row>
    <row r="129" spans="1:18" x14ac:dyDescent="0.2">
      <c r="A129" s="13" t="s">
        <v>16</v>
      </c>
      <c r="C129" s="11">
        <f>+'Bill analysis STEP 1'!C129</f>
        <v>58</v>
      </c>
      <c r="E129" s="11">
        <v>0</v>
      </c>
      <c r="F129" s="12"/>
      <c r="G129" s="14">
        <f>+'Rate Sum STEP 2'!C29</f>
        <v>28.4</v>
      </c>
      <c r="I129" s="109">
        <f t="shared" ref="I129:I136" si="9">ROUND(+C129*G129,0)</f>
        <v>1647</v>
      </c>
      <c r="J129" s="106"/>
      <c r="K129" s="106">
        <f>+'Rate Sum STEP 2'!E29</f>
        <v>32.799999999999997</v>
      </c>
      <c r="L129" s="106"/>
      <c r="M129" s="109">
        <f t="shared" ref="M129:M136" si="10">ROUND(+K129*C129,0)</f>
        <v>1902</v>
      </c>
    </row>
    <row r="130" spans="1:18" x14ac:dyDescent="0.2">
      <c r="A130" s="13" t="s">
        <v>17</v>
      </c>
      <c r="C130" s="11">
        <f>+'Bill analysis STEP 1'!C130</f>
        <v>35</v>
      </c>
      <c r="E130" s="11">
        <v>0</v>
      </c>
      <c r="F130" s="12"/>
      <c r="G130" s="14">
        <f>+'Rate Sum STEP 2'!C31</f>
        <v>34.299999999999997</v>
      </c>
      <c r="I130" s="11">
        <f t="shared" si="9"/>
        <v>1201</v>
      </c>
      <c r="J130" s="12"/>
      <c r="K130" s="77">
        <f>+'Rate Sum STEP 2'!E31</f>
        <v>39.5</v>
      </c>
      <c r="L130" s="14"/>
      <c r="M130" s="11">
        <f t="shared" si="10"/>
        <v>1383</v>
      </c>
    </row>
    <row r="131" spans="1:18" x14ac:dyDescent="0.2">
      <c r="A131" s="13" t="s">
        <v>18</v>
      </c>
      <c r="C131" s="11">
        <f>+'Bill analysis STEP 1'!C131</f>
        <v>48</v>
      </c>
      <c r="E131" s="11">
        <v>0</v>
      </c>
      <c r="F131" s="12"/>
      <c r="G131" s="14">
        <f>+'Rate Sum STEP 2'!C32</f>
        <v>40.5</v>
      </c>
      <c r="I131" s="11">
        <f t="shared" si="9"/>
        <v>1944</v>
      </c>
      <c r="J131" s="12"/>
      <c r="K131" s="77">
        <f>+'Rate Sum STEP 2'!E32</f>
        <v>46.7</v>
      </c>
      <c r="L131" s="14"/>
      <c r="M131" s="11">
        <f t="shared" si="10"/>
        <v>2242</v>
      </c>
    </row>
    <row r="132" spans="1:18" x14ac:dyDescent="0.2">
      <c r="A132" s="13" t="s">
        <v>19</v>
      </c>
      <c r="C132" s="11">
        <f>+'Bill analysis STEP 1'!C132</f>
        <v>158</v>
      </c>
      <c r="E132" s="11">
        <v>0</v>
      </c>
      <c r="F132" s="12"/>
      <c r="G132" s="14">
        <f>+'Rate Sum STEP 2'!C33</f>
        <v>56.9</v>
      </c>
      <c r="I132" s="11">
        <f t="shared" si="9"/>
        <v>8990</v>
      </c>
      <c r="J132" s="12"/>
      <c r="K132" s="77">
        <f>+'Rate Sum STEP 2'!E33</f>
        <v>65.5</v>
      </c>
      <c r="L132" s="14"/>
      <c r="M132" s="11">
        <f t="shared" si="10"/>
        <v>10349</v>
      </c>
    </row>
    <row r="133" spans="1:18" x14ac:dyDescent="0.2">
      <c r="A133" s="13" t="s">
        <v>26</v>
      </c>
      <c r="C133" s="11">
        <f>+'Bill analysis STEP 1'!C133</f>
        <v>58</v>
      </c>
      <c r="E133" s="11">
        <v>0</v>
      </c>
      <c r="F133" s="12"/>
      <c r="G133" s="14">
        <f>+'Rate Sum STEP 2'!C34</f>
        <v>177</v>
      </c>
      <c r="I133" s="11">
        <f t="shared" si="9"/>
        <v>10266</v>
      </c>
      <c r="J133" s="12"/>
      <c r="K133" s="77">
        <f>+'Rate Sum STEP 2'!E34</f>
        <v>203.9</v>
      </c>
      <c r="L133" s="14"/>
      <c r="M133" s="11">
        <f t="shared" si="10"/>
        <v>11826</v>
      </c>
    </row>
    <row r="134" spans="1:18" x14ac:dyDescent="0.2">
      <c r="A134" s="13" t="s">
        <v>20</v>
      </c>
      <c r="C134" s="11">
        <f>+'Bill analysis STEP 1'!C134</f>
        <v>56</v>
      </c>
      <c r="E134" s="11">
        <v>0</v>
      </c>
      <c r="F134" s="12"/>
      <c r="G134" s="14">
        <f>+'Rate Sum STEP 2'!C35</f>
        <v>221.8</v>
      </c>
      <c r="I134" s="11">
        <f t="shared" si="9"/>
        <v>12421</v>
      </c>
      <c r="J134" s="12"/>
      <c r="K134" s="77">
        <f>+'Rate Sum STEP 2'!E35</f>
        <v>255.5</v>
      </c>
      <c r="L134" s="14"/>
      <c r="M134" s="11">
        <f t="shared" si="10"/>
        <v>14308</v>
      </c>
    </row>
    <row r="135" spans="1:18" x14ac:dyDescent="0.2">
      <c r="A135" s="13" t="s">
        <v>27</v>
      </c>
      <c r="C135" s="11">
        <f>+'Bill analysis STEP 1'!C135</f>
        <v>28</v>
      </c>
      <c r="E135" s="11">
        <v>0</v>
      </c>
      <c r="F135" s="12"/>
      <c r="G135" s="14">
        <f>+'Rate Sum STEP 2'!C36</f>
        <v>327.8</v>
      </c>
      <c r="I135" s="11">
        <f t="shared" si="9"/>
        <v>9178</v>
      </c>
      <c r="J135" s="12"/>
      <c r="K135" s="77">
        <f>+'Rate Sum STEP 2'!E36</f>
        <v>377.6</v>
      </c>
      <c r="L135" s="14"/>
      <c r="M135" s="11">
        <f t="shared" si="10"/>
        <v>10573</v>
      </c>
    </row>
    <row r="136" spans="1:18" x14ac:dyDescent="0.2">
      <c r="A136" s="13" t="s">
        <v>28</v>
      </c>
      <c r="C136" s="15">
        <f>+'Bill analysis STEP 1'!C136</f>
        <v>12</v>
      </c>
      <c r="E136" s="15">
        <v>0</v>
      </c>
      <c r="F136" s="12"/>
      <c r="G136" s="14">
        <f>+'Rate Sum STEP 2'!C37</f>
        <v>447.9</v>
      </c>
      <c r="I136" s="15">
        <f t="shared" si="9"/>
        <v>5375</v>
      </c>
      <c r="J136" s="12"/>
      <c r="K136" s="77">
        <f>+'Rate Sum STEP 2'!E37</f>
        <v>516</v>
      </c>
      <c r="L136" s="14"/>
      <c r="M136" s="15">
        <f t="shared" si="10"/>
        <v>6192</v>
      </c>
    </row>
    <row r="137" spans="1:18" x14ac:dyDescent="0.2">
      <c r="A137" s="2" t="s">
        <v>30</v>
      </c>
      <c r="C137" s="11">
        <f>SUM(C129:C136)</f>
        <v>453</v>
      </c>
      <c r="E137" s="11">
        <f>SUM(E129:E136)</f>
        <v>0</v>
      </c>
      <c r="F137" s="12"/>
      <c r="G137" s="12"/>
      <c r="I137" s="11">
        <f>SUM(I129:I136)</f>
        <v>51022</v>
      </c>
      <c r="J137" s="12"/>
      <c r="M137" s="11">
        <f>SUM(M129:M136)</f>
        <v>58775</v>
      </c>
    </row>
    <row r="138" spans="1:18" x14ac:dyDescent="0.2">
      <c r="F138" s="12"/>
      <c r="G138" s="12"/>
      <c r="J138" s="12"/>
    </row>
    <row r="139" spans="1:18" x14ac:dyDescent="0.2">
      <c r="A139" s="2" t="s">
        <v>48</v>
      </c>
      <c r="C139" s="11">
        <v>0</v>
      </c>
      <c r="E139" s="11">
        <f>+'Bill analysis STEP 1'!E139</f>
        <v>16294</v>
      </c>
      <c r="F139" s="12"/>
      <c r="G139" s="17">
        <f>+'Rate Sum STEP 2'!C41</f>
        <v>4.25</v>
      </c>
      <c r="I139" s="11">
        <f>ROUND(+E139*G139,0)</f>
        <v>69250</v>
      </c>
      <c r="J139" s="12"/>
      <c r="K139" s="17">
        <f>+'Rate Sum STEP 2'!E41</f>
        <v>4.53</v>
      </c>
      <c r="L139" s="17"/>
      <c r="M139" s="11">
        <f>ROUND(+K139*E139,2)</f>
        <v>73811.820000000007</v>
      </c>
    </row>
    <row r="140" spans="1:18" x14ac:dyDescent="0.2">
      <c r="A140" s="2" t="s">
        <v>49</v>
      </c>
      <c r="C140" s="11">
        <v>0</v>
      </c>
      <c r="E140" s="11">
        <f>+'Bill analysis STEP 1'!E140</f>
        <v>506942</v>
      </c>
      <c r="F140" s="12"/>
      <c r="G140" s="17">
        <f>+'Rate Sum STEP 2'!C42</f>
        <v>3.53</v>
      </c>
      <c r="I140" s="11">
        <f>ROUND(+E140*G140,0)</f>
        <v>1789505</v>
      </c>
      <c r="J140" s="12"/>
      <c r="K140" s="17">
        <f>+'Rate Sum STEP 2'!E42</f>
        <v>3.94</v>
      </c>
      <c r="L140" s="17"/>
      <c r="M140" s="11">
        <f>ROUND(+K140*E140,2)</f>
        <v>1997351.48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50</v>
      </c>
      <c r="C141" s="15">
        <v>0</v>
      </c>
      <c r="D141" s="22"/>
      <c r="E141" s="15">
        <f>+'Bill analysis STEP 1'!E141</f>
        <v>503745</v>
      </c>
      <c r="F141" s="16"/>
      <c r="G141" s="17">
        <f>+'Rate Sum STEP 2'!C43</f>
        <v>2.72</v>
      </c>
      <c r="I141" s="15">
        <f>ROUND(+E141*G141,0)</f>
        <v>1370186</v>
      </c>
      <c r="J141" s="16"/>
      <c r="K141" s="17">
        <f>+'Rate Sum STEP 2'!E43</f>
        <v>2.88</v>
      </c>
      <c r="L141" s="28"/>
      <c r="M141" s="15">
        <f>ROUND(+K141*E141,2)</f>
        <v>1450785.6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11">
        <f>SUM(E139:E141)</f>
        <v>1026981</v>
      </c>
      <c r="F142" s="12"/>
      <c r="G142" s="18"/>
      <c r="I142" s="11">
        <f>SUM(I139:I141)</f>
        <v>3228941</v>
      </c>
      <c r="J142" s="12"/>
      <c r="K142" s="17"/>
      <c r="M142" s="11">
        <f>SUM(M139:M141)</f>
        <v>3521948.9000000004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453</v>
      </c>
      <c r="E144" s="11">
        <f>+E142+E137</f>
        <v>1026981</v>
      </c>
      <c r="F144" s="12"/>
      <c r="G144" s="12"/>
      <c r="I144" s="11">
        <f>+I142+I137</f>
        <v>3279963</v>
      </c>
      <c r="J144" s="12"/>
      <c r="M144" s="11">
        <f>+M142+M137</f>
        <v>3580723.9000000004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x14ac:dyDescent="0.2">
      <c r="A146" s="134" t="s">
        <v>31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8" x14ac:dyDescent="0.2">
      <c r="A147" s="2" t="s">
        <v>15</v>
      </c>
      <c r="J147" s="12"/>
    </row>
    <row r="148" spans="1:18" x14ac:dyDescent="0.2">
      <c r="A148" s="13" t="s">
        <v>27</v>
      </c>
      <c r="C148" s="11">
        <f>+'Bill analysis STEP 1'!C148</f>
        <v>12</v>
      </c>
      <c r="E148" s="11">
        <v>0</v>
      </c>
      <c r="F148" s="12"/>
      <c r="G148" s="14">
        <f>+'Rate Sum STEP 2'!C17</f>
        <v>101.9</v>
      </c>
      <c r="I148" s="109">
        <f>ROUND(+C148*G148,0)</f>
        <v>1223</v>
      </c>
      <c r="J148" s="106"/>
      <c r="K148" s="106">
        <f>+'Rate Sum STEP 2'!E17</f>
        <v>117.4</v>
      </c>
      <c r="L148" s="106"/>
      <c r="M148" s="109">
        <f>ROUND(+K148*C148,0)</f>
        <v>1409</v>
      </c>
    </row>
    <row r="149" spans="1:18" x14ac:dyDescent="0.2">
      <c r="A149" s="13" t="s">
        <v>29</v>
      </c>
      <c r="C149" s="15">
        <f>+'Bill analysis STEP 1'!C149</f>
        <v>24</v>
      </c>
      <c r="E149" s="15">
        <v>0</v>
      </c>
      <c r="F149" s="12"/>
      <c r="G149" s="14">
        <f>+'Rate Sum STEP 2'!C19</f>
        <v>183</v>
      </c>
      <c r="I149" s="15">
        <f>ROUND(+C149*G149,0)</f>
        <v>4392</v>
      </c>
      <c r="J149" s="12"/>
      <c r="K149" s="77">
        <f>+'Rate Sum STEP 2'!E19</f>
        <v>210.8</v>
      </c>
      <c r="L149" s="14"/>
      <c r="M149" s="15">
        <f>ROUND(+K149*C149,0)</f>
        <v>5059</v>
      </c>
    </row>
    <row r="150" spans="1:18" x14ac:dyDescent="0.2">
      <c r="A150" s="2" t="s">
        <v>30</v>
      </c>
      <c r="C150" s="11">
        <f>SUM(C148:C149)</f>
        <v>36</v>
      </c>
      <c r="E150" s="11">
        <f>SUM(E148:E149)</f>
        <v>0</v>
      </c>
      <c r="F150" s="12"/>
      <c r="G150" s="12"/>
      <c r="I150" s="11">
        <f>SUM(I148:I149)</f>
        <v>5615</v>
      </c>
      <c r="J150" s="12"/>
      <c r="M150" s="11">
        <f>SUM(M148:M149)</f>
        <v>6468</v>
      </c>
    </row>
    <row r="151" spans="1:18" x14ac:dyDescent="0.2">
      <c r="F151" s="12"/>
      <c r="G151" s="12"/>
      <c r="J151" s="12"/>
    </row>
    <row r="152" spans="1:18" x14ac:dyDescent="0.2">
      <c r="A152" s="2" t="s">
        <v>53</v>
      </c>
      <c r="C152" s="11">
        <v>0</v>
      </c>
      <c r="E152" s="11">
        <f>+'Bill analysis STEP 1'!E152</f>
        <v>540</v>
      </c>
      <c r="F152" s="12"/>
      <c r="G152" s="17">
        <f>+'Rate Sum STEP 2'!C22</f>
        <v>4.25</v>
      </c>
      <c r="I152" s="11">
        <f>ROUND(+E152*G152,0)</f>
        <v>2295</v>
      </c>
      <c r="J152" s="12"/>
      <c r="K152" s="17">
        <f>+'Rate Sum STEP 2'!E22</f>
        <v>4.53</v>
      </c>
      <c r="L152" s="17"/>
      <c r="M152" s="11">
        <f>ROUND(+K152*E152,2)</f>
        <v>2446.1999999999998</v>
      </c>
    </row>
    <row r="153" spans="1:18" x14ac:dyDescent="0.2">
      <c r="A153" s="2" t="s">
        <v>54</v>
      </c>
      <c r="C153" s="11">
        <v>0</v>
      </c>
      <c r="E153" s="11">
        <f>+'Bill analysis STEP 1'!E153</f>
        <v>40917</v>
      </c>
      <c r="F153" s="12"/>
      <c r="G153" s="17">
        <f>+'Rate Sum STEP 2'!C23</f>
        <v>3.53</v>
      </c>
      <c r="I153" s="11">
        <f>ROUND(+E153*G153,0)</f>
        <v>144437</v>
      </c>
      <c r="J153" s="12"/>
      <c r="K153" s="17">
        <f>+'Rate Sum STEP 2'!E23</f>
        <v>3.94</v>
      </c>
      <c r="L153" s="17"/>
      <c r="M153" s="11">
        <f>ROUND(+K153*E153,2)</f>
        <v>161212.98000000001</v>
      </c>
      <c r="N153" s="27"/>
      <c r="O153" s="27"/>
      <c r="P153" s="11"/>
      <c r="Q153" s="11"/>
      <c r="R153" s="11"/>
    </row>
    <row r="154" spans="1:18" s="21" customFormat="1" x14ac:dyDescent="0.2">
      <c r="A154" s="2" t="s">
        <v>55</v>
      </c>
      <c r="C154" s="15">
        <v>0</v>
      </c>
      <c r="D154" s="22"/>
      <c r="E154" s="11">
        <f>+'Bill analysis STEP 1'!E154</f>
        <v>129282</v>
      </c>
      <c r="F154" s="16"/>
      <c r="G154" s="17">
        <f>+'Rate Sum STEP 2'!C24</f>
        <v>2.72</v>
      </c>
      <c r="I154" s="15">
        <f>ROUND(+E154*G154,0)</f>
        <v>351647</v>
      </c>
      <c r="J154" s="16"/>
      <c r="K154" s="17">
        <f>+'Rate Sum STEP 2'!E24</f>
        <v>2.88</v>
      </c>
      <c r="L154" s="28"/>
      <c r="M154" s="15">
        <f>ROUND(+K154*E154,2)</f>
        <v>372332.16</v>
      </c>
      <c r="N154" s="29"/>
      <c r="O154" s="29"/>
      <c r="P154" s="30"/>
    </row>
    <row r="155" spans="1:18" x14ac:dyDescent="0.2">
      <c r="A155" s="2" t="s">
        <v>30</v>
      </c>
      <c r="C155" s="11">
        <f>SUM(C152:C154)</f>
        <v>0</v>
      </c>
      <c r="E155" s="105">
        <f>SUM(E152:E154)</f>
        <v>170739</v>
      </c>
      <c r="F155" s="12"/>
      <c r="G155" s="18"/>
      <c r="I155" s="11">
        <f>SUM(I152:I154)</f>
        <v>498379</v>
      </c>
      <c r="J155" s="12"/>
      <c r="K155" s="17"/>
      <c r="M155" s="11">
        <f>SUM(M152:M154)</f>
        <v>535991.34</v>
      </c>
      <c r="N155" s="27"/>
      <c r="O155" s="27"/>
      <c r="P155" s="11"/>
      <c r="Q155" s="11"/>
      <c r="R155" s="11"/>
    </row>
    <row r="156" spans="1:18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x14ac:dyDescent="0.2">
      <c r="A157" s="2" t="s">
        <v>24</v>
      </c>
      <c r="C157" s="11">
        <f>+C155+C150</f>
        <v>36</v>
      </c>
      <c r="E157" s="11">
        <f>+E155+E150</f>
        <v>170739</v>
      </c>
      <c r="F157" s="12"/>
      <c r="G157" s="12"/>
      <c r="I157" s="11">
        <f>+I155+I150</f>
        <v>503994</v>
      </c>
      <c r="J157" s="12"/>
      <c r="M157" s="11">
        <f>+M155+M150</f>
        <v>542459.34</v>
      </c>
      <c r="N157" s="11"/>
      <c r="O157" s="11"/>
    </row>
    <row r="158" spans="1:18" x14ac:dyDescent="0.2">
      <c r="F158" s="12"/>
      <c r="G158" s="12"/>
      <c r="J158" s="12"/>
      <c r="N158" s="11"/>
      <c r="O158" s="11"/>
    </row>
    <row r="159" spans="1:18" x14ac:dyDescent="0.2">
      <c r="A159" s="2" t="s">
        <v>58</v>
      </c>
      <c r="C159" s="11">
        <f>+C157+C144</f>
        <v>489</v>
      </c>
      <c r="D159" s="2"/>
      <c r="E159" s="11">
        <f>+E157+E144</f>
        <v>1197720</v>
      </c>
      <c r="G159" s="12"/>
      <c r="I159" s="11">
        <f>+I157+I144</f>
        <v>3783957</v>
      </c>
      <c r="J159" s="12"/>
      <c r="M159" s="11">
        <f>+M157+M144</f>
        <v>4123183.24</v>
      </c>
      <c r="N159" s="11"/>
      <c r="O159" s="11"/>
    </row>
    <row r="160" spans="1:18" x14ac:dyDescent="0.2">
      <c r="F160" s="12"/>
      <c r="G160" s="12"/>
      <c r="J160" s="12"/>
      <c r="N160" s="11"/>
      <c r="O160" s="11"/>
    </row>
    <row r="161" spans="1:18" x14ac:dyDescent="0.2">
      <c r="A161" s="134" t="s">
        <v>59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f>+'Bill analysis STEP 1'!C163</f>
        <v>707</v>
      </c>
      <c r="E163" s="11">
        <v>0</v>
      </c>
      <c r="F163" s="12"/>
      <c r="G163" s="14">
        <f>+'Rate Sum STEP 2'!C29</f>
        <v>28.4</v>
      </c>
      <c r="I163" s="109">
        <f t="shared" ref="I163:I171" si="11">ROUND(+C163*G163,0)</f>
        <v>20079</v>
      </c>
      <c r="J163" s="106"/>
      <c r="K163" s="106">
        <f>+'Rate Sum STEP 2'!E29</f>
        <v>32.799999999999997</v>
      </c>
      <c r="L163" s="106"/>
      <c r="M163" s="109">
        <f t="shared" ref="M163:M171" si="12">ROUND(+K163*C163,0)</f>
        <v>23190</v>
      </c>
      <c r="N163" s="22"/>
      <c r="O163" s="22"/>
      <c r="P163" s="22"/>
      <c r="Q163" s="22"/>
      <c r="R163" s="11"/>
    </row>
    <row r="164" spans="1:18" x14ac:dyDescent="0.2">
      <c r="A164" s="13" t="s">
        <v>17</v>
      </c>
      <c r="C164" s="11">
        <f>+'Bill analysis STEP 1'!C164</f>
        <v>295</v>
      </c>
      <c r="E164" s="11">
        <v>0</v>
      </c>
      <c r="F164" s="12"/>
      <c r="G164" s="14">
        <f>+'Rate Sum STEP 2'!C31</f>
        <v>34.299999999999997</v>
      </c>
      <c r="I164" s="11">
        <f t="shared" si="11"/>
        <v>10119</v>
      </c>
      <c r="J164" s="12"/>
      <c r="K164" s="77">
        <f>+'Rate Sum STEP 2'!E31</f>
        <v>39.5</v>
      </c>
      <c r="L164" s="14"/>
      <c r="M164" s="11">
        <f t="shared" si="12"/>
        <v>11653</v>
      </c>
      <c r="N164" s="11"/>
      <c r="O164" s="11"/>
      <c r="P164" s="22"/>
      <c r="Q164" s="22"/>
      <c r="R164" s="11"/>
    </row>
    <row r="165" spans="1:18" x14ac:dyDescent="0.2">
      <c r="A165" s="13" t="s">
        <v>18</v>
      </c>
      <c r="C165" s="11">
        <f>+'Bill analysis STEP 1'!C165</f>
        <v>184</v>
      </c>
      <c r="E165" s="11">
        <v>0</v>
      </c>
      <c r="F165" s="12"/>
      <c r="G165" s="14">
        <f>+'Rate Sum STEP 2'!C32</f>
        <v>40.5</v>
      </c>
      <c r="I165" s="11">
        <f t="shared" si="11"/>
        <v>7452</v>
      </c>
      <c r="J165" s="12"/>
      <c r="K165" s="77">
        <f>+'Rate Sum STEP 2'!E32</f>
        <v>46.7</v>
      </c>
      <c r="L165" s="14"/>
      <c r="M165" s="11">
        <f t="shared" si="12"/>
        <v>8593</v>
      </c>
      <c r="N165" s="11"/>
      <c r="O165" s="11"/>
      <c r="P165" s="12"/>
      <c r="Q165" s="12"/>
    </row>
    <row r="166" spans="1:18" x14ac:dyDescent="0.2">
      <c r="A166" s="13" t="s">
        <v>19</v>
      </c>
      <c r="C166" s="11">
        <f>+'Bill analysis STEP 1'!C166</f>
        <v>563</v>
      </c>
      <c r="E166" s="11">
        <v>0</v>
      </c>
      <c r="F166" s="12"/>
      <c r="G166" s="14">
        <f>+'Rate Sum STEP 2'!C33</f>
        <v>56.9</v>
      </c>
      <c r="I166" s="11">
        <f t="shared" si="11"/>
        <v>32035</v>
      </c>
      <c r="J166" s="12"/>
      <c r="K166" s="77">
        <f>+'Rate Sum STEP 2'!E33</f>
        <v>65.5</v>
      </c>
      <c r="L166" s="14"/>
      <c r="M166" s="11">
        <f t="shared" si="12"/>
        <v>36877</v>
      </c>
      <c r="N166" s="11"/>
      <c r="O166" s="11"/>
      <c r="P166" s="11"/>
      <c r="Q166" s="12"/>
      <c r="R166" s="11"/>
    </row>
    <row r="167" spans="1:18" x14ac:dyDescent="0.2">
      <c r="A167" s="13" t="s">
        <v>26</v>
      </c>
      <c r="C167" s="11">
        <f>+'Bill analysis STEP 1'!C167</f>
        <v>180</v>
      </c>
      <c r="E167" s="11">
        <v>0</v>
      </c>
      <c r="F167" s="12"/>
      <c r="G167" s="14">
        <f>+'Rate Sum STEP 2'!C34</f>
        <v>177</v>
      </c>
      <c r="I167" s="11">
        <f t="shared" si="11"/>
        <v>31860</v>
      </c>
      <c r="J167" s="12"/>
      <c r="K167" s="77">
        <f>+'Rate Sum STEP 2'!E34</f>
        <v>203.9</v>
      </c>
      <c r="L167" s="14"/>
      <c r="M167" s="11">
        <f t="shared" si="12"/>
        <v>36702</v>
      </c>
      <c r="N167" s="12"/>
      <c r="O167" s="12"/>
      <c r="P167" s="11"/>
    </row>
    <row r="168" spans="1:18" x14ac:dyDescent="0.2">
      <c r="A168" s="13" t="s">
        <v>20</v>
      </c>
      <c r="C168" s="11">
        <f>+'Bill analysis STEP 1'!C168</f>
        <v>83</v>
      </c>
      <c r="E168" s="11">
        <v>0</v>
      </c>
      <c r="F168" s="12"/>
      <c r="G168" s="14">
        <f>+'Rate Sum STEP 2'!C35</f>
        <v>221.8</v>
      </c>
      <c r="I168" s="11">
        <f t="shared" si="11"/>
        <v>18409</v>
      </c>
      <c r="J168" s="12"/>
      <c r="K168" s="77">
        <f>+'Rate Sum STEP 2'!E35</f>
        <v>255.5</v>
      </c>
      <c r="L168" s="14"/>
      <c r="M168" s="11">
        <f t="shared" si="12"/>
        <v>21207</v>
      </c>
      <c r="P168" s="11"/>
      <c r="Q168" s="12"/>
      <c r="R168" s="11"/>
    </row>
    <row r="169" spans="1:18" x14ac:dyDescent="0.2">
      <c r="A169" s="13" t="s">
        <v>27</v>
      </c>
      <c r="C169" s="11">
        <f>+'Bill analysis STEP 1'!C169</f>
        <v>38</v>
      </c>
      <c r="E169" s="11">
        <v>0</v>
      </c>
      <c r="F169" s="12"/>
      <c r="G169" s="14">
        <f>+'Rate Sum STEP 2'!C36</f>
        <v>327.8</v>
      </c>
      <c r="I169" s="11">
        <f t="shared" si="11"/>
        <v>12456</v>
      </c>
      <c r="J169" s="12"/>
      <c r="K169" s="77">
        <f>+'Rate Sum STEP 2'!E36</f>
        <v>377.6</v>
      </c>
      <c r="L169" s="14"/>
      <c r="M169" s="11">
        <f t="shared" si="12"/>
        <v>14349</v>
      </c>
      <c r="N169" s="12"/>
      <c r="O169" s="12"/>
      <c r="P169" s="11"/>
    </row>
    <row r="170" spans="1:18" x14ac:dyDescent="0.2">
      <c r="A170" s="13" t="s">
        <v>28</v>
      </c>
      <c r="B170" s="13"/>
      <c r="C170" s="11">
        <f>+'Bill analysis STEP 1'!C170</f>
        <v>15</v>
      </c>
      <c r="E170" s="11">
        <v>0</v>
      </c>
      <c r="F170" s="12"/>
      <c r="G170" s="14">
        <f>+'Rate Sum STEP 2'!C37</f>
        <v>447.9</v>
      </c>
      <c r="I170" s="11">
        <f t="shared" si="11"/>
        <v>6719</v>
      </c>
      <c r="J170" s="12"/>
      <c r="K170" s="77">
        <f>+'Rate Sum STEP 2'!E37</f>
        <v>516</v>
      </c>
      <c r="L170" s="14"/>
      <c r="M170" s="11">
        <f t="shared" si="12"/>
        <v>7740</v>
      </c>
      <c r="N170" s="12"/>
      <c r="O170" s="12"/>
      <c r="P170" s="11"/>
    </row>
    <row r="171" spans="1:18" x14ac:dyDescent="0.2">
      <c r="A171" s="13" t="s">
        <v>29</v>
      </c>
      <c r="C171" s="11">
        <f>+'Bill analysis STEP 1'!C171</f>
        <v>0</v>
      </c>
      <c r="E171" s="15">
        <v>0</v>
      </c>
      <c r="F171" s="12"/>
      <c r="G171" s="14">
        <f>+'Rate Sum STEP 2'!C38</f>
        <v>584.79999999999995</v>
      </c>
      <c r="I171" s="15">
        <f t="shared" si="11"/>
        <v>0</v>
      </c>
      <c r="J171" s="12"/>
      <c r="K171" s="77">
        <f>+'Rate Sum STEP 2'!E38</f>
        <v>673.7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105">
        <f>SUM(C163:C171)</f>
        <v>2065</v>
      </c>
      <c r="E172" s="11">
        <f>SUM(E163:E171)</f>
        <v>0</v>
      </c>
      <c r="F172" s="12"/>
      <c r="G172" s="12"/>
      <c r="I172" s="11">
        <f>SUM(I163:I171)</f>
        <v>139129</v>
      </c>
      <c r="J172" s="12"/>
      <c r="M172" s="11">
        <f>SUM(M163:M171)</f>
        <v>160311</v>
      </c>
    </row>
    <row r="173" spans="1:18" x14ac:dyDescent="0.2">
      <c r="F173" s="12"/>
      <c r="G173" s="12"/>
      <c r="J173" s="12"/>
    </row>
    <row r="174" spans="1:18" x14ac:dyDescent="0.2">
      <c r="A174" s="2" t="s">
        <v>48</v>
      </c>
      <c r="C174" s="11">
        <v>0</v>
      </c>
      <c r="E174" s="11">
        <f>+'Bill analysis STEP 1'!E174</f>
        <v>45003</v>
      </c>
      <c r="F174" s="12"/>
      <c r="G174" s="17">
        <f>+'Rate Sum STEP 2'!C41</f>
        <v>4.25</v>
      </c>
      <c r="I174" s="11">
        <f>ROUND(+E174*G174,0)</f>
        <v>191263</v>
      </c>
      <c r="J174" s="12"/>
      <c r="K174" s="17">
        <f>+'Rate Sum STEP 2'!E41</f>
        <v>4.53</v>
      </c>
      <c r="L174" s="17"/>
      <c r="M174" s="11">
        <f>ROUND(+K174*E174,2)</f>
        <v>203863.59</v>
      </c>
    </row>
    <row r="175" spans="1:18" x14ac:dyDescent="0.2">
      <c r="A175" s="2" t="s">
        <v>49</v>
      </c>
      <c r="C175" s="11">
        <v>0</v>
      </c>
      <c r="E175" s="11">
        <f>+'Bill analysis STEP 1'!E175</f>
        <v>349337</v>
      </c>
      <c r="F175" s="12"/>
      <c r="G175" s="17">
        <f>+'Rate Sum STEP 2'!C42</f>
        <v>3.53</v>
      </c>
      <c r="I175" s="11">
        <f>ROUND(+E175*G175,0)</f>
        <v>1233160</v>
      </c>
      <c r="J175" s="12"/>
      <c r="K175" s="17">
        <f>+'Rate Sum STEP 2'!E42</f>
        <v>3.94</v>
      </c>
      <c r="L175" s="17"/>
      <c r="M175" s="11">
        <f>ROUND(+K175*E175,2)</f>
        <v>1376387.78</v>
      </c>
    </row>
    <row r="176" spans="1:18" x14ac:dyDescent="0.2">
      <c r="A176" s="2" t="s">
        <v>50</v>
      </c>
      <c r="B176" s="21"/>
      <c r="C176" s="15">
        <v>0</v>
      </c>
      <c r="D176" s="22"/>
      <c r="E176" s="15">
        <f>+'Bill analysis STEP 1'!E176</f>
        <v>70240</v>
      </c>
      <c r="F176" s="16"/>
      <c r="G176" s="17">
        <f>+'Rate Sum STEP 2'!C43</f>
        <v>2.72</v>
      </c>
      <c r="H176" s="21"/>
      <c r="I176" s="15">
        <f>ROUND(+E176*G176,0)</f>
        <v>191053</v>
      </c>
      <c r="J176" s="16"/>
      <c r="K176" s="17">
        <f>+'Rate Sum STEP 2'!E43</f>
        <v>2.88</v>
      </c>
      <c r="L176" s="28"/>
      <c r="M176" s="15">
        <f>ROUND(+K176*E176,2)</f>
        <v>202291.20000000001</v>
      </c>
    </row>
    <row r="177" spans="1:17" x14ac:dyDescent="0.2">
      <c r="A177" s="2" t="s">
        <v>30</v>
      </c>
      <c r="C177" s="11">
        <f>SUM(C174:C176)</f>
        <v>0</v>
      </c>
      <c r="E177" s="11">
        <f>SUM(E174:E176)</f>
        <v>464580</v>
      </c>
      <c r="F177" s="12"/>
      <c r="G177" s="18"/>
      <c r="I177" s="11">
        <f>SUM(I174:I176)</f>
        <v>1615476</v>
      </c>
      <c r="J177" s="12"/>
      <c r="K177" s="17"/>
      <c r="M177" s="11">
        <f>SUM(M174:M176)</f>
        <v>1782542.57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2065</v>
      </c>
      <c r="E179" s="11">
        <f>+E177+E172</f>
        <v>464580</v>
      </c>
      <c r="F179" s="12"/>
      <c r="G179" s="12"/>
      <c r="I179" s="11">
        <f>+I177+I172</f>
        <v>1754605</v>
      </c>
      <c r="J179" s="12"/>
      <c r="M179" s="11">
        <f>+M177+M172</f>
        <v>1942853.57</v>
      </c>
    </row>
    <row r="180" spans="1:17" x14ac:dyDescent="0.2">
      <c r="F180" s="12"/>
      <c r="G180" s="12"/>
      <c r="J180" s="11"/>
    </row>
    <row r="181" spans="1:17" ht="15.75" customHeight="1" x14ac:dyDescent="0.2">
      <c r="A181" s="134" t="s">
        <v>60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7" x14ac:dyDescent="0.2">
      <c r="A182" s="2" t="s">
        <v>15</v>
      </c>
      <c r="J182" s="12"/>
    </row>
    <row r="183" spans="1:17" x14ac:dyDescent="0.2">
      <c r="A183" s="13" t="s">
        <v>16</v>
      </c>
      <c r="C183" s="11">
        <f>+'Bill analysis STEP 1'!C183</f>
        <v>27</v>
      </c>
      <c r="E183" s="11">
        <v>0</v>
      </c>
      <c r="G183" s="53">
        <f>+'Rate Sum STEP 2'!C10</f>
        <v>14.2</v>
      </c>
      <c r="I183" s="109">
        <f t="shared" ref="I183:I191" si="13">ROUND(+C183*G183,0)</f>
        <v>383</v>
      </c>
      <c r="J183" s="106"/>
      <c r="K183" s="106">
        <f>+'Rate Sum STEP 2'!E10</f>
        <v>16.399999999999999</v>
      </c>
      <c r="L183" s="106"/>
      <c r="M183" s="109">
        <f t="shared" ref="M183:M191" si="14">ROUND(+K183*C183,0)</f>
        <v>443</v>
      </c>
    </row>
    <row r="184" spans="1:17" x14ac:dyDescent="0.2">
      <c r="A184" s="13" t="s">
        <v>17</v>
      </c>
      <c r="C184" s="11">
        <f>+'Bill analysis STEP 1'!C184</f>
        <v>12</v>
      </c>
      <c r="E184" s="11">
        <v>0</v>
      </c>
      <c r="G184" s="39">
        <f>+'Rate Sum STEP 2'!C12</f>
        <v>16</v>
      </c>
      <c r="I184" s="11">
        <f t="shared" si="13"/>
        <v>192</v>
      </c>
      <c r="J184" s="12"/>
      <c r="K184" s="77">
        <f>+'Rate Sum STEP 2'!E12</f>
        <v>18.45</v>
      </c>
      <c r="M184" s="11">
        <f t="shared" si="14"/>
        <v>221</v>
      </c>
    </row>
    <row r="185" spans="1:17" x14ac:dyDescent="0.2">
      <c r="A185" s="13" t="s">
        <v>18</v>
      </c>
      <c r="C185" s="11">
        <f>+'Bill analysis STEP 1'!C185</f>
        <v>12</v>
      </c>
      <c r="E185" s="11">
        <v>0</v>
      </c>
      <c r="G185" s="39">
        <f>+'Rate Sum STEP 2'!C13</f>
        <v>18</v>
      </c>
      <c r="I185" s="11">
        <f t="shared" si="13"/>
        <v>216</v>
      </c>
      <c r="J185" s="12"/>
      <c r="K185" s="77">
        <f>+'Rate Sum STEP 2'!E13</f>
        <v>20.75</v>
      </c>
      <c r="M185" s="11">
        <f t="shared" si="14"/>
        <v>249</v>
      </c>
    </row>
    <row r="186" spans="1:17" x14ac:dyDescent="0.2">
      <c r="A186" s="13" t="s">
        <v>19</v>
      </c>
      <c r="C186" s="11">
        <f>+'Bill analysis STEP 1'!C186</f>
        <v>48</v>
      </c>
      <c r="E186" s="11">
        <v>0</v>
      </c>
      <c r="G186" s="39">
        <f>+'Rate Sum STEP 2'!C14</f>
        <v>22.7</v>
      </c>
      <c r="I186" s="11">
        <f t="shared" si="13"/>
        <v>1090</v>
      </c>
      <c r="J186" s="12"/>
      <c r="K186" s="77">
        <f>+'Rate Sum STEP 2'!E14</f>
        <v>26.2</v>
      </c>
      <c r="M186" s="11">
        <f t="shared" si="14"/>
        <v>1258</v>
      </c>
    </row>
    <row r="187" spans="1:17" x14ac:dyDescent="0.2">
      <c r="A187" s="13" t="s">
        <v>26</v>
      </c>
      <c r="C187" s="11">
        <f>+'Bill analysis STEP 1'!C187</f>
        <v>12</v>
      </c>
      <c r="E187" s="11">
        <v>0</v>
      </c>
      <c r="G187" s="39">
        <f>+'Rate Sum STEP 2'!C15</f>
        <v>54.9</v>
      </c>
      <c r="I187" s="11">
        <f t="shared" si="13"/>
        <v>659</v>
      </c>
      <c r="J187" s="12"/>
      <c r="K187" s="77">
        <f>+'Rate Sum STEP 2'!E15</f>
        <v>63.2</v>
      </c>
      <c r="M187" s="11">
        <f t="shared" si="14"/>
        <v>758</v>
      </c>
      <c r="P187" s="14"/>
      <c r="Q187" s="14"/>
    </row>
    <row r="188" spans="1:17" x14ac:dyDescent="0.2">
      <c r="A188" s="13" t="s">
        <v>20</v>
      </c>
      <c r="C188" s="11">
        <f>+'Bill analysis STEP 1'!C188</f>
        <v>24</v>
      </c>
      <c r="E188" s="11">
        <v>0</v>
      </c>
      <c r="F188" s="12"/>
      <c r="G188" s="39">
        <f>+'Rate Sum STEP 2'!C16</f>
        <v>68.8</v>
      </c>
      <c r="I188" s="11">
        <f t="shared" si="13"/>
        <v>1651</v>
      </c>
      <c r="J188" s="12"/>
      <c r="K188" s="77">
        <f>+'Rate Sum STEP 2'!E16</f>
        <v>79.3</v>
      </c>
      <c r="L188" s="14"/>
      <c r="M188" s="11">
        <f t="shared" si="14"/>
        <v>1903</v>
      </c>
      <c r="P188" s="14"/>
    </row>
    <row r="189" spans="1:17" x14ac:dyDescent="0.2">
      <c r="A189" s="13" t="s">
        <v>27</v>
      </c>
      <c r="C189" s="11">
        <f>+'Bill analysis STEP 1'!C189</f>
        <v>0</v>
      </c>
      <c r="E189" s="11">
        <v>0</v>
      </c>
      <c r="F189" s="12"/>
      <c r="G189" s="39">
        <f>+'Rate Sum STEP 2'!C17</f>
        <v>101.9</v>
      </c>
      <c r="I189" s="11">
        <f t="shared" si="13"/>
        <v>0</v>
      </c>
      <c r="J189" s="12"/>
      <c r="K189" s="77">
        <f>+'Rate Sum STEP 2'!E17</f>
        <v>117.4</v>
      </c>
      <c r="L189" s="14"/>
      <c r="M189" s="11">
        <f t="shared" si="14"/>
        <v>0</v>
      </c>
    </row>
    <row r="190" spans="1:17" x14ac:dyDescent="0.2">
      <c r="A190" s="13" t="s">
        <v>28</v>
      </c>
      <c r="C190" s="11">
        <f>+'Bill analysis STEP 1'!C190</f>
        <v>0</v>
      </c>
      <c r="E190" s="11">
        <v>0</v>
      </c>
      <c r="F190" s="12"/>
      <c r="G190" s="39">
        <f>+'Rate Sum STEP 2'!C18</f>
        <v>137.6</v>
      </c>
      <c r="I190" s="11">
        <f t="shared" si="13"/>
        <v>0</v>
      </c>
      <c r="J190" s="12"/>
      <c r="K190" s="77">
        <f>+'Rate Sum STEP 2'!E18</f>
        <v>158.5</v>
      </c>
      <c r="L190" s="14"/>
      <c r="M190" s="11">
        <f t="shared" si="14"/>
        <v>0</v>
      </c>
    </row>
    <row r="191" spans="1:17" x14ac:dyDescent="0.2">
      <c r="A191" s="13" t="s">
        <v>29</v>
      </c>
      <c r="C191" s="11">
        <f>+'Bill analysis STEP 1'!C191</f>
        <v>12</v>
      </c>
      <c r="E191" s="15">
        <v>0</v>
      </c>
      <c r="F191" s="12"/>
      <c r="G191" s="39">
        <f>+'Rate Sum STEP 2'!C19</f>
        <v>183</v>
      </c>
      <c r="I191" s="15">
        <f t="shared" si="13"/>
        <v>2196</v>
      </c>
      <c r="J191" s="12"/>
      <c r="K191" s="77">
        <f>+'Rate Sum STEP 2'!E19</f>
        <v>210.8</v>
      </c>
      <c r="L191" s="14"/>
      <c r="M191" s="15">
        <f t="shared" si="14"/>
        <v>2530</v>
      </c>
    </row>
    <row r="192" spans="1:17" x14ac:dyDescent="0.2">
      <c r="A192" s="2" t="s">
        <v>30</v>
      </c>
      <c r="C192" s="105">
        <f>SUM(C183:C191)</f>
        <v>147</v>
      </c>
      <c r="E192" s="11">
        <f>SUM(E185:E191)</f>
        <v>0</v>
      </c>
      <c r="F192" s="12"/>
      <c r="G192" s="12"/>
      <c r="I192" s="11">
        <f>SUM(I183:I191)</f>
        <v>6387</v>
      </c>
      <c r="J192" s="12"/>
      <c r="M192" s="11">
        <f>SUM(M183:M191)</f>
        <v>7362</v>
      </c>
    </row>
    <row r="193" spans="1:20" x14ac:dyDescent="0.2">
      <c r="F193" s="12"/>
      <c r="G193" s="12"/>
      <c r="J193" s="12"/>
    </row>
    <row r="194" spans="1:20" x14ac:dyDescent="0.2">
      <c r="A194" s="2" t="s">
        <v>53</v>
      </c>
      <c r="C194" s="11">
        <v>0</v>
      </c>
      <c r="E194" s="11">
        <f>+'Bill analysis STEP 1'!E194</f>
        <v>1218</v>
      </c>
      <c r="F194" s="12"/>
      <c r="G194" s="17">
        <f>+'Rate Sum STEP 2'!C22</f>
        <v>4.25</v>
      </c>
      <c r="I194" s="11">
        <f>ROUND(+E194*G194,0)</f>
        <v>5177</v>
      </c>
      <c r="J194" s="12"/>
      <c r="K194" s="17">
        <f>+'Rate Sum STEP 2'!E22</f>
        <v>4.53</v>
      </c>
      <c r="L194" s="17"/>
      <c r="M194" s="11">
        <f>ROUND(+K194*E194,2)</f>
        <v>5517.54</v>
      </c>
    </row>
    <row r="195" spans="1:20" x14ac:dyDescent="0.2">
      <c r="A195" s="2" t="s">
        <v>54</v>
      </c>
      <c r="C195" s="11">
        <v>0</v>
      </c>
      <c r="E195" s="11">
        <f>+'Bill analysis STEP 1'!E195</f>
        <v>42766</v>
      </c>
      <c r="F195" s="12"/>
      <c r="G195" s="17">
        <f>+'Rate Sum STEP 2'!C23</f>
        <v>3.53</v>
      </c>
      <c r="I195" s="11">
        <f>ROUND(+E195*G195,0)</f>
        <v>150964</v>
      </c>
      <c r="J195" s="12"/>
      <c r="K195" s="17">
        <f>+'Rate Sum STEP 2'!E23</f>
        <v>3.94</v>
      </c>
      <c r="L195" s="17"/>
      <c r="M195" s="11">
        <f>ROUND(+K195*E195,2)</f>
        <v>168498.04</v>
      </c>
    </row>
    <row r="196" spans="1:20" x14ac:dyDescent="0.2">
      <c r="A196" s="2" t="s">
        <v>55</v>
      </c>
      <c r="B196" s="21"/>
      <c r="C196" s="15">
        <v>0</v>
      </c>
      <c r="D196" s="22"/>
      <c r="E196" s="11">
        <f>+'Bill analysis STEP 1'!E196</f>
        <v>129172</v>
      </c>
      <c r="F196" s="16"/>
      <c r="G196" s="17">
        <f>+'Rate Sum STEP 2'!C24</f>
        <v>2.72</v>
      </c>
      <c r="H196" s="21"/>
      <c r="I196" s="15">
        <f>ROUND(+E196*G196,0)</f>
        <v>351348</v>
      </c>
      <c r="J196" s="16"/>
      <c r="K196" s="17">
        <f>+'Rate Sum STEP 2'!E24</f>
        <v>2.88</v>
      </c>
      <c r="L196" s="28"/>
      <c r="M196" s="15">
        <f>ROUND(+K196*E196,2)</f>
        <v>372015.35999999999</v>
      </c>
    </row>
    <row r="197" spans="1:20" x14ac:dyDescent="0.2">
      <c r="A197" s="2" t="s">
        <v>30</v>
      </c>
      <c r="C197" s="11">
        <f>SUM(C194:C196)</f>
        <v>0</v>
      </c>
      <c r="E197" s="105">
        <f>SUM(E194:E196)</f>
        <v>173156</v>
      </c>
      <c r="F197" s="12"/>
      <c r="G197" s="18"/>
      <c r="I197" s="11">
        <f>SUM(I194:I196)</f>
        <v>507489</v>
      </c>
      <c r="J197" s="12"/>
      <c r="K197" s="17"/>
      <c r="M197" s="11">
        <f>SUM(M194:M196)</f>
        <v>546030.93999999994</v>
      </c>
    </row>
    <row r="198" spans="1:20" x14ac:dyDescent="0.2">
      <c r="F198" s="12"/>
      <c r="G198" s="12"/>
      <c r="J198" s="12"/>
    </row>
    <row r="199" spans="1:20" x14ac:dyDescent="0.2">
      <c r="A199" s="2" t="s">
        <v>24</v>
      </c>
      <c r="C199" s="11">
        <f>+C197+C192</f>
        <v>147</v>
      </c>
      <c r="E199" s="11">
        <f>+E197+E192</f>
        <v>173156</v>
      </c>
      <c r="F199" s="12"/>
      <c r="G199" s="12"/>
      <c r="I199" s="11">
        <f>+I197+I192</f>
        <v>513876</v>
      </c>
      <c r="J199" s="12"/>
      <c r="M199" s="11">
        <f>+M197+M192</f>
        <v>553392.93999999994</v>
      </c>
      <c r="P199" s="11"/>
    </row>
    <row r="200" spans="1:20" s="21" customFormat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x14ac:dyDescent="0.2">
      <c r="A201" s="2" t="s">
        <v>61</v>
      </c>
      <c r="B201" s="2"/>
      <c r="C201" s="11">
        <f>+C199+C179</f>
        <v>2212</v>
      </c>
      <c r="D201" s="2"/>
      <c r="E201" s="11">
        <f>+E199+E179</f>
        <v>637736</v>
      </c>
      <c r="F201" s="2"/>
      <c r="G201" s="12"/>
      <c r="H201" s="2"/>
      <c r="I201" s="11">
        <f>+I199+I179</f>
        <v>2268481</v>
      </c>
      <c r="J201" s="12"/>
      <c r="K201" s="2"/>
      <c r="L201" s="2"/>
      <c r="M201" s="11">
        <f>+M199+M179</f>
        <v>2496246.5099999998</v>
      </c>
      <c r="N201" s="2"/>
      <c r="O201" s="2"/>
    </row>
    <row r="202" spans="1:20" x14ac:dyDescent="0.2">
      <c r="F202" s="12"/>
      <c r="G202" s="12"/>
      <c r="J202" s="12"/>
      <c r="N202" s="11"/>
      <c r="O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34" t="s">
        <v>98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98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98">
        <f>+'Bill analysis STEP 1'!C206</f>
        <v>36</v>
      </c>
      <c r="E206" s="11">
        <v>0</v>
      </c>
      <c r="F206" s="12"/>
      <c r="G206" s="14">
        <f>+G188</f>
        <v>68.8</v>
      </c>
      <c r="I206" s="109">
        <f>ROUND(+C206*G206,0)</f>
        <v>2477</v>
      </c>
      <c r="J206" s="106"/>
      <c r="K206" s="106">
        <f>+K188</f>
        <v>79.3</v>
      </c>
      <c r="L206" s="106"/>
      <c r="M206" s="109">
        <f>ROUND(+K206*C206,0)</f>
        <v>2855</v>
      </c>
      <c r="P206" s="12"/>
      <c r="Q206" s="12"/>
      <c r="R206" s="12"/>
      <c r="S206" s="12"/>
    </row>
    <row r="207" spans="1:20" x14ac:dyDescent="0.2">
      <c r="A207" s="13" t="s">
        <v>27</v>
      </c>
      <c r="C207" s="99">
        <f>+'Bill analysis STEP 1'!C207</f>
        <v>36</v>
      </c>
      <c r="E207" s="15">
        <v>0</v>
      </c>
      <c r="F207" s="12"/>
      <c r="G207" s="14">
        <f>+G189</f>
        <v>101.9</v>
      </c>
      <c r="I207" s="15">
        <f>ROUND(+C207*G207,0)</f>
        <v>3668</v>
      </c>
      <c r="J207" s="16"/>
      <c r="K207" s="77">
        <f>+K189</f>
        <v>117.4</v>
      </c>
      <c r="L207" s="14"/>
      <c r="M207" s="15">
        <f>ROUND(+K207*C207,0)</f>
        <v>4226</v>
      </c>
      <c r="P207" s="12"/>
      <c r="Q207" s="12"/>
      <c r="R207" s="12"/>
      <c r="S207" s="12"/>
    </row>
    <row r="208" spans="1:20" x14ac:dyDescent="0.2">
      <c r="A208" s="2" t="s">
        <v>30</v>
      </c>
      <c r="C208" s="98">
        <f>SUM(C206:C207)</f>
        <v>72</v>
      </c>
      <c r="E208" s="11">
        <f>SUM(E206:E207)</f>
        <v>0</v>
      </c>
      <c r="F208" s="12"/>
      <c r="G208" s="12"/>
      <c r="I208" s="11">
        <f>SUM(I206:I207)</f>
        <v>6145</v>
      </c>
      <c r="J208" s="12"/>
      <c r="K208" s="14"/>
      <c r="L208" s="14"/>
      <c r="M208" s="11">
        <f>SUM(M206:M207)</f>
        <v>7081</v>
      </c>
      <c r="Q208" s="12"/>
    </row>
    <row r="209" spans="1:16" x14ac:dyDescent="0.2">
      <c r="F209" s="12"/>
      <c r="G209" s="12"/>
      <c r="J209" s="12"/>
      <c r="K209" s="14"/>
      <c r="L209" s="14"/>
      <c r="P209" s="37"/>
    </row>
    <row r="210" spans="1:16" x14ac:dyDescent="0.2">
      <c r="A210" s="2" t="s">
        <v>22</v>
      </c>
      <c r="C210" s="15">
        <v>0</v>
      </c>
      <c r="E210" s="15">
        <f>+'Bill analysis STEP 1'!E210</f>
        <v>586887</v>
      </c>
      <c r="F210" s="12"/>
      <c r="G210" s="17">
        <f>+'Rate Sum STEP 2'!C47</f>
        <v>2.44</v>
      </c>
      <c r="I210" s="15">
        <f>ROUND(+E210*G210,0)</f>
        <v>1432004</v>
      </c>
      <c r="J210" s="16"/>
      <c r="K210" s="17">
        <f>+'Rate Sum STEP 2'!E47</f>
        <v>2.67</v>
      </c>
      <c r="L210" s="14"/>
      <c r="M210" s="15">
        <f>ROUND(+K210*E210,2)</f>
        <v>1566988.29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586887</v>
      </c>
      <c r="F211" s="12"/>
      <c r="G211" s="18"/>
      <c r="I211" s="11">
        <f>SUM(I210:I210)</f>
        <v>1432004</v>
      </c>
      <c r="J211" s="12"/>
      <c r="M211" s="11">
        <f>SUM(M210:M210)</f>
        <v>1566988.29</v>
      </c>
    </row>
    <row r="212" spans="1:16" x14ac:dyDescent="0.2">
      <c r="F212" s="12"/>
      <c r="G212" s="12"/>
      <c r="J212" s="12"/>
    </row>
    <row r="213" spans="1:16" x14ac:dyDescent="0.2">
      <c r="A213" s="2" t="s">
        <v>62</v>
      </c>
      <c r="C213" s="11">
        <f>+C211+C208</f>
        <v>72</v>
      </c>
      <c r="E213" s="11">
        <f>+E211+E208</f>
        <v>586887</v>
      </c>
      <c r="F213" s="12"/>
      <c r="G213" s="12"/>
      <c r="I213" s="11">
        <f>+I211+I208</f>
        <v>1438149</v>
      </c>
      <c r="J213" s="12"/>
      <c r="M213" s="11">
        <f>+M211+M208</f>
        <v>1574069.29</v>
      </c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</row>
    <row r="216" spans="1:16" x14ac:dyDescent="0.2">
      <c r="A216" s="2" t="s">
        <v>24</v>
      </c>
      <c r="C216" s="11">
        <f>+C123+C213+C201+C159+C85+C44</f>
        <v>362091</v>
      </c>
      <c r="D216" s="2"/>
      <c r="E216" s="11">
        <f>+E123+E213+E201+E159+E85+E44</f>
        <v>10440187</v>
      </c>
      <c r="G216" s="11"/>
      <c r="I216" s="11">
        <f>+I123+I213+I201+I159+I85+I44</f>
        <v>49551594.43</v>
      </c>
      <c r="K216" s="11"/>
      <c r="M216" s="11">
        <f>+M123+M213+M201+M159+M85+M44</f>
        <v>54299815.240000002</v>
      </c>
    </row>
  </sheetData>
  <mergeCells count="15">
    <mergeCell ref="A161:M161"/>
    <mergeCell ref="A181:M181"/>
    <mergeCell ref="A204:M204"/>
    <mergeCell ref="A46:M46"/>
    <mergeCell ref="A66:M66"/>
    <mergeCell ref="A88:M88"/>
    <mergeCell ref="A107:M107"/>
    <mergeCell ref="A127:M127"/>
    <mergeCell ref="A146:M146"/>
    <mergeCell ref="A29:M29"/>
    <mergeCell ref="A1:M1"/>
    <mergeCell ref="A2:M2"/>
    <mergeCell ref="A4:M4"/>
    <mergeCell ref="A5:M5"/>
    <mergeCell ref="A11:M11"/>
  </mergeCells>
  <pageMargins left="0.75" right="0.75" top="1" bottom="1" header="0.5" footer="0.5"/>
  <pageSetup scale="74" orientation="portrait" r:id="rId1"/>
  <headerFooter alignWithMargins="0"/>
  <rowBreaks count="6" manualBreakCount="6">
    <brk id="44" max="12" man="1"/>
    <brk id="86" max="12" man="1"/>
    <brk id="125" max="12" man="1"/>
    <brk id="159" max="12" man="1"/>
    <brk id="202" max="12" man="1"/>
    <brk id="24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zoomScaleNormal="100" workbookViewId="0">
      <selection activeCell="I87" sqref="I87"/>
    </sheetView>
  </sheetViews>
  <sheetFormatPr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21875" style="2" customWidth="1"/>
    <col min="9" max="9" width="12.109375" style="11" customWidth="1"/>
    <col min="10" max="10" width="1.5546875" style="2" customWidth="1"/>
    <col min="11" max="11" width="8.6640625" style="2" bestFit="1" customWidth="1"/>
    <col min="12" max="12" width="2.6640625" style="2" customWidth="1"/>
    <col min="13" max="13" width="13.5546875" style="11" bestFit="1" customWidth="1"/>
    <col min="14" max="14" width="18.6640625" style="2" bestFit="1" customWidth="1"/>
    <col min="15" max="15" width="18.6640625" style="2" customWidth="1"/>
    <col min="16" max="16" width="18.5546875" style="2" bestFit="1" customWidth="1"/>
    <col min="17" max="17" width="12.44140625" style="2" bestFit="1" customWidth="1"/>
    <col min="18" max="18" width="18.218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23"/>
      <c r="O1" s="123"/>
      <c r="P1" s="123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4" spans="1:16" x14ac:dyDescent="0.2">
      <c r="A4" s="132" t="s">
        <v>134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22"/>
      <c r="O4" s="122"/>
      <c r="P4" s="122"/>
    </row>
    <row r="5" spans="1:16" x14ac:dyDescent="0.2">
      <c r="A5" s="137" t="s">
        <v>126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22"/>
      <c r="O5" s="122"/>
      <c r="P5" s="122"/>
    </row>
    <row r="7" spans="1:16" s="123" customFormat="1" x14ac:dyDescent="0.2">
      <c r="A7" s="123" t="s">
        <v>0</v>
      </c>
      <c r="C7" s="4" t="s">
        <v>1</v>
      </c>
      <c r="D7" s="4"/>
      <c r="E7" s="4" t="s">
        <v>99</v>
      </c>
      <c r="G7" s="123" t="s">
        <v>2</v>
      </c>
      <c r="I7" s="5"/>
      <c r="K7" s="4" t="s">
        <v>120</v>
      </c>
      <c r="M7" s="4" t="s">
        <v>89</v>
      </c>
    </row>
    <row r="8" spans="1:16" s="123" customFormat="1" x14ac:dyDescent="0.2">
      <c r="A8" s="6" t="s">
        <v>100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23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23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34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E13" s="11">
        <v>0</v>
      </c>
      <c r="F13" s="12"/>
      <c r="G13" s="48">
        <f>+'Rate Sum STEP 2'!C29</f>
        <v>28.4</v>
      </c>
      <c r="I13" s="109">
        <f>ROUND(+C13*G13,0)</f>
        <v>0</v>
      </c>
      <c r="J13" s="12"/>
      <c r="K13" s="106">
        <f>+'Rate Sum STEP 2'!E29</f>
        <v>32.799999999999997</v>
      </c>
      <c r="L13" s="14"/>
      <c r="M13" s="109">
        <f>+K13*C13</f>
        <v>0</v>
      </c>
    </row>
    <row r="14" spans="1:16" hidden="1" x14ac:dyDescent="0.2">
      <c r="A14" s="13" t="s">
        <v>127</v>
      </c>
      <c r="E14" s="11">
        <v>0</v>
      </c>
      <c r="F14" s="12"/>
      <c r="G14" s="101">
        <f>+'Rate Sum STEP 2'!C30</f>
        <v>29.9</v>
      </c>
      <c r="H14" s="38"/>
      <c r="I14" s="38">
        <f>ROUND(+C14*G14,0)</f>
        <v>0</v>
      </c>
      <c r="J14" s="38"/>
      <c r="K14" s="77">
        <f>+'Rate Sum STEP 2'!E30</f>
        <v>34.4</v>
      </c>
      <c r="L14" s="38"/>
      <c r="M14" s="38">
        <f>+K14*C14</f>
        <v>0</v>
      </c>
    </row>
    <row r="15" spans="1:16" hidden="1" x14ac:dyDescent="0.2">
      <c r="A15" s="13" t="s">
        <v>17</v>
      </c>
      <c r="B15" s="21"/>
      <c r="E15" s="11">
        <v>0</v>
      </c>
      <c r="F15" s="12"/>
      <c r="G15" s="49">
        <f>+'Rate Sum STEP 2'!C31</f>
        <v>34.299999999999997</v>
      </c>
      <c r="I15" s="11">
        <f>ROUND(+C15*G15,0)</f>
        <v>0</v>
      </c>
      <c r="J15" s="12"/>
      <c r="K15" s="77">
        <f>+'Rate Sum STEP 2'!E31</f>
        <v>39.5</v>
      </c>
      <c r="L15" s="14"/>
      <c r="M15" s="11">
        <f>+K15*C15</f>
        <v>0</v>
      </c>
    </row>
    <row r="16" spans="1:16" hidden="1" x14ac:dyDescent="0.2">
      <c r="A16" s="13" t="s">
        <v>18</v>
      </c>
      <c r="B16" s="21"/>
      <c r="E16" s="11">
        <v>0</v>
      </c>
      <c r="F16" s="12"/>
      <c r="G16" s="49">
        <f>+'Rate Sum STEP 2'!C32</f>
        <v>40.5</v>
      </c>
      <c r="I16" s="11">
        <f>ROUND(+C16*G16,0)</f>
        <v>0</v>
      </c>
      <c r="J16" s="12"/>
      <c r="K16" s="77">
        <f>+'Rate Sum STEP 2'!E32</f>
        <v>46.7</v>
      </c>
      <c r="L16" s="14"/>
      <c r="M16" s="22">
        <f>+K16*C16</f>
        <v>0</v>
      </c>
    </row>
    <row r="17" spans="1:17" hidden="1" x14ac:dyDescent="0.2">
      <c r="A17" s="13" t="s">
        <v>19</v>
      </c>
      <c r="B17" s="21"/>
      <c r="E17" s="11">
        <v>0</v>
      </c>
      <c r="F17" s="12"/>
      <c r="G17" s="49">
        <f>+'Rate Sum STEP 2'!C33</f>
        <v>56.9</v>
      </c>
      <c r="I17" s="11">
        <f t="shared" ref="I17:I18" si="0">ROUND(+C17*G17,0)</f>
        <v>0</v>
      </c>
      <c r="J17" s="12"/>
      <c r="K17" s="77">
        <f>+'Rate Sum STEP 2'!E33</f>
        <v>65.5</v>
      </c>
      <c r="L17" s="14"/>
      <c r="M17" s="22">
        <f t="shared" ref="M17:M18" si="1">+K17*C17</f>
        <v>0</v>
      </c>
    </row>
    <row r="18" spans="1:17" hidden="1" x14ac:dyDescent="0.2">
      <c r="A18" s="13" t="s">
        <v>26</v>
      </c>
      <c r="B18" s="21"/>
      <c r="E18" s="15">
        <v>0</v>
      </c>
      <c r="F18" s="12"/>
      <c r="G18" s="49">
        <f>+'Rate Sum STEP 2'!C34</f>
        <v>177</v>
      </c>
      <c r="I18" s="15">
        <f t="shared" si="0"/>
        <v>0</v>
      </c>
      <c r="J18" s="12"/>
      <c r="K18" s="77">
        <f>+'Rate Sum STEP 2'!E34</f>
        <v>203.9</v>
      </c>
      <c r="L18" s="14"/>
      <c r="M18" s="15">
        <f t="shared" si="1"/>
        <v>0</v>
      </c>
    </row>
    <row r="19" spans="1:17" x14ac:dyDescent="0.2">
      <c r="A19" s="2" t="s">
        <v>21</v>
      </c>
      <c r="C19" s="105">
        <f>SUM(C13:C18)</f>
        <v>0</v>
      </c>
      <c r="E19" s="105">
        <f>SUM(E13:E18)</f>
        <v>0</v>
      </c>
      <c r="F19" s="12"/>
      <c r="G19" s="12"/>
      <c r="I19" s="105">
        <f>SUM(I13:I18)</f>
        <v>0</v>
      </c>
      <c r="J19" s="12"/>
      <c r="M19" s="105">
        <f>SUM(M13:M18)</f>
        <v>0</v>
      </c>
    </row>
    <row r="20" spans="1:17" x14ac:dyDescent="0.2">
      <c r="F20" s="12"/>
      <c r="G20" s="12"/>
      <c r="J20" s="12"/>
    </row>
    <row r="21" spans="1:17" x14ac:dyDescent="0.2">
      <c r="A21" s="2" t="s">
        <v>48</v>
      </c>
      <c r="C21" s="11">
        <v>0</v>
      </c>
      <c r="E21" s="11">
        <v>200603.04971695889</v>
      </c>
      <c r="F21" s="12"/>
      <c r="G21" s="14">
        <f>+'Rate Sum STEP 1'!C41</f>
        <v>4.25</v>
      </c>
      <c r="I21" s="22">
        <f>+E21*G21</f>
        <v>852562.96129707526</v>
      </c>
      <c r="J21" s="12"/>
      <c r="K21" s="14">
        <f>+'Rate Sum STEP 2'!E41</f>
        <v>4.53</v>
      </c>
      <c r="M21" s="22">
        <f>+E21*K21</f>
        <v>908731.81521782384</v>
      </c>
    </row>
    <row r="22" spans="1:17" x14ac:dyDescent="0.2">
      <c r="A22" s="2" t="s">
        <v>49</v>
      </c>
      <c r="C22" s="11">
        <v>0</v>
      </c>
      <c r="E22" s="11">
        <v>9811.4502830411147</v>
      </c>
      <c r="F22" s="12"/>
      <c r="G22" s="14">
        <f>+'Rate Sum STEP 1'!C42</f>
        <v>3.53</v>
      </c>
      <c r="I22" s="22">
        <f>+E22*G22</f>
        <v>34634.419499135132</v>
      </c>
      <c r="J22" s="12"/>
      <c r="K22" s="14">
        <f>+'Rate Sum STEP 2'!E42</f>
        <v>3.94</v>
      </c>
      <c r="M22" s="22">
        <f>+E22*K22</f>
        <v>38657.11411518199</v>
      </c>
    </row>
    <row r="23" spans="1:17" x14ac:dyDescent="0.2">
      <c r="A23" s="2" t="s">
        <v>50</v>
      </c>
      <c r="C23" s="15">
        <v>0</v>
      </c>
      <c r="E23" s="11">
        <v>0</v>
      </c>
      <c r="F23" s="12"/>
      <c r="G23" s="14">
        <f>+'Rate Sum STEP 1'!C43</f>
        <v>2.72</v>
      </c>
      <c r="I23" s="15">
        <f>+E23*G23</f>
        <v>0</v>
      </c>
      <c r="J23" s="16"/>
      <c r="K23" s="14">
        <f>+'Rate Sum STEP 2'!E43</f>
        <v>2.88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105">
        <f>SUM(E21:E23)</f>
        <v>210414.5</v>
      </c>
      <c r="F24" s="12"/>
      <c r="G24" s="14"/>
      <c r="I24" s="11">
        <f>SUM(I21:I23)</f>
        <v>887197.38079621037</v>
      </c>
      <c r="J24" s="12"/>
      <c r="M24" s="11">
        <f>SUM(M21:M23)</f>
        <v>947388.9293330058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0</v>
      </c>
      <c r="E26" s="11">
        <f>+E24+E19</f>
        <v>210414.5</v>
      </c>
      <c r="F26" s="12"/>
      <c r="G26" s="12"/>
      <c r="I26" s="11">
        <f>+I24+I19</f>
        <v>887197.38079621037</v>
      </c>
      <c r="J26" s="12"/>
      <c r="M26" s="11">
        <f>+M24+M19</f>
        <v>947388.9293330058</v>
      </c>
      <c r="N26" s="77"/>
      <c r="O26" s="76"/>
      <c r="P26" s="38"/>
      <c r="Q26" s="11"/>
    </row>
    <row r="27" spans="1:17" x14ac:dyDescent="0.2">
      <c r="D27" s="2"/>
      <c r="G27" s="11"/>
      <c r="J27" s="12"/>
      <c r="N27" s="77"/>
      <c r="P27" s="11"/>
    </row>
    <row r="28" spans="1:17" hidden="1" x14ac:dyDescent="0.2">
      <c r="D28" s="19"/>
      <c r="F28" s="19"/>
      <c r="G28" s="19"/>
      <c r="J28" s="19"/>
    </row>
    <row r="29" spans="1:17" hidden="1" x14ac:dyDescent="0.2">
      <c r="A29" s="134" t="s">
        <v>14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7" hidden="1" x14ac:dyDescent="0.2">
      <c r="A30" s="2" t="s">
        <v>15</v>
      </c>
      <c r="J30" s="12"/>
    </row>
    <row r="31" spans="1:17" hidden="1" x14ac:dyDescent="0.2">
      <c r="A31" s="13" t="s">
        <v>16</v>
      </c>
      <c r="C31" s="11">
        <v>0</v>
      </c>
      <c r="E31" s="11">
        <v>0</v>
      </c>
      <c r="F31" s="12"/>
      <c r="G31" s="14">
        <f>+'Rate Sum STEP 2'!C10</f>
        <v>14.2</v>
      </c>
      <c r="I31" s="109">
        <f>ROUND(+C31*G31,0)</f>
        <v>0</v>
      </c>
      <c r="J31" s="12"/>
      <c r="K31" s="106">
        <f>+'Rate Sum STEP 1'!E10</f>
        <v>15.3</v>
      </c>
      <c r="L31" s="14"/>
      <c r="M31" s="109">
        <f>+K31*C31</f>
        <v>0</v>
      </c>
    </row>
    <row r="32" spans="1:17" hidden="1" x14ac:dyDescent="0.2">
      <c r="A32" s="13" t="s">
        <v>17</v>
      </c>
      <c r="C32" s="11">
        <v>0</v>
      </c>
      <c r="E32" s="11">
        <v>0</v>
      </c>
      <c r="F32" s="12"/>
      <c r="G32" s="14">
        <f>+'Rate Sum STEP 2'!C12</f>
        <v>16</v>
      </c>
      <c r="I32" s="11">
        <f>ROUND(+C32*G32,0)</f>
        <v>0</v>
      </c>
      <c r="J32" s="12"/>
      <c r="K32" s="77">
        <f>+'Rate Sum STEP 1'!E12</f>
        <v>17.2</v>
      </c>
      <c r="L32" s="14"/>
      <c r="M32" s="11">
        <f>+K32*C32</f>
        <v>0</v>
      </c>
    </row>
    <row r="33" spans="1:17" hidden="1" x14ac:dyDescent="0.2">
      <c r="A33" s="13" t="s">
        <v>18</v>
      </c>
      <c r="C33" s="11">
        <v>0</v>
      </c>
      <c r="E33" s="11">
        <v>0</v>
      </c>
      <c r="F33" s="12"/>
      <c r="G33" s="14">
        <f>+'Rate Sum STEP 2'!C13</f>
        <v>18</v>
      </c>
      <c r="I33" s="11">
        <f t="shared" ref="I33:I34" si="2">ROUND(+C33*G33,0)</f>
        <v>0</v>
      </c>
      <c r="J33" s="12"/>
      <c r="K33" s="77">
        <f>+'Rate Sum STEP 1'!E13</f>
        <v>19.399999999999999</v>
      </c>
      <c r="L33" s="14"/>
      <c r="M33" s="11">
        <f>+K33*C33</f>
        <v>0</v>
      </c>
    </row>
    <row r="34" spans="1:17" hidden="1" x14ac:dyDescent="0.2">
      <c r="A34" s="13" t="s">
        <v>19</v>
      </c>
      <c r="C34" s="11">
        <v>0</v>
      </c>
      <c r="E34" s="15">
        <v>0</v>
      </c>
      <c r="F34" s="12"/>
      <c r="G34" s="14">
        <f>+'Rate Sum STEP 2'!C14</f>
        <v>22.7</v>
      </c>
      <c r="I34" s="15">
        <f t="shared" si="2"/>
        <v>0</v>
      </c>
      <c r="J34" s="12"/>
      <c r="K34" s="77">
        <f>+'Rate Sum STEP 1'!E14</f>
        <v>24.5</v>
      </c>
      <c r="L34" s="14"/>
      <c r="M34" s="15">
        <f>+K34*C34</f>
        <v>0</v>
      </c>
    </row>
    <row r="35" spans="1:17" hidden="1" x14ac:dyDescent="0.2">
      <c r="A35" s="2" t="s">
        <v>21</v>
      </c>
      <c r="C35" s="105">
        <f>SUM(C31:C34)</f>
        <v>0</v>
      </c>
      <c r="E35" s="11">
        <f>SUM(E31:E33)</f>
        <v>0</v>
      </c>
      <c r="F35" s="12"/>
      <c r="G35" s="12"/>
      <c r="I35" s="11">
        <f>SUM(I31:I34)</f>
        <v>0</v>
      </c>
      <c r="J35" s="12"/>
      <c r="M35" s="11">
        <f>SUM(M31:M34)</f>
        <v>0</v>
      </c>
    </row>
    <row r="36" spans="1:17" hidden="1" x14ac:dyDescent="0.2">
      <c r="F36" s="12"/>
      <c r="G36" s="12"/>
      <c r="J36" s="12"/>
    </row>
    <row r="37" spans="1:17" hidden="1" x14ac:dyDescent="0.2">
      <c r="A37" s="2" t="s">
        <v>53</v>
      </c>
      <c r="C37" s="11">
        <v>0</v>
      </c>
      <c r="E37" s="11">
        <v>0</v>
      </c>
      <c r="F37" s="12"/>
      <c r="G37" s="14">
        <f>+'Rate Sum STEP 1'!C22</f>
        <v>4.25</v>
      </c>
      <c r="I37" s="22">
        <f>+E37*G37</f>
        <v>0</v>
      </c>
      <c r="J37" s="12"/>
      <c r="K37" s="14">
        <f>+'Rate Sum STEP 1'!E22</f>
        <v>4.3899999999999997</v>
      </c>
      <c r="M37" s="22">
        <f>+E37*K37</f>
        <v>0</v>
      </c>
    </row>
    <row r="38" spans="1:17" hidden="1" x14ac:dyDescent="0.2">
      <c r="A38" s="2" t="s">
        <v>54</v>
      </c>
      <c r="C38" s="11">
        <v>0</v>
      </c>
      <c r="E38" s="11">
        <v>0</v>
      </c>
      <c r="F38" s="12"/>
      <c r="G38" s="14">
        <f>+'Rate Sum STEP 1'!C23</f>
        <v>3.53</v>
      </c>
      <c r="I38" s="22">
        <f>+E38*G38</f>
        <v>0</v>
      </c>
      <c r="J38" s="12"/>
      <c r="K38" s="14">
        <f>+'Rate Sum STEP 1'!E23</f>
        <v>3.74</v>
      </c>
      <c r="M38" s="22">
        <f>+E38*K38</f>
        <v>0</v>
      </c>
    </row>
    <row r="39" spans="1:17" hidden="1" x14ac:dyDescent="0.2">
      <c r="A39" s="2" t="s">
        <v>55</v>
      </c>
      <c r="C39" s="15">
        <v>0</v>
      </c>
      <c r="E39" s="11">
        <v>0</v>
      </c>
      <c r="F39" s="12"/>
      <c r="G39" s="14">
        <f>+'Rate Sum STEP 1'!C24</f>
        <v>2.72</v>
      </c>
      <c r="I39" s="15">
        <f>+E39*G39</f>
        <v>0</v>
      </c>
      <c r="J39" s="16"/>
      <c r="K39" s="14">
        <f>+'Rate Sum STEP 1'!E24</f>
        <v>2.8</v>
      </c>
      <c r="L39" s="17"/>
      <c r="M39" s="15">
        <f>+E39*K39</f>
        <v>0</v>
      </c>
      <c r="P39" s="11"/>
      <c r="Q39" s="77"/>
    </row>
    <row r="40" spans="1:17" hidden="1" x14ac:dyDescent="0.2">
      <c r="A40" s="2" t="s">
        <v>23</v>
      </c>
      <c r="C40" s="11">
        <f>SUM(C37:C39)</f>
        <v>0</v>
      </c>
      <c r="E40" s="105">
        <f>SUM(E37:E39)</f>
        <v>0</v>
      </c>
      <c r="F40" s="12"/>
      <c r="G40" s="14"/>
      <c r="I40" s="11">
        <f>SUM(I37:I39)</f>
        <v>0</v>
      </c>
      <c r="J40" s="12"/>
      <c r="M40" s="11">
        <f>SUM(M37:M39)</f>
        <v>0</v>
      </c>
    </row>
    <row r="41" spans="1:17" hidden="1" x14ac:dyDescent="0.2">
      <c r="F41" s="12"/>
      <c r="G41" s="12"/>
      <c r="J41" s="12"/>
    </row>
    <row r="42" spans="1:17" hidden="1" x14ac:dyDescent="0.2">
      <c r="A42" s="2" t="s">
        <v>24</v>
      </c>
      <c r="C42" s="11">
        <f>+C40+C35</f>
        <v>0</v>
      </c>
      <c r="E42" s="11">
        <f>+E40+E35</f>
        <v>0</v>
      </c>
      <c r="F42" s="12"/>
      <c r="G42" s="12"/>
      <c r="I42" s="11">
        <f>+I40+I35</f>
        <v>0</v>
      </c>
      <c r="J42" s="12"/>
      <c r="M42" s="11">
        <f>+M40+M35</f>
        <v>0</v>
      </c>
    </row>
    <row r="43" spans="1:17" hidden="1" x14ac:dyDescent="0.2">
      <c r="F43" s="12"/>
      <c r="G43" s="12"/>
      <c r="J43" s="12"/>
    </row>
    <row r="44" spans="1:17" hidden="1" x14ac:dyDescent="0.2">
      <c r="A44" s="2" t="s">
        <v>51</v>
      </c>
      <c r="C44" s="11">
        <f>+C42+C26</f>
        <v>0</v>
      </c>
      <c r="D44" s="2"/>
      <c r="E44" s="11">
        <f>+E42+E26</f>
        <v>210414.5</v>
      </c>
      <c r="F44" s="12"/>
      <c r="G44" s="12"/>
      <c r="I44" s="11">
        <f>+I42+I26</f>
        <v>887197.38079621037</v>
      </c>
      <c r="J44" s="12"/>
      <c r="M44" s="11">
        <f>+M42+M26</f>
        <v>947388.9293330058</v>
      </c>
    </row>
    <row r="45" spans="1:17" x14ac:dyDescent="0.2">
      <c r="F45" s="12"/>
      <c r="G45" s="12"/>
      <c r="J45" s="12"/>
    </row>
    <row r="46" spans="1:17" x14ac:dyDescent="0.2">
      <c r="A46" s="134" t="s">
        <v>52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7" x14ac:dyDescent="0.2">
      <c r="A47" s="2" t="s">
        <v>15</v>
      </c>
      <c r="J47" s="12"/>
    </row>
    <row r="48" spans="1:17" x14ac:dyDescent="0.2">
      <c r="A48" s="13" t="s">
        <v>16</v>
      </c>
      <c r="C48" s="11">
        <v>0</v>
      </c>
      <c r="E48" s="11">
        <v>0</v>
      </c>
      <c r="F48" s="12"/>
      <c r="G48" s="14">
        <f>+'Rate Sum STEP 2'!C29</f>
        <v>28.4</v>
      </c>
      <c r="I48" s="109">
        <f t="shared" ref="I48:I56" si="3">ROUND(+C48*G48,0)</f>
        <v>0</v>
      </c>
      <c r="J48" s="12"/>
      <c r="K48" s="106">
        <f>+'Rate Sum STEP 2'!E29</f>
        <v>32.799999999999997</v>
      </c>
      <c r="L48" s="14"/>
      <c r="M48" s="109">
        <f t="shared" ref="M48:M56" si="4">+C48*K48</f>
        <v>0</v>
      </c>
    </row>
    <row r="49" spans="1:13" hidden="1" x14ac:dyDescent="0.2">
      <c r="A49" s="13" t="s">
        <v>17</v>
      </c>
      <c r="C49" s="11">
        <v>0</v>
      </c>
      <c r="E49" s="11">
        <v>0</v>
      </c>
      <c r="F49" s="12"/>
      <c r="G49" s="14">
        <f>+'Rate Sum STEP 2'!$C31</f>
        <v>34.299999999999997</v>
      </c>
      <c r="I49" s="11">
        <f t="shared" si="3"/>
        <v>0</v>
      </c>
      <c r="J49" s="12"/>
      <c r="K49" s="77">
        <f>+'Rate Sum STEP 2'!E31</f>
        <v>39.5</v>
      </c>
      <c r="L49" s="14"/>
      <c r="M49" s="23">
        <f t="shared" si="4"/>
        <v>0</v>
      </c>
    </row>
    <row r="50" spans="1:13" hidden="1" x14ac:dyDescent="0.2">
      <c r="A50" s="13" t="s">
        <v>18</v>
      </c>
      <c r="C50" s="11">
        <v>0</v>
      </c>
      <c r="E50" s="11">
        <v>0</v>
      </c>
      <c r="F50" s="12"/>
      <c r="G50" s="14">
        <f>+'Rate Sum STEP 2'!$C32</f>
        <v>40.5</v>
      </c>
      <c r="I50" s="11">
        <f t="shared" si="3"/>
        <v>0</v>
      </c>
      <c r="J50" s="12"/>
      <c r="K50" s="77">
        <f>+'Rate Sum STEP 2'!E32</f>
        <v>46.7</v>
      </c>
      <c r="L50" s="14"/>
      <c r="M50" s="23">
        <f t="shared" si="4"/>
        <v>0</v>
      </c>
    </row>
    <row r="51" spans="1:13" hidden="1" x14ac:dyDescent="0.2">
      <c r="A51" s="13" t="s">
        <v>19</v>
      </c>
      <c r="C51" s="11">
        <v>0</v>
      </c>
      <c r="E51" s="11">
        <v>0</v>
      </c>
      <c r="F51" s="12"/>
      <c r="G51" s="14">
        <f>+'Rate Sum STEP 2'!$C33</f>
        <v>56.9</v>
      </c>
      <c r="I51" s="11">
        <f t="shared" si="3"/>
        <v>0</v>
      </c>
      <c r="J51" s="12"/>
      <c r="K51" s="77">
        <f>+'Rate Sum STEP 2'!E33</f>
        <v>65.5</v>
      </c>
      <c r="L51" s="14"/>
      <c r="M51" s="23">
        <f t="shared" si="4"/>
        <v>0</v>
      </c>
    </row>
    <row r="52" spans="1:13" hidden="1" x14ac:dyDescent="0.2">
      <c r="A52" s="13" t="s">
        <v>26</v>
      </c>
      <c r="C52" s="11">
        <v>0</v>
      </c>
      <c r="E52" s="11">
        <v>0</v>
      </c>
      <c r="F52" s="12"/>
      <c r="G52" s="14">
        <f>+'Rate Sum STEP 2'!$C34</f>
        <v>177</v>
      </c>
      <c r="I52" s="11">
        <f t="shared" si="3"/>
        <v>0</v>
      </c>
      <c r="J52" s="12"/>
      <c r="K52" s="77">
        <f>+'Rate Sum STEP 2'!E34</f>
        <v>203.9</v>
      </c>
      <c r="L52" s="14"/>
      <c r="M52" s="23">
        <f t="shared" si="4"/>
        <v>0</v>
      </c>
    </row>
    <row r="53" spans="1:13" hidden="1" x14ac:dyDescent="0.2">
      <c r="A53" s="13" t="s">
        <v>20</v>
      </c>
      <c r="C53" s="11">
        <v>0</v>
      </c>
      <c r="E53" s="11">
        <v>0</v>
      </c>
      <c r="F53" s="12"/>
      <c r="G53" s="14">
        <f>+'Rate Sum STEP 2'!$C35</f>
        <v>221.8</v>
      </c>
      <c r="I53" s="11">
        <f t="shared" si="3"/>
        <v>0</v>
      </c>
      <c r="J53" s="12"/>
      <c r="K53" s="77">
        <f>+'Rate Sum STEP 2'!E35</f>
        <v>255.5</v>
      </c>
      <c r="L53" s="14"/>
      <c r="M53" s="23">
        <f t="shared" si="4"/>
        <v>0</v>
      </c>
    </row>
    <row r="54" spans="1:13" hidden="1" x14ac:dyDescent="0.2">
      <c r="A54" s="13" t="s">
        <v>27</v>
      </c>
      <c r="C54" s="11">
        <v>0</v>
      </c>
      <c r="E54" s="11">
        <v>0</v>
      </c>
      <c r="F54" s="12"/>
      <c r="G54" s="14">
        <f>+'Rate Sum STEP 2'!$C36</f>
        <v>327.8</v>
      </c>
      <c r="I54" s="22">
        <f t="shared" si="3"/>
        <v>0</v>
      </c>
      <c r="J54" s="12"/>
      <c r="K54" s="77">
        <f>+'Rate Sum STEP 2'!E36</f>
        <v>377.6</v>
      </c>
      <c r="L54" s="14"/>
      <c r="M54" s="23">
        <f t="shared" si="4"/>
        <v>0</v>
      </c>
    </row>
    <row r="55" spans="1:13" hidden="1" x14ac:dyDescent="0.2">
      <c r="A55" s="13" t="s">
        <v>28</v>
      </c>
      <c r="C55" s="11">
        <v>0</v>
      </c>
      <c r="E55" s="11">
        <v>0</v>
      </c>
      <c r="F55" s="12"/>
      <c r="G55" s="14">
        <f>+'Rate Sum STEP 2'!$C37</f>
        <v>447.9</v>
      </c>
      <c r="I55" s="22">
        <f t="shared" si="3"/>
        <v>0</v>
      </c>
      <c r="J55" s="12"/>
      <c r="K55" s="77">
        <f>+'Rate Sum STEP 2'!E37</f>
        <v>516</v>
      </c>
      <c r="L55" s="14"/>
      <c r="M55" s="23">
        <f t="shared" si="4"/>
        <v>0</v>
      </c>
    </row>
    <row r="56" spans="1:13" hidden="1" x14ac:dyDescent="0.2">
      <c r="A56" s="13" t="s">
        <v>29</v>
      </c>
      <c r="C56" s="11">
        <v>0</v>
      </c>
      <c r="E56" s="15">
        <v>0</v>
      </c>
      <c r="F56" s="12"/>
      <c r="G56" s="14">
        <f>+'Rate Sum STEP 2'!$C38</f>
        <v>584.79999999999995</v>
      </c>
      <c r="I56" s="15">
        <f t="shared" si="3"/>
        <v>0</v>
      </c>
      <c r="J56" s="12"/>
      <c r="K56" s="77">
        <f>+'Rate Sum STEP 2'!E38</f>
        <v>673.7</v>
      </c>
      <c r="L56" s="14"/>
      <c r="M56" s="24">
        <f t="shared" si="4"/>
        <v>0</v>
      </c>
    </row>
    <row r="57" spans="1:13" x14ac:dyDescent="0.2">
      <c r="A57" s="2" t="s">
        <v>30</v>
      </c>
      <c r="C57" s="105">
        <f>SUM(C48:C56)</f>
        <v>0</v>
      </c>
      <c r="E57" s="105">
        <f>SUM(E48:E56)</f>
        <v>0</v>
      </c>
      <c r="F57" s="12"/>
      <c r="G57" s="16"/>
      <c r="I57" s="105">
        <f>SUM(I48:I56)</f>
        <v>0</v>
      </c>
      <c r="J57" s="12"/>
      <c r="M57" s="105">
        <f>SUM(M48:M56)</f>
        <v>0</v>
      </c>
    </row>
    <row r="58" spans="1:13" x14ac:dyDescent="0.2">
      <c r="F58" s="12"/>
      <c r="G58" s="12"/>
      <c r="J58" s="12"/>
    </row>
    <row r="59" spans="1:13" x14ac:dyDescent="0.2">
      <c r="A59" s="2" t="s">
        <v>48</v>
      </c>
      <c r="C59" s="11">
        <v>0</v>
      </c>
      <c r="E59" s="11">
        <v>9920.9897542545787</v>
      </c>
      <c r="F59" s="12"/>
      <c r="G59" s="40">
        <f>+'Rate Sum STEP 1'!C41</f>
        <v>4.25</v>
      </c>
      <c r="I59" s="20">
        <f>ROUND(+E59*G59,0)</f>
        <v>42164</v>
      </c>
      <c r="J59" s="25"/>
      <c r="K59" s="52">
        <f>+'Rate Sum STEP 2'!E41</f>
        <v>4.53</v>
      </c>
      <c r="L59" s="17"/>
      <c r="M59" s="20">
        <f>+E59*K59</f>
        <v>44942.083586773246</v>
      </c>
    </row>
    <row r="60" spans="1:13" x14ac:dyDescent="0.2">
      <c r="A60" s="2" t="s">
        <v>49</v>
      </c>
      <c r="C60" s="22">
        <v>0</v>
      </c>
      <c r="D60" s="22"/>
      <c r="E60" s="11">
        <v>30510.6084527944</v>
      </c>
      <c r="F60" s="26"/>
      <c r="G60" s="40">
        <f>+'Rate Sum STEP 1'!C42</f>
        <v>3.53</v>
      </c>
      <c r="I60" s="20">
        <f>ROUND(+E60*G60,0)</f>
        <v>107702</v>
      </c>
      <c r="J60" s="16"/>
      <c r="K60" s="52">
        <f>+'Rate Sum STEP 2'!E42</f>
        <v>3.94</v>
      </c>
      <c r="L60" s="17"/>
      <c r="M60" s="20">
        <f>+E60*K60</f>
        <v>120211.79730400993</v>
      </c>
    </row>
    <row r="61" spans="1:13" x14ac:dyDescent="0.2">
      <c r="A61" s="2" t="s">
        <v>50</v>
      </c>
      <c r="C61" s="15">
        <v>0</v>
      </c>
      <c r="D61" s="22"/>
      <c r="E61" s="11">
        <v>8684.5517929509297</v>
      </c>
      <c r="F61" s="12"/>
      <c r="G61" s="40">
        <f>+'Rate Sum STEP 1'!C43</f>
        <v>2.72</v>
      </c>
      <c r="I61" s="24">
        <f>ROUND(+E61*G61,0)</f>
        <v>23622</v>
      </c>
      <c r="J61" s="12"/>
      <c r="K61" s="52">
        <f>+'Rate Sum STEP 2'!E43</f>
        <v>2.88</v>
      </c>
      <c r="L61" s="17"/>
      <c r="M61" s="24">
        <f>+E61*K61</f>
        <v>25011.509163698676</v>
      </c>
    </row>
    <row r="62" spans="1:13" x14ac:dyDescent="0.2">
      <c r="A62" s="2" t="s">
        <v>30</v>
      </c>
      <c r="C62" s="22">
        <f>SUM(C59:C61)</f>
        <v>0</v>
      </c>
      <c r="D62" s="2"/>
      <c r="E62" s="105">
        <f>SUM(E59:E61)</f>
        <v>49116.149999999907</v>
      </c>
      <c r="F62" s="12"/>
      <c r="G62" s="18"/>
      <c r="I62" s="22">
        <f>SUM(I59:I61)</f>
        <v>173488</v>
      </c>
      <c r="J62" s="12"/>
      <c r="M62" s="22">
        <f>SUM(M59:M61)</f>
        <v>190165.39005448186</v>
      </c>
    </row>
    <row r="63" spans="1:13" x14ac:dyDescent="0.2">
      <c r="F63" s="12"/>
      <c r="G63" s="12"/>
      <c r="J63" s="12"/>
    </row>
    <row r="64" spans="1:13" x14ac:dyDescent="0.2">
      <c r="A64" s="2" t="s">
        <v>24</v>
      </c>
      <c r="C64" s="11">
        <f>+C62+C57</f>
        <v>0</v>
      </c>
      <c r="E64" s="11">
        <f>+E62+E57</f>
        <v>49116.149999999907</v>
      </c>
      <c r="F64" s="12"/>
      <c r="G64" s="12"/>
      <c r="I64" s="11">
        <f>+I62+I57</f>
        <v>173488</v>
      </c>
      <c r="J64" s="12"/>
      <c r="M64" s="11">
        <f>+M62+M57</f>
        <v>190165.39005448186</v>
      </c>
    </row>
    <row r="65" spans="1:13" x14ac:dyDescent="0.2">
      <c r="A65" s="13"/>
      <c r="F65" s="12"/>
      <c r="G65" s="12"/>
    </row>
    <row r="66" spans="1:13" hidden="1" x14ac:dyDescent="0.2">
      <c r="A66" s="134" t="s">
        <v>25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idden="1" x14ac:dyDescent="0.2">
      <c r="A67" s="2" t="s">
        <v>15</v>
      </c>
      <c r="J67" s="12"/>
    </row>
    <row r="68" spans="1:13" hidden="1" x14ac:dyDescent="0.2">
      <c r="A68" s="13" t="s">
        <v>16</v>
      </c>
      <c r="C68" s="11">
        <v>0</v>
      </c>
      <c r="E68" s="11">
        <v>0</v>
      </c>
      <c r="F68" s="12"/>
      <c r="G68" s="14">
        <f>+'Rate Sum STEP 2'!C10</f>
        <v>14.2</v>
      </c>
      <c r="I68" s="109">
        <f t="shared" ref="I68:I75" si="5">ROUND(+C68*G68,0)</f>
        <v>0</v>
      </c>
      <c r="J68" s="12"/>
      <c r="K68" s="106">
        <f>+'Rate Sum STEP 1'!E10</f>
        <v>15.3</v>
      </c>
      <c r="L68" s="14"/>
      <c r="M68" s="109">
        <f t="shared" ref="M68:M75" si="6">+C68*K68</f>
        <v>0</v>
      </c>
    </row>
    <row r="69" spans="1:13" hidden="1" x14ac:dyDescent="0.2">
      <c r="A69" s="13" t="s">
        <v>17</v>
      </c>
      <c r="C69" s="11">
        <v>0</v>
      </c>
      <c r="E69" s="11">
        <v>0</v>
      </c>
      <c r="F69" s="12"/>
      <c r="G69" s="14">
        <f>+'Rate Sum STEP 2'!C12</f>
        <v>16</v>
      </c>
      <c r="I69" s="11">
        <f t="shared" si="5"/>
        <v>0</v>
      </c>
      <c r="J69" s="12"/>
      <c r="K69" s="77">
        <f>+'Rate Sum STEP 1'!E12</f>
        <v>17.2</v>
      </c>
      <c r="L69" s="14"/>
      <c r="M69" s="23">
        <f t="shared" si="6"/>
        <v>0</v>
      </c>
    </row>
    <row r="70" spans="1:13" hidden="1" x14ac:dyDescent="0.2">
      <c r="A70" s="13" t="s">
        <v>18</v>
      </c>
      <c r="C70" s="11">
        <v>0</v>
      </c>
      <c r="E70" s="11">
        <v>0</v>
      </c>
      <c r="F70" s="12"/>
      <c r="G70" s="14">
        <f>+'Rate Sum STEP 2'!C13</f>
        <v>18</v>
      </c>
      <c r="I70" s="11">
        <f t="shared" si="5"/>
        <v>0</v>
      </c>
      <c r="J70" s="12"/>
      <c r="K70" s="77">
        <f>+'Rate Sum STEP 1'!E13</f>
        <v>19.399999999999999</v>
      </c>
      <c r="L70" s="14"/>
      <c r="M70" s="23">
        <f t="shared" si="6"/>
        <v>0</v>
      </c>
    </row>
    <row r="71" spans="1:13" hidden="1" x14ac:dyDescent="0.2">
      <c r="A71" s="13" t="s">
        <v>19</v>
      </c>
      <c r="C71" s="11">
        <v>0</v>
      </c>
      <c r="E71" s="11">
        <v>0</v>
      </c>
      <c r="F71" s="12"/>
      <c r="G71" s="14">
        <f>+'Rate Sum STEP 2'!C14</f>
        <v>22.7</v>
      </c>
      <c r="I71" s="11">
        <f t="shared" si="5"/>
        <v>0</v>
      </c>
      <c r="J71" s="12"/>
      <c r="K71" s="77">
        <f>+'Rate Sum STEP 1'!E14</f>
        <v>24.5</v>
      </c>
      <c r="L71" s="14"/>
      <c r="M71" s="23">
        <f t="shared" si="6"/>
        <v>0</v>
      </c>
    </row>
    <row r="72" spans="1:13" hidden="1" x14ac:dyDescent="0.2">
      <c r="A72" s="13" t="s">
        <v>26</v>
      </c>
      <c r="C72" s="11">
        <v>0</v>
      </c>
      <c r="E72" s="11">
        <v>0</v>
      </c>
      <c r="F72" s="12"/>
      <c r="G72" s="14">
        <f>+'Rate Sum STEP 2'!C15</f>
        <v>54.9</v>
      </c>
      <c r="I72" s="11">
        <f t="shared" si="5"/>
        <v>0</v>
      </c>
      <c r="J72" s="12"/>
      <c r="K72" s="77">
        <f>+'Rate Sum STEP 1'!E15</f>
        <v>59.1</v>
      </c>
      <c r="L72" s="14"/>
      <c r="M72" s="23">
        <f t="shared" si="6"/>
        <v>0</v>
      </c>
    </row>
    <row r="73" spans="1:13" hidden="1" x14ac:dyDescent="0.2">
      <c r="A73" s="13" t="s">
        <v>20</v>
      </c>
      <c r="C73" s="11">
        <v>0</v>
      </c>
      <c r="E73" s="11">
        <v>0</v>
      </c>
      <c r="F73" s="12"/>
      <c r="G73" s="14">
        <f>+'Rate Sum STEP 2'!C16</f>
        <v>68.8</v>
      </c>
      <c r="I73" s="11">
        <f t="shared" si="5"/>
        <v>0</v>
      </c>
      <c r="J73" s="12"/>
      <c r="K73" s="77">
        <f>+'Rate Sum STEP 1'!E16</f>
        <v>74.099999999999994</v>
      </c>
      <c r="L73" s="14"/>
      <c r="M73" s="23">
        <f t="shared" si="6"/>
        <v>0</v>
      </c>
    </row>
    <row r="74" spans="1:13" hidden="1" x14ac:dyDescent="0.2">
      <c r="A74" s="13" t="s">
        <v>27</v>
      </c>
      <c r="C74" s="11">
        <v>0</v>
      </c>
      <c r="E74" s="11">
        <v>0</v>
      </c>
      <c r="F74" s="12"/>
      <c r="G74" s="14">
        <f>+'Rate Sum STEP 2'!C17</f>
        <v>101.9</v>
      </c>
      <c r="I74" s="22">
        <f t="shared" si="5"/>
        <v>0</v>
      </c>
      <c r="J74" s="12"/>
      <c r="K74" s="77">
        <f>+'Rate Sum STEP 1'!E17</f>
        <v>109.7</v>
      </c>
      <c r="L74" s="14"/>
      <c r="M74" s="23">
        <f t="shared" si="6"/>
        <v>0</v>
      </c>
    </row>
    <row r="75" spans="1:13" hidden="1" x14ac:dyDescent="0.2">
      <c r="A75" s="13" t="s">
        <v>29</v>
      </c>
      <c r="C75" s="11">
        <v>0</v>
      </c>
      <c r="E75" s="15">
        <v>0</v>
      </c>
      <c r="F75" s="12"/>
      <c r="G75" s="14">
        <f>+'Rate Sum STEP 2'!C19</f>
        <v>183</v>
      </c>
      <c r="I75" s="15">
        <f t="shared" si="5"/>
        <v>0</v>
      </c>
      <c r="J75" s="12"/>
      <c r="K75" s="77">
        <f>+'Rate Sum STEP 1'!E19</f>
        <v>196.9</v>
      </c>
      <c r="L75" s="14"/>
      <c r="M75" s="24">
        <f t="shared" si="6"/>
        <v>0</v>
      </c>
    </row>
    <row r="76" spans="1:13" hidden="1" x14ac:dyDescent="0.2">
      <c r="A76" s="2" t="s">
        <v>30</v>
      </c>
      <c r="C76" s="105">
        <f>SUM(C68:C75)</f>
        <v>0</v>
      </c>
      <c r="E76" s="11">
        <f>SUM(E68:E75)</f>
        <v>0</v>
      </c>
      <c r="F76" s="12"/>
      <c r="G76" s="16"/>
      <c r="I76" s="11">
        <f>SUM(I68:I75)</f>
        <v>0</v>
      </c>
      <c r="J76" s="12"/>
      <c r="M76" s="11">
        <f>SUM(M68:M75)</f>
        <v>0</v>
      </c>
    </row>
    <row r="77" spans="1:13" hidden="1" x14ac:dyDescent="0.2">
      <c r="F77" s="12"/>
      <c r="G77" s="12"/>
      <c r="J77" s="12"/>
    </row>
    <row r="78" spans="1:13" hidden="1" x14ac:dyDescent="0.2">
      <c r="A78" s="2" t="s">
        <v>53</v>
      </c>
      <c r="C78" s="11">
        <v>0</v>
      </c>
      <c r="E78" s="11">
        <v>0</v>
      </c>
      <c r="F78" s="12"/>
      <c r="G78" s="40">
        <f>+'Rate Sum STEP 2'!C22</f>
        <v>4.25</v>
      </c>
      <c r="I78" s="20">
        <f>ROUND(+E78*G78,0)</f>
        <v>0</v>
      </c>
      <c r="J78" s="25"/>
      <c r="K78" s="17">
        <f>+'Rate Sum STEP 1'!E22</f>
        <v>4.3899999999999997</v>
      </c>
      <c r="L78" s="17"/>
      <c r="M78" s="20">
        <f>+E78*K78</f>
        <v>0</v>
      </c>
    </row>
    <row r="79" spans="1:13" hidden="1" x14ac:dyDescent="0.2">
      <c r="A79" s="2" t="s">
        <v>54</v>
      </c>
      <c r="C79" s="22">
        <v>0</v>
      </c>
      <c r="D79" s="22"/>
      <c r="E79" s="22">
        <v>0</v>
      </c>
      <c r="F79" s="26"/>
      <c r="G79" s="40">
        <f>+'Rate Sum STEP 2'!C23</f>
        <v>3.53</v>
      </c>
      <c r="I79" s="20">
        <f>ROUND(+E79*G79,0)</f>
        <v>0</v>
      </c>
      <c r="J79" s="16"/>
      <c r="K79" s="17">
        <f>+'Rate Sum STEP 1'!E23</f>
        <v>3.74</v>
      </c>
      <c r="L79" s="17"/>
      <c r="M79" s="20">
        <f>+E79*K79</f>
        <v>0</v>
      </c>
    </row>
    <row r="80" spans="1:13" hidden="1" x14ac:dyDescent="0.2">
      <c r="A80" s="2" t="s">
        <v>55</v>
      </c>
      <c r="C80" s="15">
        <v>0</v>
      </c>
      <c r="D80" s="22"/>
      <c r="E80" s="15">
        <v>0</v>
      </c>
      <c r="F80" s="12"/>
      <c r="G80" s="41">
        <f>+'Rate Sum STEP 2'!C24</f>
        <v>2.72</v>
      </c>
      <c r="I80" s="24">
        <f>ROUND(+E80*G80,0)</f>
        <v>0</v>
      </c>
      <c r="J80" s="12"/>
      <c r="K80" s="17">
        <f>+'Rate Sum STEP 1'!E24</f>
        <v>2.8</v>
      </c>
      <c r="L80" s="17"/>
      <c r="M80" s="24">
        <f>+E80*K80</f>
        <v>0</v>
      </c>
    </row>
    <row r="81" spans="1:18" hidden="1" x14ac:dyDescent="0.2">
      <c r="A81" s="2" t="s">
        <v>30</v>
      </c>
      <c r="C81" s="22">
        <f>SUM(C78:C80)</f>
        <v>0</v>
      </c>
      <c r="D81" s="2"/>
      <c r="E81" s="22">
        <f>SUM(E78:E80)</f>
        <v>0</v>
      </c>
      <c r="F81" s="12"/>
      <c r="G81" s="18"/>
      <c r="I81" s="22">
        <f>SUM(I78:I80)</f>
        <v>0</v>
      </c>
      <c r="J81" s="12"/>
      <c r="M81" s="22">
        <f>SUM(M78:M80)</f>
        <v>0</v>
      </c>
    </row>
    <row r="82" spans="1:18" hidden="1" x14ac:dyDescent="0.2">
      <c r="F82" s="12"/>
      <c r="G82" s="12"/>
      <c r="J82" s="12"/>
    </row>
    <row r="83" spans="1:18" hidden="1" x14ac:dyDescent="0.2">
      <c r="A83" s="2" t="s">
        <v>24</v>
      </c>
      <c r="C83" s="11">
        <f>+C81+C76</f>
        <v>0</v>
      </c>
      <c r="E83" s="11">
        <f>+E81+E76</f>
        <v>0</v>
      </c>
      <c r="F83" s="12"/>
      <c r="G83" s="12"/>
      <c r="I83" s="11">
        <f>+I81+I76</f>
        <v>0</v>
      </c>
      <c r="J83" s="12"/>
      <c r="M83" s="11">
        <f>+M81+M76</f>
        <v>0</v>
      </c>
    </row>
    <row r="84" spans="1:18" hidden="1" x14ac:dyDescent="0.2">
      <c r="F84" s="12"/>
      <c r="G84" s="12"/>
      <c r="J84" s="12"/>
    </row>
    <row r="85" spans="1:18" hidden="1" x14ac:dyDescent="0.2">
      <c r="A85" s="2" t="s">
        <v>56</v>
      </c>
      <c r="C85" s="11">
        <f>+C83+C64</f>
        <v>0</v>
      </c>
      <c r="D85" s="2"/>
      <c r="E85" s="11">
        <f>+E83+E64</f>
        <v>49116.149999999907</v>
      </c>
      <c r="F85" s="12"/>
      <c r="G85" s="12"/>
      <c r="I85" s="11">
        <f>+I83+I64</f>
        <v>173488</v>
      </c>
      <c r="J85" s="12"/>
      <c r="M85" s="11">
        <f>+M83+M64</f>
        <v>190165.39005448186</v>
      </c>
    </row>
    <row r="86" spans="1:18" x14ac:dyDescent="0.2">
      <c r="F86" s="12"/>
      <c r="G86" s="12"/>
      <c r="J86" s="12"/>
    </row>
    <row r="87" spans="1:18" x14ac:dyDescent="0.2">
      <c r="F87" s="12"/>
      <c r="G87" s="12"/>
    </row>
    <row r="88" spans="1:18" x14ac:dyDescent="0.2">
      <c r="A88" s="134" t="s">
        <v>63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v>0</v>
      </c>
      <c r="E90" s="11">
        <v>0</v>
      </c>
      <c r="F90" s="12"/>
      <c r="G90" s="14">
        <f>+'Rate Sum STEP 2'!C29</f>
        <v>28.4</v>
      </c>
      <c r="I90" s="109">
        <f t="shared" ref="I90:I97" si="7">ROUND(+C90*G90,0)</f>
        <v>0</v>
      </c>
      <c r="J90" s="12"/>
      <c r="K90" s="106">
        <f>+'Rate Sum STEP 2'!E29</f>
        <v>32.799999999999997</v>
      </c>
      <c r="L90" s="14"/>
      <c r="M90" s="109">
        <f t="shared" ref="M90:M97" si="8">ROUND(+K90*C90,0)</f>
        <v>0</v>
      </c>
      <c r="N90" s="22"/>
      <c r="O90" s="22"/>
      <c r="P90" s="22"/>
      <c r="Q90" s="22"/>
      <c r="R90" s="11"/>
    </row>
    <row r="91" spans="1:18" hidden="1" x14ac:dyDescent="0.2">
      <c r="A91" s="13" t="s">
        <v>17</v>
      </c>
      <c r="C91" s="11">
        <v>0</v>
      </c>
      <c r="E91" s="11">
        <v>0</v>
      </c>
      <c r="F91" s="12"/>
      <c r="G91" s="14">
        <f>+'Rate Sum STEP 2'!C31</f>
        <v>34.299999999999997</v>
      </c>
      <c r="I91" s="11">
        <f t="shared" si="7"/>
        <v>0</v>
      </c>
      <c r="J91" s="12"/>
      <c r="K91" s="77">
        <f>+'Rate Sum STEP 2'!E31</f>
        <v>39.5</v>
      </c>
      <c r="L91" s="14"/>
      <c r="M91" s="11">
        <f t="shared" si="8"/>
        <v>0</v>
      </c>
      <c r="N91" s="11"/>
      <c r="O91" s="11"/>
      <c r="P91" s="22"/>
      <c r="Q91" s="22"/>
      <c r="R91" s="11"/>
    </row>
    <row r="92" spans="1:18" hidden="1" x14ac:dyDescent="0.2">
      <c r="A92" s="13" t="s">
        <v>18</v>
      </c>
      <c r="C92" s="11">
        <v>0</v>
      </c>
      <c r="E92" s="11">
        <v>0</v>
      </c>
      <c r="F92" s="12"/>
      <c r="G92" s="14">
        <f>+'Rate Sum STEP 2'!C32</f>
        <v>40.5</v>
      </c>
      <c r="I92" s="11">
        <f t="shared" si="7"/>
        <v>0</v>
      </c>
      <c r="J92" s="12"/>
      <c r="K92" s="77">
        <f>+'Rate Sum STEP 2'!E32</f>
        <v>46.7</v>
      </c>
      <c r="L92" s="14"/>
      <c r="M92" s="11">
        <f t="shared" si="8"/>
        <v>0</v>
      </c>
      <c r="N92" s="11"/>
      <c r="O92" s="11"/>
      <c r="P92" s="12"/>
      <c r="Q92" s="12"/>
    </row>
    <row r="93" spans="1:18" hidden="1" x14ac:dyDescent="0.2">
      <c r="A93" s="13" t="s">
        <v>19</v>
      </c>
      <c r="C93" s="11">
        <v>0</v>
      </c>
      <c r="E93" s="11">
        <v>0</v>
      </c>
      <c r="F93" s="12"/>
      <c r="G93" s="14">
        <f>+'Rate Sum STEP 2'!C33</f>
        <v>56.9</v>
      </c>
      <c r="I93" s="11">
        <f t="shared" si="7"/>
        <v>0</v>
      </c>
      <c r="J93" s="12"/>
      <c r="K93" s="77">
        <f>+'Rate Sum STEP 2'!E33</f>
        <v>65.5</v>
      </c>
      <c r="L93" s="14"/>
      <c r="M93" s="11">
        <f t="shared" si="8"/>
        <v>0</v>
      </c>
      <c r="N93" s="11"/>
      <c r="O93" s="11"/>
      <c r="P93" s="11"/>
      <c r="Q93" s="12"/>
      <c r="R93" s="11"/>
    </row>
    <row r="94" spans="1:18" hidden="1" x14ac:dyDescent="0.2">
      <c r="A94" s="13" t="s">
        <v>26</v>
      </c>
      <c r="C94" s="11">
        <v>0</v>
      </c>
      <c r="E94" s="11">
        <v>0</v>
      </c>
      <c r="F94" s="12"/>
      <c r="G94" s="14">
        <f>+'Rate Sum STEP 2'!C34</f>
        <v>177</v>
      </c>
      <c r="I94" s="11">
        <f t="shared" si="7"/>
        <v>0</v>
      </c>
      <c r="J94" s="12"/>
      <c r="K94" s="77">
        <f>+'Rate Sum STEP 2'!E34</f>
        <v>203.9</v>
      </c>
      <c r="L94" s="14"/>
      <c r="M94" s="11">
        <f t="shared" si="8"/>
        <v>0</v>
      </c>
      <c r="N94" s="12"/>
      <c r="O94" s="12"/>
      <c r="P94" s="11"/>
    </row>
    <row r="95" spans="1:18" hidden="1" x14ac:dyDescent="0.2">
      <c r="A95" s="13" t="s">
        <v>20</v>
      </c>
      <c r="C95" s="11">
        <v>0</v>
      </c>
      <c r="E95" s="11">
        <v>0</v>
      </c>
      <c r="F95" s="12"/>
      <c r="G95" s="14">
        <f>+'Rate Sum STEP 2'!C35</f>
        <v>221.8</v>
      </c>
      <c r="I95" s="11">
        <f t="shared" si="7"/>
        <v>0</v>
      </c>
      <c r="J95" s="12"/>
      <c r="K95" s="77">
        <f>+'Rate Sum STEP 2'!E35</f>
        <v>255.5</v>
      </c>
      <c r="L95" s="14"/>
      <c r="M95" s="11">
        <f t="shared" si="8"/>
        <v>0</v>
      </c>
      <c r="P95" s="11"/>
      <c r="Q95" s="12"/>
      <c r="R95" s="11"/>
    </row>
    <row r="96" spans="1:18" hidden="1" x14ac:dyDescent="0.2">
      <c r="A96" s="13" t="s">
        <v>27</v>
      </c>
      <c r="C96" s="11">
        <v>0</v>
      </c>
      <c r="E96" s="11">
        <v>0</v>
      </c>
      <c r="F96" s="12"/>
      <c r="G96" s="14">
        <f>+'Rate Sum STEP 2'!C36</f>
        <v>327.8</v>
      </c>
      <c r="I96" s="11">
        <f t="shared" si="7"/>
        <v>0</v>
      </c>
      <c r="J96" s="12"/>
      <c r="K96" s="77">
        <f>+'Rate Sum STEP 2'!E36</f>
        <v>377.6</v>
      </c>
      <c r="L96" s="14"/>
      <c r="M96" s="11">
        <f t="shared" si="8"/>
        <v>0</v>
      </c>
      <c r="N96" s="12"/>
      <c r="O96" s="12"/>
      <c r="P96" s="11"/>
    </row>
    <row r="97" spans="1:16" hidden="1" x14ac:dyDescent="0.2">
      <c r="A97" s="13" t="s">
        <v>28</v>
      </c>
      <c r="B97" s="13"/>
      <c r="C97" s="11">
        <v>0</v>
      </c>
      <c r="E97" s="15">
        <v>0</v>
      </c>
      <c r="F97" s="12"/>
      <c r="G97" s="14">
        <f>+'Rate Sum STEP 2'!C37</f>
        <v>447.9</v>
      </c>
      <c r="I97" s="15">
        <f t="shared" si="7"/>
        <v>0</v>
      </c>
      <c r="J97" s="12"/>
      <c r="K97" s="77">
        <f>+'Rate Sum STEP 2'!E37</f>
        <v>516</v>
      </c>
      <c r="L97" s="14"/>
      <c r="M97" s="15">
        <f t="shared" si="8"/>
        <v>0</v>
      </c>
      <c r="N97" s="12"/>
      <c r="O97" s="12"/>
      <c r="P97" s="11"/>
    </row>
    <row r="98" spans="1:16" x14ac:dyDescent="0.2">
      <c r="A98" s="2" t="s">
        <v>30</v>
      </c>
      <c r="C98" s="105">
        <f>SUM(C90:C97)</f>
        <v>0</v>
      </c>
      <c r="E98" s="105">
        <f>SUM(E90:E97)</f>
        <v>0</v>
      </c>
      <c r="F98" s="12"/>
      <c r="G98" s="12"/>
      <c r="I98" s="105">
        <f>SUM(I90:I97)</f>
        <v>0</v>
      </c>
      <c r="J98" s="12"/>
      <c r="K98" s="77"/>
      <c r="M98" s="105">
        <f>SUM(M90:M97)</f>
        <v>0</v>
      </c>
    </row>
    <row r="99" spans="1:16" x14ac:dyDescent="0.2">
      <c r="F99" s="12"/>
      <c r="G99" s="12"/>
      <c r="J99" s="12"/>
    </row>
    <row r="100" spans="1:16" x14ac:dyDescent="0.2">
      <c r="A100" s="2" t="s">
        <v>48</v>
      </c>
      <c r="C100" s="11">
        <v>0</v>
      </c>
      <c r="E100" s="11">
        <v>6073.4177322429869</v>
      </c>
      <c r="F100" s="12"/>
      <c r="G100" s="17">
        <f>+'Rate Sum STEP 2'!C41</f>
        <v>4.25</v>
      </c>
      <c r="I100" s="11">
        <f>ROUND(+E100*G100,0)</f>
        <v>25812</v>
      </c>
      <c r="J100" s="12"/>
      <c r="K100" s="17">
        <f>+'Rate Sum STEP 2'!E41</f>
        <v>4.53</v>
      </c>
      <c r="L100" s="17"/>
      <c r="M100" s="11">
        <f>ROUND(+K100*E100,2)</f>
        <v>27512.58</v>
      </c>
    </row>
    <row r="101" spans="1:16" x14ac:dyDescent="0.2">
      <c r="A101" s="2" t="s">
        <v>49</v>
      </c>
      <c r="C101" s="11">
        <v>0</v>
      </c>
      <c r="E101" s="11">
        <v>17358.599506041657</v>
      </c>
      <c r="F101" s="12"/>
      <c r="G101" s="17">
        <f>+'Rate Sum STEP 2'!C42</f>
        <v>3.53</v>
      </c>
      <c r="I101" s="11">
        <f>ROUND(+E101*G101,0)</f>
        <v>61276</v>
      </c>
      <c r="J101" s="12"/>
      <c r="K101" s="17">
        <f>+'Rate Sum STEP 2'!E42</f>
        <v>3.94</v>
      </c>
      <c r="L101" s="17"/>
      <c r="M101" s="11">
        <f>ROUND(+K101*E101,2)</f>
        <v>68392.88</v>
      </c>
    </row>
    <row r="102" spans="1:16" x14ac:dyDescent="0.2">
      <c r="A102" s="2" t="s">
        <v>50</v>
      </c>
      <c r="B102" s="21"/>
      <c r="C102" s="15">
        <v>0</v>
      </c>
      <c r="D102" s="22"/>
      <c r="E102" s="11">
        <v>80.982761715356503</v>
      </c>
      <c r="F102" s="16"/>
      <c r="G102" s="17">
        <f>+'Rate Sum STEP 2'!C43</f>
        <v>2.72</v>
      </c>
      <c r="H102" s="21"/>
      <c r="I102" s="15">
        <f>ROUND(+E102*G102,0)</f>
        <v>220</v>
      </c>
      <c r="J102" s="16"/>
      <c r="K102" s="17">
        <f>+'Rate Sum STEP 2'!E43</f>
        <v>2.88</v>
      </c>
      <c r="L102" s="28"/>
      <c r="M102" s="15">
        <f>ROUND(+K102*E102,2)</f>
        <v>233.23</v>
      </c>
    </row>
    <row r="103" spans="1:16" x14ac:dyDescent="0.2">
      <c r="A103" s="2" t="s">
        <v>30</v>
      </c>
      <c r="C103" s="11">
        <f>SUM(C100:C102)</f>
        <v>0</v>
      </c>
      <c r="E103" s="105">
        <f>SUM(E100:E102)</f>
        <v>23513</v>
      </c>
      <c r="F103" s="12"/>
      <c r="G103" s="18"/>
      <c r="I103" s="11">
        <f>SUM(I100:I102)</f>
        <v>87308</v>
      </c>
      <c r="J103" s="12"/>
      <c r="K103" s="17"/>
      <c r="M103" s="11">
        <f>SUM(M100:M102)</f>
        <v>96138.69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0</v>
      </c>
      <c r="E105" s="11">
        <f>+E103+E98</f>
        <v>23513</v>
      </c>
      <c r="F105" s="12"/>
      <c r="G105" s="12"/>
      <c r="I105" s="11">
        <f>+I103+I98</f>
        <v>87308</v>
      </c>
      <c r="J105" s="12"/>
      <c r="M105" s="11">
        <f>+M103+M98</f>
        <v>96138.69</v>
      </c>
    </row>
    <row r="106" spans="1:16" x14ac:dyDescent="0.2">
      <c r="F106" s="12"/>
      <c r="G106" s="12"/>
      <c r="J106" s="11"/>
    </row>
    <row r="107" spans="1:16" hidden="1" x14ac:dyDescent="0.2">
      <c r="A107" s="134" t="s">
        <v>64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6" hidden="1" x14ac:dyDescent="0.2">
      <c r="A108" s="2" t="s">
        <v>15</v>
      </c>
      <c r="J108" s="12"/>
    </row>
    <row r="109" spans="1:16" hidden="1" x14ac:dyDescent="0.2">
      <c r="A109" s="13" t="s">
        <v>16</v>
      </c>
      <c r="C109" s="11">
        <v>0</v>
      </c>
      <c r="E109" s="11">
        <v>0</v>
      </c>
      <c r="G109" s="14">
        <f>+'Rate Sum STEP 2'!C10</f>
        <v>14.2</v>
      </c>
      <c r="I109" s="109">
        <f>ROUND(+C109*G109,0)</f>
        <v>0</v>
      </c>
      <c r="J109" s="12"/>
      <c r="K109" s="106">
        <f>+'Rate Sum STEP 1'!E10</f>
        <v>15.3</v>
      </c>
      <c r="L109" s="14"/>
      <c r="M109" s="109">
        <f>ROUND(+K109*C109,0)</f>
        <v>0</v>
      </c>
    </row>
    <row r="110" spans="1:16" hidden="1" x14ac:dyDescent="0.2">
      <c r="A110" s="13" t="s">
        <v>18</v>
      </c>
      <c r="C110" s="11">
        <v>0</v>
      </c>
      <c r="E110" s="11">
        <v>0</v>
      </c>
      <c r="G110" s="14">
        <f>+'Rate Sum STEP 2'!C13</f>
        <v>18</v>
      </c>
      <c r="I110" s="11">
        <f>ROUND(+C110*G110,0)</f>
        <v>0</v>
      </c>
      <c r="J110" s="12"/>
      <c r="K110" s="77">
        <f>+'Rate Sum STEP 1'!E13</f>
        <v>19.399999999999999</v>
      </c>
      <c r="M110" s="11">
        <f>ROUND(+K110*C110,0)</f>
        <v>0</v>
      </c>
    </row>
    <row r="111" spans="1:16" hidden="1" x14ac:dyDescent="0.2">
      <c r="A111" s="13" t="s">
        <v>19</v>
      </c>
      <c r="C111" s="11">
        <v>0</v>
      </c>
      <c r="E111" s="11">
        <v>0</v>
      </c>
      <c r="G111" s="14">
        <f>+'Rate Sum STEP 2'!C14</f>
        <v>22.7</v>
      </c>
      <c r="I111" s="11">
        <f>ROUND(+C111*G111,0)</f>
        <v>0</v>
      </c>
      <c r="J111" s="12"/>
      <c r="K111" s="77">
        <f>+'Rate Sum STEP 1'!E14</f>
        <v>24.5</v>
      </c>
      <c r="M111" s="11">
        <f>ROUND(+K111*C111,0)</f>
        <v>0</v>
      </c>
    </row>
    <row r="112" spans="1:16" hidden="1" x14ac:dyDescent="0.2">
      <c r="A112" s="13" t="s">
        <v>26</v>
      </c>
      <c r="C112" s="11">
        <v>0</v>
      </c>
      <c r="E112" s="11">
        <v>0</v>
      </c>
      <c r="G112" s="14">
        <f>+'Rate Sum STEP 2'!C15</f>
        <v>54.9</v>
      </c>
      <c r="I112" s="11">
        <f>ROUND(+C112*G112,0)</f>
        <v>0</v>
      </c>
      <c r="J112" s="12"/>
      <c r="K112" s="77">
        <f>+'Rate Sum STEP 1'!E15</f>
        <v>59.1</v>
      </c>
      <c r="M112" s="11">
        <f>ROUND(+K112*C112,0)</f>
        <v>0</v>
      </c>
    </row>
    <row r="113" spans="1:16" hidden="1" x14ac:dyDescent="0.2">
      <c r="A113" s="13" t="s">
        <v>27</v>
      </c>
      <c r="C113" s="11">
        <v>0</v>
      </c>
      <c r="E113" s="15">
        <v>0</v>
      </c>
      <c r="F113" s="12"/>
      <c r="G113" s="14">
        <f>+'Rate Sum STEP 2'!C17</f>
        <v>101.9</v>
      </c>
      <c r="I113" s="15">
        <f>ROUND(+C113*G113,0)</f>
        <v>0</v>
      </c>
      <c r="J113" s="12"/>
      <c r="K113" s="77">
        <f>+'Rate Sum STEP 1'!E17</f>
        <v>109.7</v>
      </c>
      <c r="L113" s="14"/>
      <c r="M113" s="15">
        <f>ROUND(+K113*C113,0)</f>
        <v>0</v>
      </c>
    </row>
    <row r="114" spans="1:16" hidden="1" x14ac:dyDescent="0.2">
      <c r="A114" s="2" t="s">
        <v>30</v>
      </c>
      <c r="C114" s="105">
        <f>SUM(C109:C113)</f>
        <v>0</v>
      </c>
      <c r="E114" s="11">
        <f>SUM(E110:E113)</f>
        <v>0</v>
      </c>
      <c r="F114" s="12"/>
      <c r="G114" s="14"/>
      <c r="I114" s="11">
        <f>SUM(I109:I113)</f>
        <v>0</v>
      </c>
      <c r="J114" s="12"/>
      <c r="K114" s="77"/>
      <c r="M114" s="11">
        <f>SUM(M109:M113)</f>
        <v>0</v>
      </c>
    </row>
    <row r="115" spans="1:16" hidden="1" x14ac:dyDescent="0.2">
      <c r="F115" s="12"/>
      <c r="G115" s="14"/>
      <c r="J115" s="12"/>
    </row>
    <row r="116" spans="1:16" hidden="1" x14ac:dyDescent="0.2">
      <c r="A116" s="2" t="s">
        <v>53</v>
      </c>
      <c r="C116" s="11">
        <v>0</v>
      </c>
      <c r="E116" s="11">
        <v>0</v>
      </c>
      <c r="F116" s="12"/>
      <c r="G116" s="17">
        <f>+'Rate Sum STEP 2'!C22</f>
        <v>4.25</v>
      </c>
      <c r="I116" s="11">
        <f>ROUND(+E116*G116,0)</f>
        <v>0</v>
      </c>
      <c r="J116" s="12"/>
      <c r="K116" s="17">
        <f>+'Rate Sum STEP 1'!E22</f>
        <v>4.3899999999999997</v>
      </c>
      <c r="L116" s="17"/>
      <c r="M116" s="11">
        <f>ROUND(+K116*E116,2)</f>
        <v>0</v>
      </c>
    </row>
    <row r="117" spans="1:16" hidden="1" x14ac:dyDescent="0.2">
      <c r="A117" s="2" t="s">
        <v>54</v>
      </c>
      <c r="C117" s="11">
        <v>0</v>
      </c>
      <c r="E117" s="11">
        <v>0</v>
      </c>
      <c r="F117" s="12"/>
      <c r="G117" s="17">
        <f>+'Rate Sum STEP 2'!C23</f>
        <v>3.53</v>
      </c>
      <c r="I117" s="11">
        <f>ROUND(+E117*G117,0)</f>
        <v>0</v>
      </c>
      <c r="J117" s="12"/>
      <c r="K117" s="17">
        <f>+'Rate Sum STEP 1'!E23</f>
        <v>3.74</v>
      </c>
      <c r="L117" s="17"/>
      <c r="M117" s="11">
        <f>ROUND(+K117*E117,2)</f>
        <v>0</v>
      </c>
    </row>
    <row r="118" spans="1:16" hidden="1" x14ac:dyDescent="0.2">
      <c r="A118" s="2" t="s">
        <v>55</v>
      </c>
      <c r="B118" s="21"/>
      <c r="C118" s="15">
        <v>0</v>
      </c>
      <c r="D118" s="22"/>
      <c r="E118" s="15">
        <v>0</v>
      </c>
      <c r="F118" s="16"/>
      <c r="G118" s="17">
        <f>+'Rate Sum STEP 2'!C24</f>
        <v>2.72</v>
      </c>
      <c r="H118" s="21"/>
      <c r="I118" s="15">
        <f>ROUND(+E118*G118,0)</f>
        <v>0</v>
      </c>
      <c r="J118" s="16"/>
      <c r="K118" s="17">
        <f>+'Rate Sum STEP 1'!E24</f>
        <v>2.8</v>
      </c>
      <c r="L118" s="28"/>
      <c r="M118" s="15">
        <f>ROUND(+K118*E118,2)</f>
        <v>0</v>
      </c>
    </row>
    <row r="119" spans="1:16" hidden="1" x14ac:dyDescent="0.2">
      <c r="A119" s="2" t="s">
        <v>30</v>
      </c>
      <c r="C119" s="11">
        <f>SUM(C116:C118)</f>
        <v>0</v>
      </c>
      <c r="E119" s="11">
        <f>SUM(E116:E118)</f>
        <v>0</v>
      </c>
      <c r="F119" s="12"/>
      <c r="G119" s="18"/>
      <c r="I119" s="11">
        <f>SUM(I116:I118)</f>
        <v>0</v>
      </c>
      <c r="J119" s="12"/>
      <c r="K119" s="17"/>
      <c r="M119" s="11">
        <f>SUM(M116:M118)</f>
        <v>0</v>
      </c>
    </row>
    <row r="120" spans="1:16" hidden="1" x14ac:dyDescent="0.2">
      <c r="F120" s="12"/>
      <c r="G120" s="12"/>
      <c r="J120" s="12"/>
    </row>
    <row r="121" spans="1:16" hidden="1" x14ac:dyDescent="0.2">
      <c r="A121" s="2" t="s">
        <v>24</v>
      </c>
      <c r="C121" s="11">
        <f>+C119+C114</f>
        <v>0</v>
      </c>
      <c r="E121" s="11">
        <f>+E119+E114</f>
        <v>0</v>
      </c>
      <c r="F121" s="12"/>
      <c r="G121" s="12"/>
      <c r="I121" s="11">
        <f>+I119+I114</f>
        <v>0</v>
      </c>
      <c r="J121" s="12"/>
      <c r="M121" s="11">
        <f>+M119+M114</f>
        <v>0</v>
      </c>
      <c r="P121" s="11"/>
    </row>
    <row r="122" spans="1:16" s="21" customFormat="1" hidden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s="21" customFormat="1" hidden="1" x14ac:dyDescent="0.2">
      <c r="A123" s="2" t="s">
        <v>65</v>
      </c>
      <c r="B123" s="2"/>
      <c r="C123" s="11">
        <f>+C121+C105</f>
        <v>0</v>
      </c>
      <c r="D123" s="2"/>
      <c r="E123" s="11">
        <f>+E121+E105</f>
        <v>23513</v>
      </c>
      <c r="F123" s="2"/>
      <c r="G123" s="12"/>
      <c r="H123" s="2"/>
      <c r="I123" s="11">
        <f>+I121+I105</f>
        <v>87308</v>
      </c>
      <c r="J123" s="12"/>
      <c r="K123" s="2"/>
      <c r="L123" s="2"/>
      <c r="M123" s="11">
        <f>+M121+M105</f>
        <v>96138.69</v>
      </c>
      <c r="N123" s="2"/>
      <c r="O123" s="2"/>
    </row>
    <row r="124" spans="1:16" s="21" customFormat="1" hidden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2"/>
    </row>
    <row r="125" spans="1:16" s="21" customFormat="1" hidden="1" x14ac:dyDescent="0.2">
      <c r="A125" s="2" t="s">
        <v>101</v>
      </c>
      <c r="B125" s="2"/>
      <c r="C125" s="11">
        <f>+C123+C85</f>
        <v>0</v>
      </c>
      <c r="D125" s="2"/>
      <c r="E125" s="11">
        <f>+E123+E85</f>
        <v>72629.149999999907</v>
      </c>
      <c r="F125" s="2"/>
      <c r="G125" s="12"/>
      <c r="H125" s="2"/>
      <c r="I125" s="11">
        <f>+I123+I85</f>
        <v>260796</v>
      </c>
      <c r="J125" s="12"/>
      <c r="K125" s="2"/>
      <c r="L125" s="2"/>
      <c r="M125" s="11">
        <f>+M123+M85</f>
        <v>286304.08005448186</v>
      </c>
      <c r="N125" s="2"/>
      <c r="O125" s="2"/>
    </row>
    <row r="126" spans="1:16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</row>
    <row r="127" spans="1:16" x14ac:dyDescent="0.2">
      <c r="A127" s="134" t="s">
        <v>57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1:16" x14ac:dyDescent="0.2">
      <c r="A128" s="2" t="s">
        <v>15</v>
      </c>
      <c r="J128" s="12"/>
    </row>
    <row r="129" spans="1:18" x14ac:dyDescent="0.2">
      <c r="A129" s="13" t="s">
        <v>16</v>
      </c>
      <c r="C129" s="11">
        <v>0</v>
      </c>
      <c r="E129" s="11">
        <v>0</v>
      </c>
      <c r="F129" s="12"/>
      <c r="G129" s="14">
        <f>+'Rate Sum STEP 2'!C29</f>
        <v>28.4</v>
      </c>
      <c r="I129" s="109">
        <f t="shared" ref="I129:I136" si="9">ROUND(+C129*G129,0)</f>
        <v>0</v>
      </c>
      <c r="J129" s="12"/>
      <c r="K129" s="106">
        <f>+'Rate Sum STEP 2'!E29</f>
        <v>32.799999999999997</v>
      </c>
      <c r="L129" s="14"/>
      <c r="M129" s="109">
        <f t="shared" ref="M129:M136" si="10">ROUND(+K129*C129,0)</f>
        <v>0</v>
      </c>
    </row>
    <row r="130" spans="1:18" hidden="1" x14ac:dyDescent="0.2">
      <c r="A130" s="13" t="s">
        <v>17</v>
      </c>
      <c r="C130" s="11">
        <v>0</v>
      </c>
      <c r="E130" s="11">
        <v>0</v>
      </c>
      <c r="F130" s="12"/>
      <c r="G130" s="14">
        <f>+'Rate Sum STEP 2'!C31</f>
        <v>34.299999999999997</v>
      </c>
      <c r="I130" s="11">
        <f t="shared" si="9"/>
        <v>0</v>
      </c>
      <c r="J130" s="12"/>
      <c r="K130" s="77">
        <f>+'Rate Sum STEP 2'!E31</f>
        <v>39.5</v>
      </c>
      <c r="L130" s="14"/>
      <c r="M130" s="11">
        <f t="shared" si="10"/>
        <v>0</v>
      </c>
    </row>
    <row r="131" spans="1:18" hidden="1" x14ac:dyDescent="0.2">
      <c r="A131" s="13" t="s">
        <v>18</v>
      </c>
      <c r="C131" s="11">
        <v>0</v>
      </c>
      <c r="E131" s="11">
        <v>0</v>
      </c>
      <c r="F131" s="12"/>
      <c r="G131" s="14">
        <f>+'Rate Sum STEP 2'!C32</f>
        <v>40.5</v>
      </c>
      <c r="I131" s="11">
        <f t="shared" si="9"/>
        <v>0</v>
      </c>
      <c r="J131" s="12"/>
      <c r="K131" s="77">
        <f>+'Rate Sum STEP 2'!E32</f>
        <v>46.7</v>
      </c>
      <c r="L131" s="14"/>
      <c r="M131" s="11">
        <f t="shared" si="10"/>
        <v>0</v>
      </c>
    </row>
    <row r="132" spans="1:18" hidden="1" x14ac:dyDescent="0.2">
      <c r="A132" s="13" t="s">
        <v>19</v>
      </c>
      <c r="C132" s="11">
        <v>0</v>
      </c>
      <c r="E132" s="11">
        <v>0</v>
      </c>
      <c r="F132" s="12"/>
      <c r="G132" s="14">
        <f>+'Rate Sum STEP 2'!C33</f>
        <v>56.9</v>
      </c>
      <c r="I132" s="11">
        <f t="shared" si="9"/>
        <v>0</v>
      </c>
      <c r="J132" s="12"/>
      <c r="K132" s="77">
        <f>+'Rate Sum STEP 2'!E33</f>
        <v>65.5</v>
      </c>
      <c r="L132" s="14"/>
      <c r="M132" s="11">
        <f t="shared" si="10"/>
        <v>0</v>
      </c>
    </row>
    <row r="133" spans="1:18" hidden="1" x14ac:dyDescent="0.2">
      <c r="A133" s="13" t="s">
        <v>26</v>
      </c>
      <c r="C133" s="11">
        <v>0</v>
      </c>
      <c r="E133" s="11">
        <v>0</v>
      </c>
      <c r="F133" s="12"/>
      <c r="G133" s="14">
        <f>+'Rate Sum STEP 2'!C34</f>
        <v>177</v>
      </c>
      <c r="I133" s="11">
        <f t="shared" si="9"/>
        <v>0</v>
      </c>
      <c r="J133" s="12"/>
      <c r="K133" s="77">
        <f>+'Rate Sum STEP 2'!E34</f>
        <v>203.9</v>
      </c>
      <c r="L133" s="14"/>
      <c r="M133" s="11">
        <f t="shared" si="10"/>
        <v>0</v>
      </c>
    </row>
    <row r="134" spans="1:18" hidden="1" x14ac:dyDescent="0.2">
      <c r="A134" s="13" t="s">
        <v>20</v>
      </c>
      <c r="C134" s="11">
        <v>0</v>
      </c>
      <c r="E134" s="11">
        <v>0</v>
      </c>
      <c r="F134" s="12"/>
      <c r="G134" s="14">
        <f>+'Rate Sum STEP 2'!C35</f>
        <v>221.8</v>
      </c>
      <c r="I134" s="11">
        <f t="shared" si="9"/>
        <v>0</v>
      </c>
      <c r="J134" s="12"/>
      <c r="K134" s="77">
        <f>+'Rate Sum STEP 2'!E35</f>
        <v>255.5</v>
      </c>
      <c r="L134" s="14"/>
      <c r="M134" s="11">
        <f t="shared" si="10"/>
        <v>0</v>
      </c>
    </row>
    <row r="135" spans="1:18" hidden="1" x14ac:dyDescent="0.2">
      <c r="A135" s="13" t="s">
        <v>27</v>
      </c>
      <c r="C135" s="11">
        <v>0</v>
      </c>
      <c r="E135" s="11">
        <v>0</v>
      </c>
      <c r="F135" s="12"/>
      <c r="G135" s="14">
        <f>+'Rate Sum STEP 2'!C36</f>
        <v>327.8</v>
      </c>
      <c r="I135" s="11">
        <f t="shared" si="9"/>
        <v>0</v>
      </c>
      <c r="J135" s="12"/>
      <c r="K135" s="77">
        <f>+'Rate Sum STEP 2'!E36</f>
        <v>377.6</v>
      </c>
      <c r="L135" s="14"/>
      <c r="M135" s="11">
        <f t="shared" si="10"/>
        <v>0</v>
      </c>
    </row>
    <row r="136" spans="1:18" hidden="1" x14ac:dyDescent="0.2">
      <c r="A136" s="13" t="s">
        <v>28</v>
      </c>
      <c r="C136" s="11">
        <v>0</v>
      </c>
      <c r="E136" s="15">
        <v>0</v>
      </c>
      <c r="F136" s="12"/>
      <c r="G136" s="14">
        <f>+'Rate Sum STEP 2'!C37</f>
        <v>447.9</v>
      </c>
      <c r="I136" s="15">
        <f t="shared" si="9"/>
        <v>0</v>
      </c>
      <c r="J136" s="12"/>
      <c r="K136" s="77">
        <f>+'Rate Sum STEP 2'!E37</f>
        <v>516</v>
      </c>
      <c r="L136" s="14"/>
      <c r="M136" s="15">
        <f t="shared" si="10"/>
        <v>0</v>
      </c>
    </row>
    <row r="137" spans="1:18" x14ac:dyDescent="0.2">
      <c r="A137" s="2" t="s">
        <v>30</v>
      </c>
      <c r="C137" s="105">
        <f>SUM(C129:C136)</f>
        <v>0</v>
      </c>
      <c r="E137" s="105">
        <f>SUM(E129:E136)</f>
        <v>0</v>
      </c>
      <c r="F137" s="12"/>
      <c r="G137" s="12"/>
      <c r="I137" s="105">
        <f>SUM(I129:I136)</f>
        <v>0</v>
      </c>
      <c r="J137" s="12"/>
      <c r="M137" s="105">
        <f>SUM(M129:M136)</f>
        <v>0</v>
      </c>
    </row>
    <row r="138" spans="1:18" x14ac:dyDescent="0.2">
      <c r="F138" s="12"/>
      <c r="G138" s="12"/>
      <c r="J138" s="12"/>
    </row>
    <row r="139" spans="1:18" x14ac:dyDescent="0.2">
      <c r="A139" s="2" t="s">
        <v>48</v>
      </c>
      <c r="C139" s="11">
        <v>0</v>
      </c>
      <c r="E139" s="11">
        <v>-538.92172445254585</v>
      </c>
      <c r="F139" s="12"/>
      <c r="G139" s="17">
        <f>+'Rate Sum STEP 2'!C41</f>
        <v>4.25</v>
      </c>
      <c r="I139" s="11">
        <f>ROUND(+E139*G139,0)</f>
        <v>-2290</v>
      </c>
      <c r="J139" s="12"/>
      <c r="K139" s="17">
        <f>+'Rate Sum STEP 2'!E41</f>
        <v>4.53</v>
      </c>
      <c r="L139" s="17"/>
      <c r="M139" s="11">
        <f>ROUND(+K139*E139,2)</f>
        <v>-2441.3200000000002</v>
      </c>
    </row>
    <row r="140" spans="1:18" x14ac:dyDescent="0.2">
      <c r="A140" s="2" t="s">
        <v>49</v>
      </c>
      <c r="C140" s="11">
        <v>0</v>
      </c>
      <c r="E140" s="11">
        <v>-16767.034297129157</v>
      </c>
      <c r="F140" s="12"/>
      <c r="G140" s="17">
        <f>+'Rate Sum STEP 2'!C42</f>
        <v>3.53</v>
      </c>
      <c r="I140" s="11">
        <f>ROUND(+E140*G140,0)</f>
        <v>-59188</v>
      </c>
      <c r="J140" s="12"/>
      <c r="K140" s="17">
        <f>+'Rate Sum STEP 2'!E42</f>
        <v>3.94</v>
      </c>
      <c r="L140" s="17"/>
      <c r="M140" s="11">
        <f>ROUND(+K140*E140,2)</f>
        <v>-66062.12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50</v>
      </c>
      <c r="C141" s="15">
        <v>0</v>
      </c>
      <c r="D141" s="22"/>
      <c r="E141" s="11">
        <v>-16661.293978418296</v>
      </c>
      <c r="F141" s="16"/>
      <c r="G141" s="17">
        <f>+'Rate Sum STEP 2'!C43</f>
        <v>2.72</v>
      </c>
      <c r="I141" s="15">
        <f>ROUND(+E141*G141,0)</f>
        <v>-45319</v>
      </c>
      <c r="J141" s="16"/>
      <c r="K141" s="17">
        <f>+'Rate Sum STEP 2'!E43</f>
        <v>2.88</v>
      </c>
      <c r="L141" s="28"/>
      <c r="M141" s="15">
        <f>ROUND(+K141*E141,2)</f>
        <v>-47984.53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105">
        <f>SUM(E139:E141)</f>
        <v>-33967.25</v>
      </c>
      <c r="F142" s="12"/>
      <c r="G142" s="18"/>
      <c r="I142" s="11">
        <f>SUM(I139:I141)</f>
        <v>-106797</v>
      </c>
      <c r="J142" s="12"/>
      <c r="K142" s="17"/>
      <c r="M142" s="11">
        <f>SUM(M139:M141)</f>
        <v>-116487.97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0</v>
      </c>
      <c r="E144" s="11">
        <f>+E142+E137</f>
        <v>-33967.25</v>
      </c>
      <c r="F144" s="12"/>
      <c r="G144" s="12"/>
      <c r="I144" s="11">
        <f>+I142+I137</f>
        <v>-106797</v>
      </c>
      <c r="J144" s="12"/>
      <c r="M144" s="11">
        <f>+M142+M137</f>
        <v>-116487.97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hidden="1" x14ac:dyDescent="0.2">
      <c r="A146" s="134" t="s">
        <v>31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8" hidden="1" x14ac:dyDescent="0.2">
      <c r="A147" s="2" t="s">
        <v>15</v>
      </c>
      <c r="J147" s="12"/>
    </row>
    <row r="148" spans="1:18" hidden="1" x14ac:dyDescent="0.2">
      <c r="A148" s="13" t="s">
        <v>27</v>
      </c>
      <c r="C148" s="11">
        <v>0</v>
      </c>
      <c r="E148" s="11">
        <v>0</v>
      </c>
      <c r="F148" s="12"/>
      <c r="G148" s="14">
        <f>+'Rate Sum STEP 2'!C17</f>
        <v>101.9</v>
      </c>
      <c r="I148" s="109">
        <f>ROUND(+C148*G148,0)</f>
        <v>0</v>
      </c>
      <c r="J148" s="12"/>
      <c r="K148" s="106">
        <f>+'Rate Sum STEP 1'!E17</f>
        <v>109.7</v>
      </c>
      <c r="L148" s="14"/>
      <c r="M148" s="109">
        <f>ROUND(+K148*C148,0)</f>
        <v>0</v>
      </c>
    </row>
    <row r="149" spans="1:18" hidden="1" x14ac:dyDescent="0.2">
      <c r="A149" s="13" t="s">
        <v>29</v>
      </c>
      <c r="C149" s="11">
        <v>0</v>
      </c>
      <c r="E149" s="15">
        <v>0</v>
      </c>
      <c r="F149" s="12"/>
      <c r="G149" s="14">
        <f>+'Rate Sum STEP 2'!C19</f>
        <v>183</v>
      </c>
      <c r="I149" s="15">
        <f>ROUND(+C149*G149,0)</f>
        <v>0</v>
      </c>
      <c r="J149" s="12"/>
      <c r="K149" s="77">
        <f>+'Rate Sum STEP 1'!E19</f>
        <v>196.9</v>
      </c>
      <c r="L149" s="14"/>
      <c r="M149" s="15">
        <f>ROUND(+K149*C149,0)</f>
        <v>0</v>
      </c>
    </row>
    <row r="150" spans="1:18" hidden="1" x14ac:dyDescent="0.2">
      <c r="A150" s="2" t="s">
        <v>30</v>
      </c>
      <c r="C150" s="105">
        <f>SUM(C148:C149)</f>
        <v>0</v>
      </c>
      <c r="E150" s="11">
        <f>SUM(E148:E149)</f>
        <v>0</v>
      </c>
      <c r="F150" s="12"/>
      <c r="G150" s="12"/>
      <c r="I150" s="11">
        <f>SUM(I148:I149)</f>
        <v>0</v>
      </c>
      <c r="J150" s="12"/>
      <c r="M150" s="11">
        <f>SUM(M148:M149)</f>
        <v>0</v>
      </c>
    </row>
    <row r="151" spans="1:18" hidden="1" x14ac:dyDescent="0.2">
      <c r="F151" s="12"/>
      <c r="G151" s="12"/>
      <c r="J151" s="12"/>
    </row>
    <row r="152" spans="1:18" hidden="1" x14ac:dyDescent="0.2">
      <c r="A152" s="2" t="s">
        <v>53</v>
      </c>
      <c r="C152" s="11">
        <v>0</v>
      </c>
      <c r="E152" s="11">
        <v>0</v>
      </c>
      <c r="F152" s="12"/>
      <c r="G152" s="17">
        <f>+'Rate Sum STEP 2'!C22</f>
        <v>4.25</v>
      </c>
      <c r="I152" s="11">
        <f>ROUND(+E152*G152,0)</f>
        <v>0</v>
      </c>
      <c r="J152" s="12"/>
      <c r="K152" s="17">
        <f>+'Rate Sum STEP 1'!E22</f>
        <v>4.3899999999999997</v>
      </c>
      <c r="L152" s="17"/>
      <c r="M152" s="11">
        <f>ROUND(+K152*E152,2)</f>
        <v>0</v>
      </c>
    </row>
    <row r="153" spans="1:18" hidden="1" x14ac:dyDescent="0.2">
      <c r="A153" s="2" t="s">
        <v>54</v>
      </c>
      <c r="C153" s="11">
        <v>0</v>
      </c>
      <c r="E153" s="11">
        <v>0</v>
      </c>
      <c r="F153" s="12"/>
      <c r="G153" s="17">
        <f>+'Rate Sum STEP 2'!C23</f>
        <v>3.53</v>
      </c>
      <c r="I153" s="11">
        <f>ROUND(+E153*G153,0)</f>
        <v>0</v>
      </c>
      <c r="J153" s="12"/>
      <c r="K153" s="17">
        <f>+'Rate Sum STEP 1'!E23</f>
        <v>3.74</v>
      </c>
      <c r="L153" s="17"/>
      <c r="M153" s="11">
        <f>ROUND(+K153*E153,2)</f>
        <v>0</v>
      </c>
      <c r="N153" s="27"/>
      <c r="O153" s="27"/>
      <c r="P153" s="11"/>
      <c r="Q153" s="11"/>
      <c r="R153" s="11"/>
    </row>
    <row r="154" spans="1:18" s="21" customFormat="1" hidden="1" x14ac:dyDescent="0.2">
      <c r="A154" s="2" t="s">
        <v>55</v>
      </c>
      <c r="C154" s="15">
        <v>0</v>
      </c>
      <c r="D154" s="22"/>
      <c r="E154" s="15">
        <v>0</v>
      </c>
      <c r="F154" s="16"/>
      <c r="G154" s="17">
        <f>+'Rate Sum STEP 2'!C24</f>
        <v>2.72</v>
      </c>
      <c r="I154" s="15">
        <f>ROUND(+E154*G154,0)</f>
        <v>0</v>
      </c>
      <c r="J154" s="16"/>
      <c r="K154" s="17">
        <f>+'Rate Sum STEP 1'!E24</f>
        <v>2.8</v>
      </c>
      <c r="L154" s="28"/>
      <c r="M154" s="15">
        <f>ROUND(+K154*E154,2)</f>
        <v>0</v>
      </c>
      <c r="N154" s="29"/>
      <c r="O154" s="29"/>
      <c r="P154" s="30"/>
    </row>
    <row r="155" spans="1:18" hidden="1" x14ac:dyDescent="0.2">
      <c r="A155" s="2" t="s">
        <v>30</v>
      </c>
      <c r="C155" s="11">
        <f>SUM(C152:C154)</f>
        <v>0</v>
      </c>
      <c r="E155" s="11">
        <f>SUM(E152:E154)</f>
        <v>0</v>
      </c>
      <c r="F155" s="12"/>
      <c r="G155" s="18"/>
      <c r="I155" s="11">
        <f>SUM(I152:I154)</f>
        <v>0</v>
      </c>
      <c r="J155" s="12"/>
      <c r="K155" s="17"/>
      <c r="M155" s="11">
        <f>SUM(M152:M154)</f>
        <v>0</v>
      </c>
      <c r="N155" s="27"/>
      <c r="O155" s="27"/>
      <c r="P155" s="11"/>
      <c r="Q155" s="11"/>
      <c r="R155" s="11"/>
    </row>
    <row r="156" spans="1:18" hidden="1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hidden="1" x14ac:dyDescent="0.2">
      <c r="A157" s="2" t="s">
        <v>24</v>
      </c>
      <c r="C157" s="11">
        <f>+C155+C150</f>
        <v>0</v>
      </c>
      <c r="E157" s="11">
        <f>+E155+E150</f>
        <v>0</v>
      </c>
      <c r="F157" s="12"/>
      <c r="G157" s="12"/>
      <c r="I157" s="11">
        <f>+I155+I150</f>
        <v>0</v>
      </c>
      <c r="J157" s="12"/>
      <c r="M157" s="11">
        <f>+M155+M150</f>
        <v>0</v>
      </c>
      <c r="N157" s="11"/>
      <c r="O157" s="11"/>
    </row>
    <row r="158" spans="1:18" hidden="1" x14ac:dyDescent="0.2">
      <c r="F158" s="12"/>
      <c r="G158" s="12"/>
      <c r="J158" s="12"/>
      <c r="N158" s="11"/>
      <c r="O158" s="11"/>
    </row>
    <row r="159" spans="1:18" hidden="1" x14ac:dyDescent="0.2">
      <c r="A159" s="2" t="s">
        <v>58</v>
      </c>
      <c r="C159" s="11">
        <f>+C157+C144</f>
        <v>0</v>
      </c>
      <c r="D159" s="2"/>
      <c r="E159" s="11">
        <f>+E157+E144</f>
        <v>-33967.25</v>
      </c>
      <c r="G159" s="12"/>
      <c r="I159" s="11">
        <f>+I157+I144</f>
        <v>-106797</v>
      </c>
      <c r="J159" s="12"/>
      <c r="M159" s="11">
        <f>+M157+M144</f>
        <v>-116487.97</v>
      </c>
      <c r="N159" s="11"/>
      <c r="O159" s="11"/>
    </row>
    <row r="160" spans="1:18" x14ac:dyDescent="0.2">
      <c r="F160" s="12"/>
      <c r="G160" s="12"/>
      <c r="J160" s="12"/>
      <c r="N160" s="11"/>
      <c r="O160" s="11"/>
    </row>
    <row r="161" spans="1:18" x14ac:dyDescent="0.2">
      <c r="A161" s="134" t="s">
        <v>59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v>0</v>
      </c>
      <c r="E163" s="11">
        <v>0</v>
      </c>
      <c r="F163" s="12"/>
      <c r="G163" s="14">
        <f>+'Rate Sum STEP 2'!C29</f>
        <v>28.4</v>
      </c>
      <c r="I163" s="109">
        <f t="shared" ref="I163:I171" si="11">ROUND(+C163*G163,0)</f>
        <v>0</v>
      </c>
      <c r="J163" s="12"/>
      <c r="K163" s="106">
        <f>+'Rate Sum STEP 2'!E29</f>
        <v>32.799999999999997</v>
      </c>
      <c r="L163" s="14"/>
      <c r="M163" s="109">
        <f t="shared" ref="M163:M171" si="12">ROUND(+K163*C163,0)</f>
        <v>0</v>
      </c>
      <c r="N163" s="22"/>
      <c r="O163" s="22"/>
      <c r="P163" s="22"/>
      <c r="Q163" s="22"/>
      <c r="R163" s="11"/>
    </row>
    <row r="164" spans="1:18" hidden="1" x14ac:dyDescent="0.2">
      <c r="A164" s="13" t="s">
        <v>17</v>
      </c>
      <c r="C164" s="11">
        <v>0</v>
      </c>
      <c r="E164" s="11">
        <v>0</v>
      </c>
      <c r="F164" s="12"/>
      <c r="G164" s="14">
        <f>+'Rate Sum STEP 2'!C31</f>
        <v>34.299999999999997</v>
      </c>
      <c r="I164" s="11">
        <f t="shared" si="11"/>
        <v>0</v>
      </c>
      <c r="J164" s="12"/>
      <c r="K164" s="77">
        <f>+'Rate Sum STEP 2'!E31</f>
        <v>39.5</v>
      </c>
      <c r="L164" s="14"/>
      <c r="M164" s="11">
        <f t="shared" si="12"/>
        <v>0</v>
      </c>
      <c r="N164" s="11"/>
      <c r="O164" s="11"/>
      <c r="P164" s="22"/>
      <c r="Q164" s="22"/>
      <c r="R164" s="11"/>
    </row>
    <row r="165" spans="1:18" hidden="1" x14ac:dyDescent="0.2">
      <c r="A165" s="13" t="s">
        <v>18</v>
      </c>
      <c r="C165" s="11">
        <v>0</v>
      </c>
      <c r="E165" s="11">
        <v>0</v>
      </c>
      <c r="F165" s="12"/>
      <c r="G165" s="14">
        <f>+'Rate Sum STEP 2'!C32</f>
        <v>40.5</v>
      </c>
      <c r="I165" s="11">
        <f t="shared" si="11"/>
        <v>0</v>
      </c>
      <c r="J165" s="12"/>
      <c r="K165" s="77">
        <f>+'Rate Sum STEP 2'!E32</f>
        <v>46.7</v>
      </c>
      <c r="L165" s="14"/>
      <c r="M165" s="11">
        <f t="shared" si="12"/>
        <v>0</v>
      </c>
      <c r="N165" s="11"/>
      <c r="O165" s="11"/>
      <c r="P165" s="12"/>
      <c r="Q165" s="12"/>
    </row>
    <row r="166" spans="1:18" hidden="1" x14ac:dyDescent="0.2">
      <c r="A166" s="13" t="s">
        <v>19</v>
      </c>
      <c r="C166" s="11">
        <v>0</v>
      </c>
      <c r="E166" s="11">
        <v>0</v>
      </c>
      <c r="F166" s="12"/>
      <c r="G166" s="14">
        <f>+'Rate Sum STEP 2'!C33</f>
        <v>56.9</v>
      </c>
      <c r="I166" s="11">
        <f t="shared" si="11"/>
        <v>0</v>
      </c>
      <c r="J166" s="12"/>
      <c r="K166" s="77">
        <f>+'Rate Sum STEP 2'!E33</f>
        <v>65.5</v>
      </c>
      <c r="L166" s="14"/>
      <c r="M166" s="11">
        <f t="shared" si="12"/>
        <v>0</v>
      </c>
      <c r="N166" s="11"/>
      <c r="O166" s="11"/>
      <c r="P166" s="11"/>
      <c r="Q166" s="12"/>
      <c r="R166" s="11"/>
    </row>
    <row r="167" spans="1:18" hidden="1" x14ac:dyDescent="0.2">
      <c r="A167" s="13" t="s">
        <v>26</v>
      </c>
      <c r="C167" s="11">
        <v>0</v>
      </c>
      <c r="E167" s="11">
        <v>0</v>
      </c>
      <c r="F167" s="12"/>
      <c r="G167" s="14">
        <f>+'Rate Sum STEP 2'!C34</f>
        <v>177</v>
      </c>
      <c r="I167" s="11">
        <f t="shared" si="11"/>
        <v>0</v>
      </c>
      <c r="J167" s="12"/>
      <c r="K167" s="77">
        <f>+'Rate Sum STEP 2'!E34</f>
        <v>203.9</v>
      </c>
      <c r="L167" s="14"/>
      <c r="M167" s="11">
        <f t="shared" si="12"/>
        <v>0</v>
      </c>
      <c r="N167" s="12"/>
      <c r="O167" s="12"/>
      <c r="P167" s="11"/>
    </row>
    <row r="168" spans="1:18" hidden="1" x14ac:dyDescent="0.2">
      <c r="A168" s="13" t="s">
        <v>20</v>
      </c>
      <c r="C168" s="11">
        <v>0</v>
      </c>
      <c r="E168" s="11">
        <v>0</v>
      </c>
      <c r="F168" s="12"/>
      <c r="G168" s="14">
        <f>+'Rate Sum STEP 2'!C35</f>
        <v>221.8</v>
      </c>
      <c r="I168" s="11">
        <f t="shared" si="11"/>
        <v>0</v>
      </c>
      <c r="J168" s="12"/>
      <c r="K168" s="77">
        <f>+'Rate Sum STEP 2'!E35</f>
        <v>255.5</v>
      </c>
      <c r="L168" s="14"/>
      <c r="M168" s="11">
        <f t="shared" si="12"/>
        <v>0</v>
      </c>
      <c r="P168" s="11"/>
      <c r="Q168" s="12"/>
      <c r="R168" s="11"/>
    </row>
    <row r="169" spans="1:18" hidden="1" x14ac:dyDescent="0.2">
      <c r="A169" s="13" t="s">
        <v>27</v>
      </c>
      <c r="C169" s="11">
        <v>0</v>
      </c>
      <c r="E169" s="11">
        <v>0</v>
      </c>
      <c r="F169" s="12"/>
      <c r="G169" s="14">
        <f>+'Rate Sum STEP 2'!C36</f>
        <v>327.8</v>
      </c>
      <c r="I169" s="11">
        <f t="shared" si="11"/>
        <v>0</v>
      </c>
      <c r="J169" s="12"/>
      <c r="K169" s="77">
        <f>+'Rate Sum STEP 2'!E36</f>
        <v>377.6</v>
      </c>
      <c r="L169" s="14"/>
      <c r="M169" s="11">
        <f t="shared" si="12"/>
        <v>0</v>
      </c>
      <c r="N169" s="12"/>
      <c r="O169" s="12"/>
      <c r="P169" s="11"/>
    </row>
    <row r="170" spans="1:18" hidden="1" x14ac:dyDescent="0.2">
      <c r="A170" s="13" t="s">
        <v>28</v>
      </c>
      <c r="B170" s="13"/>
      <c r="C170" s="11">
        <v>0</v>
      </c>
      <c r="E170" s="11">
        <v>0</v>
      </c>
      <c r="F170" s="12"/>
      <c r="G170" s="14">
        <f>+'Rate Sum STEP 2'!C37</f>
        <v>447.9</v>
      </c>
      <c r="I170" s="11">
        <f t="shared" si="11"/>
        <v>0</v>
      </c>
      <c r="J170" s="12"/>
      <c r="K170" s="77">
        <f>+'Rate Sum STEP 2'!E37</f>
        <v>516</v>
      </c>
      <c r="L170" s="14"/>
      <c r="M170" s="11">
        <f t="shared" si="12"/>
        <v>0</v>
      </c>
      <c r="N170" s="12"/>
      <c r="O170" s="12"/>
      <c r="P170" s="11"/>
    </row>
    <row r="171" spans="1:18" hidden="1" x14ac:dyDescent="0.2">
      <c r="A171" s="13" t="s">
        <v>29</v>
      </c>
      <c r="C171" s="11">
        <v>0</v>
      </c>
      <c r="E171" s="15">
        <v>0</v>
      </c>
      <c r="F171" s="12"/>
      <c r="G171" s="14">
        <f>+'Rate Sum STEP 2'!C38</f>
        <v>584.79999999999995</v>
      </c>
      <c r="I171" s="15">
        <f t="shared" si="11"/>
        <v>0</v>
      </c>
      <c r="J171" s="12"/>
      <c r="K171" s="77">
        <f>+'Rate Sum STEP 2'!E38</f>
        <v>673.7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105">
        <f>SUM(C163:C171)</f>
        <v>0</v>
      </c>
      <c r="E172" s="105">
        <f>SUM(E163:E171)</f>
        <v>0</v>
      </c>
      <c r="F172" s="12"/>
      <c r="G172" s="12"/>
      <c r="I172" s="105">
        <f>SUM(I163:I171)</f>
        <v>0</v>
      </c>
      <c r="J172" s="12"/>
      <c r="M172" s="105">
        <f>SUM(M163:M171)</f>
        <v>0</v>
      </c>
    </row>
    <row r="173" spans="1:18" x14ac:dyDescent="0.2">
      <c r="F173" s="12"/>
      <c r="G173" s="12"/>
      <c r="J173" s="12"/>
    </row>
    <row r="174" spans="1:18" x14ac:dyDescent="0.2">
      <c r="A174" s="2" t="s">
        <v>48</v>
      </c>
      <c r="C174" s="11">
        <v>0</v>
      </c>
      <c r="E174" s="11">
        <v>3550.8711529768825</v>
      </c>
      <c r="F174" s="12"/>
      <c r="G174" s="17">
        <f>+'Rate Sum STEP 2'!C41</f>
        <v>4.25</v>
      </c>
      <c r="I174" s="11">
        <f>ROUND(+E174*G174,0)</f>
        <v>15091</v>
      </c>
      <c r="J174" s="12"/>
      <c r="K174" s="17">
        <f>+'Rate Sum STEP 2'!E41</f>
        <v>4.53</v>
      </c>
      <c r="L174" s="17"/>
      <c r="M174" s="11">
        <f>ROUND(+K174*E174,2)</f>
        <v>16085.45</v>
      </c>
    </row>
    <row r="175" spans="1:18" x14ac:dyDescent="0.2">
      <c r="A175" s="2" t="s">
        <v>49</v>
      </c>
      <c r="C175" s="11">
        <v>0</v>
      </c>
      <c r="E175" s="11">
        <v>27563.732994855567</v>
      </c>
      <c r="F175" s="12"/>
      <c r="G175" s="17">
        <f>+'Rate Sum STEP 2'!C42</f>
        <v>3.53</v>
      </c>
      <c r="I175" s="11">
        <f>ROUND(+E175*G175,0)</f>
        <v>97300</v>
      </c>
      <c r="J175" s="12"/>
      <c r="K175" s="17">
        <f>+'Rate Sum STEP 2'!E42</f>
        <v>3.94</v>
      </c>
      <c r="L175" s="17"/>
      <c r="M175" s="11">
        <f>ROUND(+K175*E175,2)</f>
        <v>108601.11</v>
      </c>
    </row>
    <row r="176" spans="1:18" x14ac:dyDescent="0.2">
      <c r="A176" s="2" t="s">
        <v>50</v>
      </c>
      <c r="B176" s="21"/>
      <c r="C176" s="15">
        <v>0</v>
      </c>
      <c r="D176" s="22"/>
      <c r="E176" s="11">
        <v>5542.1458521675495</v>
      </c>
      <c r="F176" s="16"/>
      <c r="G176" s="17">
        <f>+'Rate Sum STEP 2'!C43</f>
        <v>2.72</v>
      </c>
      <c r="H176" s="21"/>
      <c r="I176" s="15">
        <f>ROUND(+E176*G176,0)</f>
        <v>15075</v>
      </c>
      <c r="J176" s="16"/>
      <c r="K176" s="17">
        <f>+'Rate Sum STEP 2'!E43</f>
        <v>2.88</v>
      </c>
      <c r="L176" s="28"/>
      <c r="M176" s="15">
        <f>ROUND(+K176*E176,2)</f>
        <v>15961.38</v>
      </c>
    </row>
    <row r="177" spans="1:17" x14ac:dyDescent="0.2">
      <c r="A177" s="2" t="s">
        <v>30</v>
      </c>
      <c r="C177" s="11">
        <f>SUM(C174:C176)</f>
        <v>0</v>
      </c>
      <c r="E177" s="105">
        <f>SUM(E174:E176)</f>
        <v>36656.75</v>
      </c>
      <c r="F177" s="12"/>
      <c r="G177" s="18"/>
      <c r="I177" s="11">
        <f>SUM(I174:I176)</f>
        <v>127466</v>
      </c>
      <c r="J177" s="12"/>
      <c r="K177" s="17"/>
      <c r="M177" s="11">
        <f>SUM(M174:M176)</f>
        <v>140647.94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0</v>
      </c>
      <c r="E179" s="11">
        <f>+E177+E172</f>
        <v>36656.75</v>
      </c>
      <c r="F179" s="12"/>
      <c r="G179" s="12"/>
      <c r="I179" s="11">
        <f>+I177+I172</f>
        <v>127466</v>
      </c>
      <c r="J179" s="12"/>
      <c r="M179" s="11">
        <f>+M177+M172</f>
        <v>140647.94</v>
      </c>
    </row>
    <row r="180" spans="1:17" x14ac:dyDescent="0.2">
      <c r="F180" s="12"/>
      <c r="G180" s="12"/>
      <c r="J180" s="11"/>
    </row>
    <row r="181" spans="1:17" ht="15.75" hidden="1" customHeight="1" x14ac:dyDescent="0.2">
      <c r="A181" s="134" t="s">
        <v>60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7" hidden="1" x14ac:dyDescent="0.2">
      <c r="A182" s="2" t="s">
        <v>15</v>
      </c>
      <c r="E182" s="11" t="s">
        <v>129</v>
      </c>
      <c r="J182" s="12"/>
    </row>
    <row r="183" spans="1:17" hidden="1" x14ac:dyDescent="0.2">
      <c r="A183" s="13" t="s">
        <v>16</v>
      </c>
      <c r="C183" s="11">
        <v>0</v>
      </c>
      <c r="E183" s="11">
        <v>0</v>
      </c>
      <c r="G183" s="53">
        <f>+'Rate Sum STEP 2'!C10</f>
        <v>14.2</v>
      </c>
      <c r="I183" s="109">
        <f t="shared" ref="I183:I191" si="13">ROUND(+C183*G183,0)</f>
        <v>0</v>
      </c>
      <c r="J183" s="12"/>
      <c r="K183" s="106">
        <f>+'Rate Sum STEP 1'!E10</f>
        <v>15.3</v>
      </c>
      <c r="L183" s="14"/>
      <c r="M183" s="109">
        <f t="shared" ref="M183:M191" si="14">ROUND(+K183*C183,0)</f>
        <v>0</v>
      </c>
    </row>
    <row r="184" spans="1:17" hidden="1" x14ac:dyDescent="0.2">
      <c r="A184" s="13" t="s">
        <v>17</v>
      </c>
      <c r="C184" s="11">
        <v>0</v>
      </c>
      <c r="E184" s="11">
        <v>0</v>
      </c>
      <c r="G184" s="39">
        <f>+'Rate Sum STEP 2'!C12</f>
        <v>16</v>
      </c>
      <c r="I184" s="11">
        <f t="shared" si="13"/>
        <v>0</v>
      </c>
      <c r="J184" s="12"/>
      <c r="K184" s="77">
        <f>+'Rate Sum STEP 1'!E12</f>
        <v>17.2</v>
      </c>
      <c r="M184" s="11">
        <f t="shared" si="14"/>
        <v>0</v>
      </c>
    </row>
    <row r="185" spans="1:17" hidden="1" x14ac:dyDescent="0.2">
      <c r="A185" s="13" t="s">
        <v>18</v>
      </c>
      <c r="C185" s="11">
        <v>0</v>
      </c>
      <c r="E185" s="11">
        <v>0</v>
      </c>
      <c r="G185" s="39">
        <f>+'Rate Sum STEP 2'!C13</f>
        <v>18</v>
      </c>
      <c r="I185" s="11">
        <f t="shared" si="13"/>
        <v>0</v>
      </c>
      <c r="J185" s="12"/>
      <c r="K185" s="77">
        <f>+'Rate Sum STEP 1'!E13</f>
        <v>19.399999999999999</v>
      </c>
      <c r="M185" s="11">
        <f t="shared" si="14"/>
        <v>0</v>
      </c>
    </row>
    <row r="186" spans="1:17" hidden="1" x14ac:dyDescent="0.2">
      <c r="A186" s="13" t="s">
        <v>19</v>
      </c>
      <c r="C186" s="11">
        <v>0</v>
      </c>
      <c r="E186" s="11">
        <v>0</v>
      </c>
      <c r="G186" s="39">
        <f>+'Rate Sum STEP 2'!C14</f>
        <v>22.7</v>
      </c>
      <c r="I186" s="11">
        <f t="shared" si="13"/>
        <v>0</v>
      </c>
      <c r="J186" s="12"/>
      <c r="K186" s="77">
        <f>+'Rate Sum STEP 1'!E14</f>
        <v>24.5</v>
      </c>
      <c r="M186" s="11">
        <f t="shared" si="14"/>
        <v>0</v>
      </c>
    </row>
    <row r="187" spans="1:17" hidden="1" x14ac:dyDescent="0.2">
      <c r="A187" s="13" t="s">
        <v>26</v>
      </c>
      <c r="C187" s="11">
        <v>0</v>
      </c>
      <c r="E187" s="11">
        <v>0</v>
      </c>
      <c r="G187" s="39">
        <f>+'Rate Sum STEP 2'!C15</f>
        <v>54.9</v>
      </c>
      <c r="I187" s="11">
        <f t="shared" si="13"/>
        <v>0</v>
      </c>
      <c r="J187" s="12"/>
      <c r="K187" s="77">
        <f>+'Rate Sum STEP 1'!E15</f>
        <v>59.1</v>
      </c>
      <c r="M187" s="11">
        <f t="shared" si="14"/>
        <v>0</v>
      </c>
      <c r="P187" s="14"/>
      <c r="Q187" s="14"/>
    </row>
    <row r="188" spans="1:17" hidden="1" x14ac:dyDescent="0.2">
      <c r="A188" s="13" t="s">
        <v>20</v>
      </c>
      <c r="C188" s="11">
        <v>0</v>
      </c>
      <c r="E188" s="11">
        <v>0</v>
      </c>
      <c r="F188" s="12"/>
      <c r="G188" s="39">
        <f>+'Rate Sum STEP 2'!C16</f>
        <v>68.8</v>
      </c>
      <c r="I188" s="11">
        <f t="shared" si="13"/>
        <v>0</v>
      </c>
      <c r="J188" s="12"/>
      <c r="K188" s="77">
        <f>+'Rate Sum STEP 1'!E16</f>
        <v>74.099999999999994</v>
      </c>
      <c r="L188" s="14"/>
      <c r="M188" s="11">
        <f t="shared" si="14"/>
        <v>0</v>
      </c>
      <c r="P188" s="14"/>
    </row>
    <row r="189" spans="1:17" hidden="1" x14ac:dyDescent="0.2">
      <c r="A189" s="13" t="s">
        <v>27</v>
      </c>
      <c r="C189" s="11">
        <v>0</v>
      </c>
      <c r="E189" s="11">
        <v>0</v>
      </c>
      <c r="F189" s="12"/>
      <c r="G189" s="39">
        <f>+'Rate Sum STEP 2'!C17</f>
        <v>101.9</v>
      </c>
      <c r="I189" s="11">
        <f t="shared" si="13"/>
        <v>0</v>
      </c>
      <c r="J189" s="12"/>
      <c r="K189" s="77">
        <f>+'Rate Sum STEP 1'!E17</f>
        <v>109.7</v>
      </c>
      <c r="L189" s="14"/>
      <c r="M189" s="11">
        <f t="shared" si="14"/>
        <v>0</v>
      </c>
    </row>
    <row r="190" spans="1:17" hidden="1" x14ac:dyDescent="0.2">
      <c r="A190" s="13" t="s">
        <v>28</v>
      </c>
      <c r="C190" s="11">
        <v>0</v>
      </c>
      <c r="E190" s="11">
        <v>0</v>
      </c>
      <c r="F190" s="12"/>
      <c r="G190" s="39">
        <f>+'Rate Sum STEP 2'!C18</f>
        <v>137.6</v>
      </c>
      <c r="I190" s="11">
        <f t="shared" si="13"/>
        <v>0</v>
      </c>
      <c r="J190" s="12"/>
      <c r="K190" s="77">
        <f>+'Rate Sum STEP 1'!E18</f>
        <v>148.1</v>
      </c>
      <c r="L190" s="14"/>
      <c r="M190" s="11">
        <f t="shared" si="14"/>
        <v>0</v>
      </c>
    </row>
    <row r="191" spans="1:17" hidden="1" x14ac:dyDescent="0.2">
      <c r="A191" s="13" t="s">
        <v>29</v>
      </c>
      <c r="C191" s="11">
        <v>0</v>
      </c>
      <c r="E191" s="15">
        <v>0</v>
      </c>
      <c r="F191" s="12"/>
      <c r="G191" s="39">
        <f>+'Rate Sum STEP 2'!C19</f>
        <v>183</v>
      </c>
      <c r="I191" s="15">
        <f t="shared" si="13"/>
        <v>0</v>
      </c>
      <c r="J191" s="12"/>
      <c r="K191" s="77">
        <f>+'Rate Sum STEP 1'!E19</f>
        <v>196.9</v>
      </c>
      <c r="L191" s="14"/>
      <c r="M191" s="15">
        <f t="shared" si="14"/>
        <v>0</v>
      </c>
    </row>
    <row r="192" spans="1:17" hidden="1" x14ac:dyDescent="0.2">
      <c r="A192" s="2" t="s">
        <v>30</v>
      </c>
      <c r="C192" s="105">
        <f>SUM(C183:C191)</f>
        <v>0</v>
      </c>
      <c r="E192" s="11">
        <f>SUM(E185:E191)</f>
        <v>0</v>
      </c>
      <c r="F192" s="12"/>
      <c r="G192" s="12"/>
      <c r="I192" s="11">
        <f>SUM(I183:I191)</f>
        <v>0</v>
      </c>
      <c r="J192" s="12"/>
      <c r="M192" s="11">
        <f>SUM(M183:M191)</f>
        <v>0</v>
      </c>
    </row>
    <row r="193" spans="1:20" hidden="1" x14ac:dyDescent="0.2">
      <c r="F193" s="12"/>
      <c r="G193" s="12"/>
      <c r="J193" s="12"/>
    </row>
    <row r="194" spans="1:20" hidden="1" x14ac:dyDescent="0.2">
      <c r="A194" s="2" t="s">
        <v>53</v>
      </c>
      <c r="C194" s="11">
        <v>0</v>
      </c>
      <c r="E194" s="11">
        <v>0</v>
      </c>
      <c r="F194" s="12"/>
      <c r="G194" s="17">
        <f>+'Rate Sum STEP 2'!C22</f>
        <v>4.25</v>
      </c>
      <c r="I194" s="11">
        <f>ROUND(+E194*G194,0)</f>
        <v>0</v>
      </c>
      <c r="J194" s="12"/>
      <c r="K194" s="17">
        <f>+'Rate Sum STEP 1'!E22</f>
        <v>4.3899999999999997</v>
      </c>
      <c r="L194" s="17"/>
      <c r="M194" s="11">
        <f>ROUND(+K194*E194,2)</f>
        <v>0</v>
      </c>
    </row>
    <row r="195" spans="1:20" hidden="1" x14ac:dyDescent="0.2">
      <c r="A195" s="2" t="s">
        <v>54</v>
      </c>
      <c r="C195" s="11">
        <v>0</v>
      </c>
      <c r="E195" s="11">
        <v>0</v>
      </c>
      <c r="F195" s="12"/>
      <c r="G195" s="17">
        <f>+'Rate Sum STEP 2'!C23</f>
        <v>3.53</v>
      </c>
      <c r="I195" s="11">
        <f>ROUND(+E195*G195,0)</f>
        <v>0</v>
      </c>
      <c r="J195" s="12"/>
      <c r="K195" s="17">
        <f>+'Rate Sum STEP 1'!E23</f>
        <v>3.74</v>
      </c>
      <c r="L195" s="17"/>
      <c r="M195" s="11">
        <f>ROUND(+K195*E195,2)</f>
        <v>0</v>
      </c>
    </row>
    <row r="196" spans="1:20" hidden="1" x14ac:dyDescent="0.2">
      <c r="A196" s="2" t="s">
        <v>55</v>
      </c>
      <c r="B196" s="21"/>
      <c r="C196" s="15">
        <v>0</v>
      </c>
      <c r="D196" s="22"/>
      <c r="E196" s="11">
        <v>0</v>
      </c>
      <c r="F196" s="16"/>
      <c r="G196" s="17">
        <f>+'Rate Sum STEP 2'!C24</f>
        <v>2.72</v>
      </c>
      <c r="H196" s="21"/>
      <c r="I196" s="15">
        <f>ROUND(+E196*G196,0)</f>
        <v>0</v>
      </c>
      <c r="J196" s="16"/>
      <c r="K196" s="17">
        <f>+'Rate Sum STEP 1'!E24</f>
        <v>2.8</v>
      </c>
      <c r="L196" s="28"/>
      <c r="M196" s="15">
        <f>ROUND(+K196*E196,2)</f>
        <v>0</v>
      </c>
    </row>
    <row r="197" spans="1:20" hidden="1" x14ac:dyDescent="0.2">
      <c r="A197" s="2" t="s">
        <v>30</v>
      </c>
      <c r="C197" s="11">
        <f>SUM(C194:C196)</f>
        <v>0</v>
      </c>
      <c r="E197" s="105">
        <f>SUM(E194:E196)</f>
        <v>0</v>
      </c>
      <c r="F197" s="12"/>
      <c r="G197" s="18"/>
      <c r="I197" s="11">
        <f>SUM(I194:I196)</f>
        <v>0</v>
      </c>
      <c r="J197" s="12"/>
      <c r="K197" s="17"/>
      <c r="M197" s="11">
        <f>SUM(M194:M196)</f>
        <v>0</v>
      </c>
    </row>
    <row r="198" spans="1:20" hidden="1" x14ac:dyDescent="0.2">
      <c r="F198" s="12"/>
      <c r="G198" s="12"/>
      <c r="J198" s="12"/>
    </row>
    <row r="199" spans="1:20" hidden="1" x14ac:dyDescent="0.2">
      <c r="A199" s="2" t="s">
        <v>24</v>
      </c>
      <c r="C199" s="11">
        <f>+C197+C192</f>
        <v>0</v>
      </c>
      <c r="E199" s="11">
        <f>+E197+E192</f>
        <v>0</v>
      </c>
      <c r="F199" s="12"/>
      <c r="G199" s="12"/>
      <c r="I199" s="11">
        <f>+I197+I192</f>
        <v>0</v>
      </c>
      <c r="J199" s="12"/>
      <c r="M199" s="11">
        <f>+M197+M192</f>
        <v>0</v>
      </c>
      <c r="P199" s="11"/>
    </row>
    <row r="200" spans="1:20" s="21" customFormat="1" hidden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hidden="1" x14ac:dyDescent="0.2">
      <c r="A201" s="2" t="s">
        <v>61</v>
      </c>
      <c r="B201" s="2"/>
      <c r="C201" s="11">
        <f>+C199+C179</f>
        <v>0</v>
      </c>
      <c r="D201" s="2"/>
      <c r="E201" s="11">
        <f>+E199+E179</f>
        <v>36656.75</v>
      </c>
      <c r="F201" s="2"/>
      <c r="G201" s="12"/>
      <c r="H201" s="2"/>
      <c r="I201" s="11">
        <f>+I199+I179</f>
        <v>127466</v>
      </c>
      <c r="J201" s="12"/>
      <c r="K201" s="2"/>
      <c r="L201" s="2"/>
      <c r="M201" s="11">
        <f>+M199+M179</f>
        <v>140647.94</v>
      </c>
      <c r="N201" s="2"/>
      <c r="O201" s="2"/>
    </row>
    <row r="202" spans="1:20" x14ac:dyDescent="0.2">
      <c r="F202" s="12"/>
      <c r="G202" s="12"/>
      <c r="J202" s="12"/>
      <c r="N202" s="11"/>
      <c r="O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34" t="s">
        <v>98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98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98">
        <v>0</v>
      </c>
      <c r="E206" s="11">
        <v>0</v>
      </c>
      <c r="F206" s="12"/>
      <c r="G206" s="14">
        <f>+G188</f>
        <v>68.8</v>
      </c>
      <c r="I206" s="109">
        <f>ROUND(+C206*G206,0)</f>
        <v>0</v>
      </c>
      <c r="J206" s="12"/>
      <c r="K206" s="106">
        <f>+'Rate Sum STEP 2'!E35</f>
        <v>255.5</v>
      </c>
      <c r="L206" s="14"/>
      <c r="M206" s="109">
        <f>ROUND(+K206*C206,0)</f>
        <v>0</v>
      </c>
      <c r="P206" s="12"/>
      <c r="Q206" s="12"/>
      <c r="R206" s="12"/>
      <c r="S206" s="12"/>
    </row>
    <row r="207" spans="1:20" x14ac:dyDescent="0.2">
      <c r="A207" s="13" t="s">
        <v>27</v>
      </c>
      <c r="C207" s="99">
        <v>0</v>
      </c>
      <c r="E207" s="15">
        <v>0</v>
      </c>
      <c r="F207" s="12"/>
      <c r="G207" s="14">
        <f>+G189</f>
        <v>101.9</v>
      </c>
      <c r="I207" s="15">
        <f>ROUND(+C207*G207,0)</f>
        <v>0</v>
      </c>
      <c r="J207" s="16"/>
      <c r="K207" s="77">
        <f>+'Rate Sum STEP 2'!E36</f>
        <v>377.6</v>
      </c>
      <c r="L207" s="14"/>
      <c r="M207" s="15">
        <f>ROUND(+K207*C207,0)</f>
        <v>0</v>
      </c>
      <c r="P207" s="12"/>
      <c r="Q207" s="12"/>
      <c r="R207" s="12"/>
      <c r="S207" s="12"/>
    </row>
    <row r="208" spans="1:20" x14ac:dyDescent="0.2">
      <c r="A208" s="2" t="s">
        <v>30</v>
      </c>
      <c r="C208" s="98">
        <f>SUM(C206:C207)</f>
        <v>0</v>
      </c>
      <c r="E208" s="11">
        <f>SUM(E206:E207)</f>
        <v>0</v>
      </c>
      <c r="F208" s="12"/>
      <c r="G208" s="12"/>
      <c r="I208" s="11">
        <f>SUM(I206:I207)</f>
        <v>0</v>
      </c>
      <c r="J208" s="12"/>
      <c r="K208" s="14"/>
      <c r="L208" s="14"/>
      <c r="M208" s="11">
        <f>SUM(M206:M207)</f>
        <v>0</v>
      </c>
      <c r="Q208" s="12"/>
    </row>
    <row r="209" spans="1:16" x14ac:dyDescent="0.2">
      <c r="F209" s="12"/>
      <c r="G209" s="12"/>
      <c r="J209" s="12"/>
      <c r="K209" s="14"/>
      <c r="L209" s="14"/>
      <c r="P209" s="37"/>
    </row>
    <row r="210" spans="1:16" x14ac:dyDescent="0.2">
      <c r="A210" s="2" t="s">
        <v>22</v>
      </c>
      <c r="C210" s="15">
        <v>0</v>
      </c>
      <c r="E210" s="15">
        <v>-16636.75</v>
      </c>
      <c r="F210" s="12"/>
      <c r="G210" s="17">
        <f>+'Rate Sum STEP 2'!C47</f>
        <v>2.44</v>
      </c>
      <c r="I210" s="15">
        <f>ROUND(+E210*G210,0)</f>
        <v>-40594</v>
      </c>
      <c r="J210" s="16"/>
      <c r="K210" s="17">
        <f>+'Rate Sum STEP 2'!E47</f>
        <v>2.67</v>
      </c>
      <c r="L210" s="14"/>
      <c r="M210" s="15">
        <f>ROUND(+K210*E210,2)</f>
        <v>-44420.12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-16636.75</v>
      </c>
      <c r="F211" s="12"/>
      <c r="G211" s="18"/>
      <c r="I211" s="11">
        <f>SUM(I210:I210)</f>
        <v>-40594</v>
      </c>
      <c r="J211" s="12"/>
      <c r="M211" s="11">
        <f>SUM(M210:M210)</f>
        <v>-44420.12</v>
      </c>
    </row>
    <row r="212" spans="1:16" x14ac:dyDescent="0.2">
      <c r="F212" s="12"/>
      <c r="G212" s="12"/>
      <c r="J212" s="12"/>
    </row>
    <row r="213" spans="1:16" x14ac:dyDescent="0.2">
      <c r="A213" s="2" t="s">
        <v>62</v>
      </c>
      <c r="C213" s="11">
        <f>+C211+C208</f>
        <v>0</v>
      </c>
      <c r="E213" s="11">
        <f>+E211+E208</f>
        <v>-16636.75</v>
      </c>
      <c r="F213" s="12"/>
      <c r="G213" s="12"/>
      <c r="I213" s="11">
        <f>+I211+I208</f>
        <v>-40594</v>
      </c>
      <c r="J213" s="12"/>
      <c r="M213" s="11">
        <f>+M211+M208</f>
        <v>-44420.12</v>
      </c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</row>
    <row r="216" spans="1:16" x14ac:dyDescent="0.2">
      <c r="A216" s="2" t="s">
        <v>24</v>
      </c>
      <c r="C216" s="11">
        <f>+C123+C213+C201+C159+C85+C44</f>
        <v>0</v>
      </c>
      <c r="D216" s="2"/>
      <c r="E216" s="11">
        <f>+E123+E213+E201+E159+E85+E44</f>
        <v>269096.39999999991</v>
      </c>
      <c r="G216" s="11"/>
      <c r="I216" s="109">
        <f>+I123+I213+I201+I159+I85+I44</f>
        <v>1128068.3807962104</v>
      </c>
      <c r="J216" s="109"/>
      <c r="K216" s="109"/>
      <c r="L216" s="109"/>
      <c r="M216" s="109">
        <f>+M123+M213+M201+M159+M85+M44</f>
        <v>1213432.8593874876</v>
      </c>
    </row>
    <row r="219" spans="1:16" x14ac:dyDescent="0.2">
      <c r="I219" s="38"/>
    </row>
  </sheetData>
  <mergeCells count="15">
    <mergeCell ref="A29:M29"/>
    <mergeCell ref="A1:M1"/>
    <mergeCell ref="A2:M2"/>
    <mergeCell ref="A4:M4"/>
    <mergeCell ref="A5:M5"/>
    <mergeCell ref="A11:M11"/>
    <mergeCell ref="A161:M161"/>
    <mergeCell ref="A181:M181"/>
    <mergeCell ref="A204:M204"/>
    <mergeCell ref="A46:M46"/>
    <mergeCell ref="A66:M66"/>
    <mergeCell ref="A88:M88"/>
    <mergeCell ref="A107:M107"/>
    <mergeCell ref="A127:M127"/>
    <mergeCell ref="A146:M146"/>
  </mergeCells>
  <pageMargins left="0.75" right="0.75" top="1" bottom="1" header="0.5" footer="0.5"/>
  <pageSetup scale="61" orientation="portrait" r:id="rId1"/>
  <headerFooter alignWithMargins="0"/>
  <rowBreaks count="2" manualBreakCount="2">
    <brk id="159" max="12" man="1"/>
    <brk id="24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62"/>
  <sheetViews>
    <sheetView workbookViewId="0">
      <selection activeCell="T1" sqref="T1:V3"/>
    </sheetView>
  </sheetViews>
  <sheetFormatPr defaultRowHeight="15" x14ac:dyDescent="0.2"/>
  <cols>
    <col min="1" max="1" width="11.21875" bestFit="1" customWidth="1"/>
    <col min="2" max="2" width="2" customWidth="1"/>
    <col min="4" max="4" width="1.5546875" customWidth="1"/>
    <col min="6" max="6" width="1.21875" customWidth="1"/>
    <col min="8" max="8" width="1.5546875" customWidth="1"/>
  </cols>
  <sheetData>
    <row r="1" spans="1:22" x14ac:dyDescent="0.2">
      <c r="A1" s="50" t="s">
        <v>46</v>
      </c>
      <c r="B1" s="51"/>
      <c r="C1" s="51"/>
      <c r="D1" s="51"/>
      <c r="E1" s="51"/>
      <c r="F1" s="51"/>
      <c r="G1" s="51"/>
      <c r="H1" s="51"/>
      <c r="I1" s="51"/>
      <c r="N1" s="56">
        <f>+'Rate Sum STEP 1'!C10</f>
        <v>14.2</v>
      </c>
      <c r="O1" s="56">
        <f>+IF($T$2=1,R2,Q2)</f>
        <v>15.3</v>
      </c>
      <c r="Q1" t="s">
        <v>105</v>
      </c>
      <c r="R1" t="s">
        <v>106</v>
      </c>
      <c r="T1" s="104" t="s">
        <v>138</v>
      </c>
      <c r="U1" s="104"/>
      <c r="V1" s="104"/>
    </row>
    <row r="2" spans="1:22" x14ac:dyDescent="0.2">
      <c r="A2" s="51"/>
      <c r="B2" s="51"/>
      <c r="C2" s="51"/>
      <c r="D2" s="51"/>
      <c r="E2" s="51"/>
      <c r="F2" s="51"/>
      <c r="G2" s="51"/>
      <c r="H2" s="51"/>
      <c r="I2" s="51"/>
      <c r="N2" s="48">
        <f>+'Rate Sum STEP 1'!C22</f>
        <v>4.25</v>
      </c>
      <c r="O2" s="56">
        <f>+IF($T$2=1,R3,Q3)</f>
        <v>4.3899999999999997</v>
      </c>
      <c r="Q2" s="56">
        <f>+'Rate Sum STEP 2'!E10</f>
        <v>16.399999999999999</v>
      </c>
      <c r="R2" s="48">
        <f>+'Rate Sum STEP 1'!E10</f>
        <v>15.3</v>
      </c>
      <c r="T2" s="104">
        <v>1</v>
      </c>
      <c r="V2" t="s">
        <v>140</v>
      </c>
    </row>
    <row r="3" spans="1:22" x14ac:dyDescent="0.2">
      <c r="A3" s="51" t="s">
        <v>91</v>
      </c>
      <c r="B3" s="51"/>
      <c r="C3" s="51"/>
      <c r="D3" s="51"/>
      <c r="E3" s="51"/>
      <c r="F3" s="51"/>
      <c r="G3" s="51"/>
      <c r="H3" s="51"/>
      <c r="I3" s="51"/>
      <c r="N3" s="48">
        <f>+'Rate Sum STEP 1'!C23</f>
        <v>3.53</v>
      </c>
      <c r="O3" s="56">
        <f>+IF($T$2=1,R4,Q4)</f>
        <v>3.74</v>
      </c>
      <c r="Q3" s="48">
        <f>+'Rate Sum STEP 2'!E22</f>
        <v>4.53</v>
      </c>
      <c r="R3" s="48">
        <f>+'Rate Sum STEP 1'!E22</f>
        <v>4.3899999999999997</v>
      </c>
      <c r="V3" t="s">
        <v>139</v>
      </c>
    </row>
    <row r="4" spans="1:22" x14ac:dyDescent="0.2">
      <c r="A4" s="51"/>
      <c r="B4" s="51"/>
      <c r="C4" s="51"/>
      <c r="D4" s="51"/>
      <c r="E4" s="51"/>
      <c r="F4" s="51"/>
      <c r="G4" s="51"/>
      <c r="H4" s="51"/>
      <c r="I4" s="51"/>
      <c r="N4" s="48">
        <f>+'Rate Sum STEP 1'!C24</f>
        <v>2.72</v>
      </c>
      <c r="O4" s="56">
        <f>+IF($T$2=1,R5,Q5)</f>
        <v>2.8</v>
      </c>
      <c r="Q4" s="48">
        <f>+'Rate Sum STEP 2'!E23</f>
        <v>3.94</v>
      </c>
      <c r="R4" s="48">
        <f>+'Rate Sum STEP 1'!E23</f>
        <v>3.74</v>
      </c>
    </row>
    <row r="5" spans="1:22" x14ac:dyDescent="0.2">
      <c r="A5" s="51" t="str">
        <f>+IF(T2=1,S8,S9)</f>
        <v xml:space="preserve"> Residential/Commercial Monthly Bills - Step 1</v>
      </c>
      <c r="B5" s="51"/>
      <c r="C5" s="51"/>
      <c r="D5" s="51"/>
      <c r="E5" s="51"/>
      <c r="F5" s="51"/>
      <c r="G5" s="51"/>
      <c r="H5" s="51"/>
      <c r="I5" s="51"/>
      <c r="N5" s="48"/>
      <c r="O5" s="48"/>
      <c r="Q5" s="48">
        <f>+'Rate Sum STEP 2'!E24</f>
        <v>2.88</v>
      </c>
      <c r="R5" s="48">
        <f>+'Rate Sum STEP 1'!E24</f>
        <v>2.8</v>
      </c>
    </row>
    <row r="6" spans="1:22" x14ac:dyDescent="0.2">
      <c r="A6" s="51" t="s">
        <v>115</v>
      </c>
      <c r="B6" s="51"/>
      <c r="C6" s="51"/>
      <c r="D6" s="51"/>
      <c r="E6" s="51"/>
      <c r="F6" s="51"/>
      <c r="G6" s="51"/>
      <c r="H6" s="51"/>
      <c r="I6" s="51"/>
    </row>
    <row r="8" spans="1:22" x14ac:dyDescent="0.2">
      <c r="C8" s="102" t="s">
        <v>125</v>
      </c>
      <c r="D8" s="102"/>
      <c r="E8" s="102"/>
      <c r="S8" s="79" t="s">
        <v>116</v>
      </c>
    </row>
    <row r="9" spans="1:22" x14ac:dyDescent="0.2">
      <c r="A9" s="32" t="s">
        <v>4</v>
      </c>
      <c r="B9" s="32"/>
      <c r="C9" s="46" t="s">
        <v>2</v>
      </c>
      <c r="D9" s="32"/>
      <c r="E9" s="46" t="s">
        <v>92</v>
      </c>
      <c r="F9" s="32"/>
      <c r="G9" s="32"/>
      <c r="H9" s="32"/>
      <c r="I9" s="32" t="s">
        <v>93</v>
      </c>
      <c r="S9" s="79" t="s">
        <v>117</v>
      </c>
    </row>
    <row r="10" spans="1:22" x14ac:dyDescent="0.2">
      <c r="A10" s="47" t="s">
        <v>94</v>
      </c>
      <c r="B10" s="32"/>
      <c r="C10" s="47" t="s">
        <v>86</v>
      </c>
      <c r="D10" s="32"/>
      <c r="E10" s="47" t="s">
        <v>86</v>
      </c>
      <c r="F10" s="32"/>
      <c r="G10" s="47" t="s">
        <v>95</v>
      </c>
      <c r="H10" s="32"/>
      <c r="I10" s="47" t="s">
        <v>95</v>
      </c>
    </row>
    <row r="11" spans="1:22" x14ac:dyDescent="0.2">
      <c r="A11" s="57">
        <v>0</v>
      </c>
      <c r="C11" s="103">
        <f>+$N$1+N11/100*$N$2+$N$3*O11/100+$N$4*P11/100</f>
        <v>14.2</v>
      </c>
      <c r="D11" s="103"/>
      <c r="E11" s="103">
        <f>+$O$1+$O$2*N11/100+O11/100*$O$3+$O$4*P11/100</f>
        <v>15.3</v>
      </c>
      <c r="F11" s="103"/>
      <c r="G11" s="103">
        <f>+E11-C11</f>
        <v>1.1000000000000014</v>
      </c>
      <c r="I11" s="54">
        <f>+G11/C11</f>
        <v>7.7464788732394471E-2</v>
      </c>
      <c r="J11" s="49"/>
      <c r="N11">
        <f>+A11</f>
        <v>0</v>
      </c>
      <c r="O11">
        <f>+A11-N11</f>
        <v>0</v>
      </c>
      <c r="P11">
        <f>+A11-N11-O11</f>
        <v>0</v>
      </c>
    </row>
    <row r="12" spans="1:22" x14ac:dyDescent="0.2">
      <c r="A12" s="57">
        <v>100</v>
      </c>
      <c r="C12" s="58">
        <f>+$N$1+N12/100*$N$2+O12/100*$N$3+$N$4*P12/100</f>
        <v>18.45</v>
      </c>
      <c r="D12" s="58"/>
      <c r="E12" s="58">
        <f>+$O$1+$O$2*N12/100+O12/100*$O$3+$O$4*P12/100</f>
        <v>19.690000000000001</v>
      </c>
      <c r="F12" s="58"/>
      <c r="G12" s="58">
        <f t="shared" ref="G12:G31" si="0">+E12-C12</f>
        <v>1.240000000000002</v>
      </c>
      <c r="I12" s="54">
        <f t="shared" ref="I12:I32" si="1">+G12/C12</f>
        <v>6.7208672086720975E-2</v>
      </c>
      <c r="J12" s="49"/>
      <c r="N12">
        <f>+A12</f>
        <v>100</v>
      </c>
      <c r="O12">
        <f t="shared" ref="O12:O22" si="2">+A12-N12</f>
        <v>0</v>
      </c>
      <c r="P12">
        <f t="shared" ref="P12:P32" si="3">+A12-N12-O12</f>
        <v>0</v>
      </c>
    </row>
    <row r="13" spans="1:22" x14ac:dyDescent="0.2">
      <c r="A13" s="57">
        <v>200</v>
      </c>
      <c r="C13" s="58">
        <f t="shared" ref="C13:C32" si="4">+$N$1+N13/100*$N$2+O13/100*$N$3+$N$4*P13/100</f>
        <v>22.7</v>
      </c>
      <c r="D13" s="58"/>
      <c r="E13" s="58">
        <f t="shared" ref="E13:E32" si="5">+$O$1+$O$2*N13/100+O13/100*$O$3+$O$4*P13/100</f>
        <v>24.08</v>
      </c>
      <c r="F13" s="58"/>
      <c r="G13" s="58">
        <f t="shared" si="0"/>
        <v>1.379999999999999</v>
      </c>
      <c r="I13" s="54">
        <f t="shared" si="1"/>
        <v>6.0792951541850181E-2</v>
      </c>
      <c r="J13" s="49"/>
      <c r="N13">
        <f t="shared" ref="N13:N25" si="6">+A13</f>
        <v>200</v>
      </c>
      <c r="O13">
        <f t="shared" si="2"/>
        <v>0</v>
      </c>
      <c r="P13">
        <f t="shared" si="3"/>
        <v>0</v>
      </c>
    </row>
    <row r="14" spans="1:22" x14ac:dyDescent="0.2">
      <c r="A14" s="57">
        <v>300</v>
      </c>
      <c r="C14" s="58">
        <f t="shared" si="4"/>
        <v>26.95</v>
      </c>
      <c r="D14" s="58"/>
      <c r="E14" s="58">
        <f t="shared" si="5"/>
        <v>28.47</v>
      </c>
      <c r="F14" s="58"/>
      <c r="G14" s="58">
        <f t="shared" si="0"/>
        <v>1.5199999999999996</v>
      </c>
      <c r="I14" s="54">
        <f t="shared" si="1"/>
        <v>5.6400742115027817E-2</v>
      </c>
      <c r="J14" s="49"/>
      <c r="N14">
        <f t="shared" si="6"/>
        <v>300</v>
      </c>
      <c r="O14">
        <f t="shared" si="2"/>
        <v>0</v>
      </c>
      <c r="P14">
        <f t="shared" si="3"/>
        <v>0</v>
      </c>
    </row>
    <row r="15" spans="1:22" x14ac:dyDescent="0.2">
      <c r="A15" s="57">
        <v>400</v>
      </c>
      <c r="C15" s="58">
        <f t="shared" si="4"/>
        <v>31.2</v>
      </c>
      <c r="D15" s="58"/>
      <c r="E15" s="58">
        <f t="shared" si="5"/>
        <v>32.86</v>
      </c>
      <c r="F15" s="58"/>
      <c r="G15" s="58">
        <f t="shared" si="0"/>
        <v>1.6600000000000001</v>
      </c>
      <c r="I15" s="54">
        <f t="shared" si="1"/>
        <v>5.320512820512821E-2</v>
      </c>
      <c r="J15" s="49"/>
      <c r="N15">
        <f t="shared" si="6"/>
        <v>400</v>
      </c>
      <c r="O15">
        <f t="shared" si="2"/>
        <v>0</v>
      </c>
      <c r="P15">
        <f t="shared" si="3"/>
        <v>0</v>
      </c>
    </row>
    <row r="16" spans="1:22" x14ac:dyDescent="0.2">
      <c r="A16" s="57">
        <v>500</v>
      </c>
      <c r="C16" s="58">
        <f t="shared" si="4"/>
        <v>35.450000000000003</v>
      </c>
      <c r="D16" s="58"/>
      <c r="E16" s="58">
        <f t="shared" si="5"/>
        <v>37.25</v>
      </c>
      <c r="F16" s="58"/>
      <c r="G16" s="58">
        <f t="shared" si="0"/>
        <v>1.7999999999999972</v>
      </c>
      <c r="I16" s="54">
        <f t="shared" si="1"/>
        <v>5.0775740479548574E-2</v>
      </c>
      <c r="J16" s="49"/>
      <c r="N16">
        <f t="shared" si="6"/>
        <v>500</v>
      </c>
      <c r="O16">
        <f t="shared" si="2"/>
        <v>0</v>
      </c>
      <c r="P16">
        <f t="shared" si="3"/>
        <v>0</v>
      </c>
    </row>
    <row r="17" spans="1:16" x14ac:dyDescent="0.2">
      <c r="A17" s="57">
        <v>600</v>
      </c>
      <c r="C17" s="58">
        <f t="shared" si="4"/>
        <v>39.700000000000003</v>
      </c>
      <c r="D17" s="58"/>
      <c r="E17" s="58">
        <f t="shared" si="5"/>
        <v>41.64</v>
      </c>
      <c r="F17" s="58"/>
      <c r="G17" s="58">
        <f t="shared" si="0"/>
        <v>1.9399999999999977</v>
      </c>
      <c r="I17" s="54">
        <f t="shared" si="1"/>
        <v>4.8866498740554098E-2</v>
      </c>
      <c r="J17" s="49"/>
      <c r="N17">
        <f>+A17</f>
        <v>600</v>
      </c>
      <c r="O17">
        <f t="shared" si="2"/>
        <v>0</v>
      </c>
      <c r="P17">
        <f t="shared" si="3"/>
        <v>0</v>
      </c>
    </row>
    <row r="18" spans="1:16" s="87" customFormat="1" x14ac:dyDescent="0.2">
      <c r="A18" s="57">
        <v>700</v>
      </c>
      <c r="B18"/>
      <c r="C18" s="58">
        <f t="shared" si="4"/>
        <v>43.95</v>
      </c>
      <c r="D18" s="58"/>
      <c r="E18" s="58">
        <f t="shared" si="5"/>
        <v>46.03</v>
      </c>
      <c r="F18" s="58"/>
      <c r="G18" s="58">
        <f t="shared" si="0"/>
        <v>2.0799999999999983</v>
      </c>
      <c r="H18"/>
      <c r="I18" s="54">
        <f t="shared" si="1"/>
        <v>4.7326507394766737E-2</v>
      </c>
      <c r="J18" s="49"/>
      <c r="K18"/>
      <c r="L18"/>
      <c r="M18"/>
      <c r="N18">
        <f t="shared" si="6"/>
        <v>700</v>
      </c>
      <c r="O18">
        <f t="shared" si="2"/>
        <v>0</v>
      </c>
      <c r="P18">
        <f t="shared" si="3"/>
        <v>0</v>
      </c>
    </row>
    <row r="19" spans="1:16" x14ac:dyDescent="0.2">
      <c r="A19" s="90">
        <v>800</v>
      </c>
      <c r="C19" s="91">
        <f t="shared" si="4"/>
        <v>48.2</v>
      </c>
      <c r="D19" s="91"/>
      <c r="E19" s="91">
        <f t="shared" si="5"/>
        <v>50.42</v>
      </c>
      <c r="F19" s="91"/>
      <c r="G19" s="91">
        <f t="shared" si="0"/>
        <v>2.2199999999999989</v>
      </c>
      <c r="H19" s="87"/>
      <c r="I19" s="92">
        <f t="shared" si="1"/>
        <v>4.6058091286307029E-2</v>
      </c>
      <c r="J19" s="81"/>
      <c r="K19" s="87"/>
      <c r="L19" s="87"/>
      <c r="M19" s="87"/>
      <c r="N19" s="87">
        <f t="shared" si="6"/>
        <v>800</v>
      </c>
      <c r="O19" s="87">
        <f t="shared" si="2"/>
        <v>0</v>
      </c>
      <c r="P19" s="87">
        <f t="shared" si="3"/>
        <v>0</v>
      </c>
    </row>
    <row r="20" spans="1:16" x14ac:dyDescent="0.2">
      <c r="A20" s="57">
        <v>900</v>
      </c>
      <c r="C20" s="58">
        <f t="shared" si="4"/>
        <v>52.45</v>
      </c>
      <c r="D20" s="58"/>
      <c r="E20" s="58">
        <f t="shared" si="5"/>
        <v>54.81</v>
      </c>
      <c r="F20" s="58"/>
      <c r="G20" s="58">
        <f t="shared" si="0"/>
        <v>2.3599999999999994</v>
      </c>
      <c r="I20" s="54">
        <f t="shared" si="1"/>
        <v>4.4995233555767386E-2</v>
      </c>
      <c r="J20" s="49"/>
      <c r="N20">
        <f t="shared" si="6"/>
        <v>900</v>
      </c>
      <c r="O20">
        <f t="shared" si="2"/>
        <v>0</v>
      </c>
      <c r="P20">
        <f t="shared" si="3"/>
        <v>0</v>
      </c>
    </row>
    <row r="21" spans="1:16" x14ac:dyDescent="0.2">
      <c r="A21" s="57">
        <v>1000</v>
      </c>
      <c r="C21" s="58">
        <f t="shared" si="4"/>
        <v>56.7</v>
      </c>
      <c r="D21" s="58"/>
      <c r="E21" s="58">
        <f t="shared" si="5"/>
        <v>59.2</v>
      </c>
      <c r="F21" s="58"/>
      <c r="G21" s="58">
        <f t="shared" si="0"/>
        <v>2.5</v>
      </c>
      <c r="I21" s="54">
        <f t="shared" si="1"/>
        <v>4.4091710758377423E-2</v>
      </c>
      <c r="J21" s="49"/>
      <c r="N21">
        <f>+A21</f>
        <v>1000</v>
      </c>
      <c r="O21">
        <f t="shared" si="2"/>
        <v>0</v>
      </c>
      <c r="P21">
        <f t="shared" si="3"/>
        <v>0</v>
      </c>
    </row>
    <row r="22" spans="1:16" x14ac:dyDescent="0.2">
      <c r="A22" s="57">
        <v>1100</v>
      </c>
      <c r="C22" s="58">
        <f t="shared" si="4"/>
        <v>60.95</v>
      </c>
      <c r="D22" s="58"/>
      <c r="E22" s="58">
        <f t="shared" si="5"/>
        <v>63.59</v>
      </c>
      <c r="F22" s="58"/>
      <c r="G22" s="58">
        <f t="shared" si="0"/>
        <v>2.6400000000000006</v>
      </c>
      <c r="I22" s="54">
        <f t="shared" si="1"/>
        <v>4.3314191960623472E-2</v>
      </c>
      <c r="J22" s="49"/>
      <c r="N22">
        <f t="shared" si="6"/>
        <v>1100</v>
      </c>
      <c r="O22">
        <f t="shared" si="2"/>
        <v>0</v>
      </c>
      <c r="P22">
        <f t="shared" si="3"/>
        <v>0</v>
      </c>
    </row>
    <row r="23" spans="1:16" x14ac:dyDescent="0.2">
      <c r="A23" s="57">
        <v>1200</v>
      </c>
      <c r="C23" s="58">
        <f t="shared" si="4"/>
        <v>65.2</v>
      </c>
      <c r="D23" s="58"/>
      <c r="E23" s="58">
        <f t="shared" si="5"/>
        <v>67.98</v>
      </c>
      <c r="F23" s="58"/>
      <c r="G23" s="58">
        <f t="shared" si="0"/>
        <v>2.7800000000000011</v>
      </c>
      <c r="I23" s="54">
        <f t="shared" si="1"/>
        <v>4.2638036809815968E-2</v>
      </c>
      <c r="J23" s="49"/>
      <c r="N23">
        <f t="shared" si="6"/>
        <v>1200</v>
      </c>
      <c r="O23">
        <f>+O22</f>
        <v>0</v>
      </c>
      <c r="P23">
        <f t="shared" si="3"/>
        <v>0</v>
      </c>
    </row>
    <row r="24" spans="1:16" x14ac:dyDescent="0.2">
      <c r="A24" s="57">
        <v>1300</v>
      </c>
      <c r="C24" s="58">
        <f t="shared" si="4"/>
        <v>69.45</v>
      </c>
      <c r="D24" s="58"/>
      <c r="E24" s="58">
        <f t="shared" si="5"/>
        <v>72.37</v>
      </c>
      <c r="F24" s="58"/>
      <c r="G24" s="58">
        <f t="shared" si="0"/>
        <v>2.9200000000000017</v>
      </c>
      <c r="I24" s="54">
        <f t="shared" si="1"/>
        <v>4.2044636429085694E-2</v>
      </c>
      <c r="J24" s="49"/>
      <c r="N24">
        <f>+A24</f>
        <v>1300</v>
      </c>
      <c r="O24">
        <f>+O23</f>
        <v>0</v>
      </c>
      <c r="P24">
        <f t="shared" si="3"/>
        <v>0</v>
      </c>
    </row>
    <row r="25" spans="1:16" x14ac:dyDescent="0.2">
      <c r="A25" s="57">
        <v>1400</v>
      </c>
      <c r="C25" s="58">
        <f t="shared" si="4"/>
        <v>73.7</v>
      </c>
      <c r="D25" s="58"/>
      <c r="E25" s="58">
        <f t="shared" si="5"/>
        <v>76.760000000000005</v>
      </c>
      <c r="F25" s="58"/>
      <c r="G25" s="58">
        <f t="shared" si="0"/>
        <v>3.0600000000000023</v>
      </c>
      <c r="I25" s="54">
        <f t="shared" si="1"/>
        <v>4.1519674355495279E-2</v>
      </c>
      <c r="J25" s="49"/>
      <c r="N25">
        <f t="shared" si="6"/>
        <v>1400</v>
      </c>
      <c r="O25">
        <f>+O24</f>
        <v>0</v>
      </c>
      <c r="P25">
        <f t="shared" si="3"/>
        <v>0</v>
      </c>
    </row>
    <row r="26" spans="1:16" x14ac:dyDescent="0.2">
      <c r="A26" s="57">
        <v>1500</v>
      </c>
      <c r="C26" s="58">
        <f t="shared" si="4"/>
        <v>77.95</v>
      </c>
      <c r="D26" s="58"/>
      <c r="E26" s="58">
        <f t="shared" si="5"/>
        <v>81.149999999999991</v>
      </c>
      <c r="F26" s="58"/>
      <c r="G26" s="58">
        <f t="shared" si="0"/>
        <v>3.1999999999999886</v>
      </c>
      <c r="I26" s="54">
        <f t="shared" si="1"/>
        <v>4.1051956382296195E-2</v>
      </c>
      <c r="J26" s="49"/>
      <c r="N26">
        <f>+A26</f>
        <v>1500</v>
      </c>
      <c r="O26">
        <f>+O25</f>
        <v>0</v>
      </c>
      <c r="P26">
        <f t="shared" si="3"/>
        <v>0</v>
      </c>
    </row>
    <row r="27" spans="1:16" x14ac:dyDescent="0.2">
      <c r="A27" s="57">
        <v>1600</v>
      </c>
      <c r="C27" s="58">
        <f t="shared" si="4"/>
        <v>81.48</v>
      </c>
      <c r="D27" s="58"/>
      <c r="E27" s="58">
        <f t="shared" si="5"/>
        <v>84.889999999999986</v>
      </c>
      <c r="F27" s="58"/>
      <c r="G27" s="58">
        <f t="shared" si="0"/>
        <v>3.4099999999999824</v>
      </c>
      <c r="I27" s="54">
        <f t="shared" si="1"/>
        <v>4.1850760922925653E-2</v>
      </c>
      <c r="J27" s="49"/>
      <c r="N27">
        <f t="shared" ref="N27:N32" si="7">+N26</f>
        <v>1500</v>
      </c>
      <c r="O27" s="59">
        <f t="shared" ref="O27:O32" si="8">+A27-N27</f>
        <v>100</v>
      </c>
      <c r="P27">
        <f t="shared" si="3"/>
        <v>0</v>
      </c>
    </row>
    <row r="28" spans="1:16" x14ac:dyDescent="0.2">
      <c r="A28" s="57">
        <v>1700</v>
      </c>
      <c r="C28" s="58">
        <f t="shared" si="4"/>
        <v>85.01</v>
      </c>
      <c r="D28" s="58"/>
      <c r="E28" s="58">
        <f t="shared" si="5"/>
        <v>88.63</v>
      </c>
      <c r="F28" s="58"/>
      <c r="G28" s="58">
        <f t="shared" si="0"/>
        <v>3.6199999999999903</v>
      </c>
      <c r="I28" s="54">
        <f t="shared" si="1"/>
        <v>4.2583225502881898E-2</v>
      </c>
      <c r="J28" s="49"/>
      <c r="N28">
        <f t="shared" si="7"/>
        <v>1500</v>
      </c>
      <c r="O28" s="59">
        <f t="shared" si="8"/>
        <v>200</v>
      </c>
      <c r="P28">
        <f t="shared" si="3"/>
        <v>0</v>
      </c>
    </row>
    <row r="29" spans="1:16" x14ac:dyDescent="0.2">
      <c r="A29" s="57">
        <v>1800</v>
      </c>
      <c r="C29" s="58">
        <f t="shared" si="4"/>
        <v>88.54</v>
      </c>
      <c r="D29" s="58"/>
      <c r="E29" s="58">
        <f t="shared" si="5"/>
        <v>92.36999999999999</v>
      </c>
      <c r="F29" s="58"/>
      <c r="G29" s="58">
        <f t="shared" si="0"/>
        <v>3.8299999999999841</v>
      </c>
      <c r="I29" s="54">
        <f t="shared" si="1"/>
        <v>4.3257284843008628E-2</v>
      </c>
      <c r="J29" s="49"/>
      <c r="N29">
        <f t="shared" si="7"/>
        <v>1500</v>
      </c>
      <c r="O29" s="59">
        <f t="shared" si="8"/>
        <v>300</v>
      </c>
      <c r="P29">
        <f t="shared" si="3"/>
        <v>0</v>
      </c>
    </row>
    <row r="30" spans="1:16" x14ac:dyDescent="0.2">
      <c r="A30" s="57">
        <v>1900</v>
      </c>
      <c r="C30" s="58">
        <f t="shared" si="4"/>
        <v>92.070000000000007</v>
      </c>
      <c r="D30" s="58"/>
      <c r="E30" s="58">
        <f t="shared" si="5"/>
        <v>96.109999999999985</v>
      </c>
      <c r="F30" s="58"/>
      <c r="G30" s="58">
        <f t="shared" si="0"/>
        <v>4.0399999999999778</v>
      </c>
      <c r="I30" s="54">
        <f t="shared" si="1"/>
        <v>4.3879656782882345E-2</v>
      </c>
      <c r="J30" s="49"/>
      <c r="N30">
        <f t="shared" si="7"/>
        <v>1500</v>
      </c>
      <c r="O30" s="59">
        <f t="shared" si="8"/>
        <v>400</v>
      </c>
      <c r="P30">
        <f t="shared" si="3"/>
        <v>0</v>
      </c>
    </row>
    <row r="31" spans="1:16" x14ac:dyDescent="0.2">
      <c r="A31" s="57">
        <v>2000</v>
      </c>
      <c r="C31" s="58">
        <f t="shared" si="4"/>
        <v>95.6</v>
      </c>
      <c r="D31" s="58"/>
      <c r="E31" s="58">
        <f t="shared" si="5"/>
        <v>99.85</v>
      </c>
      <c r="F31" s="58"/>
      <c r="G31" s="58">
        <f t="shared" si="0"/>
        <v>4.25</v>
      </c>
      <c r="I31" s="54">
        <f t="shared" si="1"/>
        <v>4.44560669456067E-2</v>
      </c>
      <c r="J31" s="49"/>
      <c r="N31">
        <f t="shared" si="7"/>
        <v>1500</v>
      </c>
      <c r="O31" s="59">
        <f t="shared" si="8"/>
        <v>500</v>
      </c>
      <c r="P31">
        <f t="shared" si="3"/>
        <v>0</v>
      </c>
    </row>
    <row r="32" spans="1:16" x14ac:dyDescent="0.2">
      <c r="A32" s="57">
        <v>2500</v>
      </c>
      <c r="C32" s="58">
        <f t="shared" si="4"/>
        <v>113.25</v>
      </c>
      <c r="D32" s="58"/>
      <c r="E32" s="58">
        <f t="shared" si="5"/>
        <v>118.55</v>
      </c>
      <c r="F32" s="58"/>
      <c r="G32" s="58">
        <f>+E32-C32</f>
        <v>5.2999999999999972</v>
      </c>
      <c r="I32" s="54">
        <f t="shared" si="1"/>
        <v>4.6799116997792468E-2</v>
      </c>
      <c r="J32" s="49"/>
      <c r="N32">
        <f t="shared" si="7"/>
        <v>1500</v>
      </c>
      <c r="O32" s="59">
        <f t="shared" si="8"/>
        <v>1000</v>
      </c>
      <c r="P32">
        <f t="shared" si="3"/>
        <v>0</v>
      </c>
    </row>
    <row r="33" spans="1:7" x14ac:dyDescent="0.2">
      <c r="A33" s="90"/>
      <c r="B33" s="87"/>
      <c r="C33" s="91"/>
      <c r="D33" s="58"/>
      <c r="E33" s="58"/>
      <c r="F33" s="58"/>
      <c r="G33" s="58"/>
    </row>
    <row r="34" spans="1:7" x14ac:dyDescent="0.2">
      <c r="A34" s="90"/>
      <c r="B34" s="87"/>
      <c r="C34" s="91"/>
      <c r="D34" s="58"/>
      <c r="E34" s="58"/>
      <c r="F34" s="58"/>
      <c r="G34" s="58"/>
    </row>
    <row r="35" spans="1:7" x14ac:dyDescent="0.2">
      <c r="A35" s="57"/>
      <c r="C35" s="58"/>
      <c r="D35" s="58"/>
      <c r="E35" s="58"/>
      <c r="F35" s="58"/>
      <c r="G35" s="58"/>
    </row>
    <row r="36" spans="1:7" x14ac:dyDescent="0.2">
      <c r="A36" s="57"/>
      <c r="C36" s="58"/>
      <c r="D36" s="58"/>
      <c r="E36" s="58"/>
      <c r="F36" s="58"/>
      <c r="G36" s="58"/>
    </row>
    <row r="37" spans="1:7" x14ac:dyDescent="0.2">
      <c r="A37" s="83"/>
      <c r="C37" s="58"/>
      <c r="D37" s="58"/>
      <c r="E37" s="58"/>
      <c r="F37" s="58"/>
      <c r="G37" s="58"/>
    </row>
    <row r="38" spans="1:7" x14ac:dyDescent="0.2">
      <c r="A38" s="83"/>
      <c r="C38" s="58"/>
      <c r="D38" s="58"/>
      <c r="E38" s="58"/>
      <c r="F38" s="58"/>
      <c r="G38" s="58"/>
    </row>
    <row r="39" spans="1:7" x14ac:dyDescent="0.2">
      <c r="A39" s="83"/>
      <c r="C39" s="58"/>
      <c r="D39" s="58"/>
      <c r="E39" s="58"/>
      <c r="F39" s="58"/>
      <c r="G39" s="58"/>
    </row>
    <row r="40" spans="1:7" x14ac:dyDescent="0.2">
      <c r="A40" s="83"/>
      <c r="C40" s="58"/>
      <c r="D40" s="58"/>
      <c r="E40" s="58"/>
      <c r="F40" s="58"/>
      <c r="G40" s="58"/>
    </row>
    <row r="41" spans="1:7" x14ac:dyDescent="0.2">
      <c r="A41" s="83"/>
      <c r="C41" s="58"/>
      <c r="D41" s="58"/>
      <c r="E41" s="58"/>
      <c r="F41" s="58"/>
      <c r="G41" s="58"/>
    </row>
    <row r="42" spans="1:7" x14ac:dyDescent="0.2">
      <c r="A42" s="83"/>
      <c r="C42" s="58"/>
      <c r="D42" s="58"/>
      <c r="E42" s="58"/>
      <c r="F42" s="58"/>
      <c r="G42" s="58"/>
    </row>
    <row r="43" spans="1:7" x14ac:dyDescent="0.2">
      <c r="A43" s="83"/>
      <c r="C43" s="58"/>
      <c r="D43" s="58"/>
      <c r="E43" s="58"/>
      <c r="F43" s="58"/>
      <c r="G43" s="58"/>
    </row>
    <row r="44" spans="1:7" x14ac:dyDescent="0.2">
      <c r="A44" s="83"/>
      <c r="C44" s="58"/>
      <c r="D44" s="58"/>
      <c r="E44" s="58"/>
      <c r="F44" s="58"/>
      <c r="G44" s="58"/>
    </row>
    <row r="45" spans="1:7" x14ac:dyDescent="0.2">
      <c r="A45" s="83"/>
      <c r="C45" s="58"/>
      <c r="D45" s="58"/>
      <c r="E45" s="58"/>
      <c r="F45" s="58"/>
      <c r="G45" s="58"/>
    </row>
    <row r="46" spans="1:7" x14ac:dyDescent="0.2">
      <c r="A46" s="83"/>
      <c r="C46" s="58"/>
      <c r="D46" s="58"/>
      <c r="E46" s="58"/>
      <c r="F46" s="58"/>
      <c r="G46" s="58"/>
    </row>
    <row r="47" spans="1:7" x14ac:dyDescent="0.2">
      <c r="A47" s="83"/>
      <c r="C47" s="58"/>
      <c r="D47" s="58"/>
      <c r="E47" s="58"/>
      <c r="F47" s="58"/>
      <c r="G47" s="58"/>
    </row>
    <row r="48" spans="1:7" x14ac:dyDescent="0.2">
      <c r="A48" s="83"/>
      <c r="C48" s="58"/>
      <c r="D48" s="58"/>
      <c r="E48" s="58"/>
      <c r="F48" s="58"/>
      <c r="G48" s="58"/>
    </row>
    <row r="49" spans="1:7" x14ac:dyDescent="0.2">
      <c r="A49" s="83"/>
      <c r="C49" s="58"/>
      <c r="D49" s="58"/>
      <c r="E49" s="58"/>
      <c r="F49" s="58"/>
      <c r="G49" s="58"/>
    </row>
    <row r="50" spans="1:7" x14ac:dyDescent="0.2">
      <c r="A50" s="83"/>
      <c r="C50" s="58"/>
      <c r="D50" s="58"/>
      <c r="E50" s="58"/>
      <c r="F50" s="58"/>
      <c r="G50" s="58"/>
    </row>
    <row r="51" spans="1:7" x14ac:dyDescent="0.2">
      <c r="A51" s="83"/>
      <c r="C51" s="58"/>
      <c r="D51" s="58"/>
      <c r="E51" s="58"/>
      <c r="F51" s="58"/>
      <c r="G51" s="58"/>
    </row>
    <row r="52" spans="1:7" x14ac:dyDescent="0.2">
      <c r="A52" s="83"/>
      <c r="C52" s="58"/>
      <c r="D52" s="58"/>
      <c r="E52" s="58"/>
      <c r="F52" s="58"/>
      <c r="G52" s="58"/>
    </row>
    <row r="53" spans="1:7" x14ac:dyDescent="0.2">
      <c r="C53" s="58"/>
      <c r="D53" s="58"/>
      <c r="E53" s="58"/>
      <c r="F53" s="58"/>
      <c r="G53" s="58"/>
    </row>
    <row r="54" spans="1:7" x14ac:dyDescent="0.2">
      <c r="C54" s="58"/>
      <c r="D54" s="58"/>
      <c r="E54" s="58"/>
      <c r="F54" s="58"/>
      <c r="G54" s="58"/>
    </row>
    <row r="55" spans="1:7" x14ac:dyDescent="0.2">
      <c r="C55" s="58"/>
      <c r="D55" s="58"/>
      <c r="E55" s="58"/>
      <c r="F55" s="58"/>
      <c r="G55" s="58"/>
    </row>
    <row r="56" spans="1:7" x14ac:dyDescent="0.2">
      <c r="C56" s="58"/>
      <c r="D56" s="58"/>
      <c r="E56" s="58"/>
      <c r="F56" s="58"/>
      <c r="G56" s="58"/>
    </row>
    <row r="57" spans="1:7" x14ac:dyDescent="0.2">
      <c r="C57" s="58"/>
      <c r="D57" s="58"/>
      <c r="E57" s="58"/>
      <c r="F57" s="58"/>
      <c r="G57" s="58"/>
    </row>
    <row r="58" spans="1:7" x14ac:dyDescent="0.2">
      <c r="C58" s="58"/>
      <c r="D58" s="58"/>
      <c r="E58" s="58"/>
      <c r="F58" s="58"/>
      <c r="G58" s="58"/>
    </row>
    <row r="59" spans="1:7" x14ac:dyDescent="0.2">
      <c r="C59" s="58"/>
      <c r="D59" s="58"/>
      <c r="E59" s="58"/>
      <c r="F59" s="58"/>
      <c r="G59" s="58"/>
    </row>
    <row r="60" spans="1:7" x14ac:dyDescent="0.2">
      <c r="C60" s="58"/>
      <c r="D60" s="58"/>
      <c r="E60" s="58"/>
      <c r="F60" s="58"/>
      <c r="G60" s="58"/>
    </row>
    <row r="61" spans="1:7" x14ac:dyDescent="0.2">
      <c r="C61" s="58"/>
      <c r="D61" s="58"/>
      <c r="E61" s="58"/>
      <c r="F61" s="58"/>
      <c r="G61" s="58"/>
    </row>
    <row r="62" spans="1:7" x14ac:dyDescent="0.2">
      <c r="C62" s="58"/>
      <c r="D62" s="58"/>
      <c r="E62" s="58"/>
      <c r="F62" s="58"/>
      <c r="G62" s="58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62"/>
  <sheetViews>
    <sheetView workbookViewId="0">
      <selection activeCell="U1" sqref="U1:W3"/>
    </sheetView>
  </sheetViews>
  <sheetFormatPr defaultRowHeight="15" x14ac:dyDescent="0.2"/>
  <cols>
    <col min="1" max="1" width="11.21875" bestFit="1" customWidth="1"/>
    <col min="2" max="2" width="2" customWidth="1"/>
    <col min="3" max="3" width="9" bestFit="1" customWidth="1"/>
    <col min="4" max="4" width="1.5546875" customWidth="1"/>
    <col min="6" max="6" width="1.21875" customWidth="1"/>
    <col min="8" max="8" width="1.5546875" customWidth="1"/>
    <col min="9" max="9" width="10" bestFit="1" customWidth="1"/>
    <col min="10" max="10" width="1.21875" hidden="1" customWidth="1"/>
    <col min="11" max="11" width="10" hidden="1" customWidth="1"/>
  </cols>
  <sheetData>
    <row r="1" spans="1:23" x14ac:dyDescent="0.2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O1" s="56">
        <f>+'Rate Sum STEP 2'!C29</f>
        <v>28.4</v>
      </c>
      <c r="P1" s="56">
        <f>+IF($U$2=1,S2,R2)</f>
        <v>30.6</v>
      </c>
      <c r="R1" t="s">
        <v>105</v>
      </c>
      <c r="S1" t="s">
        <v>106</v>
      </c>
      <c r="U1" s="104" t="s">
        <v>138</v>
      </c>
      <c r="V1" s="104"/>
      <c r="W1" s="104"/>
    </row>
    <row r="2" spans="1:23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O2" s="48">
        <f>+'Rate Sum STEP 2'!C41</f>
        <v>4.25</v>
      </c>
      <c r="P2" s="56">
        <f>+IF($U$2=1,S3,R3)</f>
        <v>4.3899999999999997</v>
      </c>
      <c r="R2" s="56">
        <f>+'Rate Sum STEP 2'!$E$29</f>
        <v>32.799999999999997</v>
      </c>
      <c r="S2" s="48">
        <f>+'Rate Sum STEP 1'!E29</f>
        <v>30.6</v>
      </c>
      <c r="U2" s="104">
        <v>1</v>
      </c>
      <c r="W2" t="s">
        <v>140</v>
      </c>
    </row>
    <row r="3" spans="1:23" x14ac:dyDescent="0.2">
      <c r="A3" s="51" t="s">
        <v>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O3" s="48">
        <f>+'Rate Sum STEP 2'!C42</f>
        <v>3.53</v>
      </c>
      <c r="P3" s="56">
        <f>+IF($U$2=1,S4,R4)</f>
        <v>3.74</v>
      </c>
      <c r="R3" s="48">
        <f>+'Rate Sum STEP 2'!$E$41</f>
        <v>4.53</v>
      </c>
      <c r="S3" s="48">
        <f>+'Rate Sum STEP 1'!E41</f>
        <v>4.3899999999999997</v>
      </c>
      <c r="W3" t="s">
        <v>139</v>
      </c>
    </row>
    <row r="4" spans="1:2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O4" s="48">
        <f>+'Rate Sum STEP 2'!C43</f>
        <v>2.72</v>
      </c>
      <c r="P4" s="56">
        <f>+IF($U$2=1,S5,R5)</f>
        <v>2.8</v>
      </c>
      <c r="R4" s="48">
        <f>+'Rate Sum STEP 2'!$E$42</f>
        <v>3.94</v>
      </c>
      <c r="S4" s="48">
        <f>+'Rate Sum STEP 1'!E42</f>
        <v>3.74</v>
      </c>
    </row>
    <row r="5" spans="1:23" x14ac:dyDescent="0.2">
      <c r="A5" s="51" t="str">
        <f>+IF(U2=1,U6,U7)</f>
        <v xml:space="preserve"> Residential/Commercial Quarterly Bills - Step 1</v>
      </c>
      <c r="B5" s="51"/>
      <c r="C5" s="51"/>
      <c r="D5" s="51"/>
      <c r="E5" s="51"/>
      <c r="F5" s="51"/>
      <c r="G5" s="51"/>
      <c r="H5" s="51"/>
      <c r="I5" s="51"/>
      <c r="J5" s="51"/>
      <c r="K5" s="51"/>
      <c r="O5" s="48"/>
      <c r="P5" s="48"/>
      <c r="R5" s="48">
        <f>+'Rate Sum STEP 2'!$E$43</f>
        <v>2.88</v>
      </c>
      <c r="S5" s="48">
        <f>+'Rate Sum STEP 1'!E43</f>
        <v>2.8</v>
      </c>
    </row>
    <row r="6" spans="1:23" x14ac:dyDescent="0.2">
      <c r="A6" s="51" t="s">
        <v>115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U6" s="79" t="s">
        <v>119</v>
      </c>
    </row>
    <row r="7" spans="1:23" x14ac:dyDescent="0.2">
      <c r="U7" s="79" t="s">
        <v>118</v>
      </c>
    </row>
    <row r="8" spans="1:23" x14ac:dyDescent="0.2">
      <c r="C8" s="102" t="s">
        <v>125</v>
      </c>
      <c r="D8" s="102"/>
      <c r="E8" s="102"/>
      <c r="K8" s="82" t="s">
        <v>89</v>
      </c>
    </row>
    <row r="9" spans="1:23" x14ac:dyDescent="0.2">
      <c r="A9" s="32" t="s">
        <v>4</v>
      </c>
      <c r="B9" s="32"/>
      <c r="C9" s="46" t="s">
        <v>2</v>
      </c>
      <c r="D9" s="32"/>
      <c r="E9" s="46" t="s">
        <v>92</v>
      </c>
      <c r="F9" s="32"/>
      <c r="G9" s="32"/>
      <c r="H9" s="32"/>
      <c r="I9" s="32" t="s">
        <v>93</v>
      </c>
      <c r="J9" s="32"/>
      <c r="K9" s="32" t="s">
        <v>110</v>
      </c>
    </row>
    <row r="10" spans="1:23" x14ac:dyDescent="0.2">
      <c r="A10" s="47" t="s">
        <v>94</v>
      </c>
      <c r="B10" s="32"/>
      <c r="C10" s="47" t="s">
        <v>86</v>
      </c>
      <c r="D10" s="32"/>
      <c r="E10" s="47" t="s">
        <v>86</v>
      </c>
      <c r="F10" s="32"/>
      <c r="G10" s="47" t="s">
        <v>95</v>
      </c>
      <c r="H10" s="32"/>
      <c r="I10" s="47" t="s">
        <v>95</v>
      </c>
      <c r="J10" s="46"/>
      <c r="K10" s="80" t="s">
        <v>109</v>
      </c>
      <c r="O10">
        <f t="shared" ref="O10:O26" si="0">+A11</f>
        <v>0</v>
      </c>
      <c r="P10">
        <f t="shared" ref="P10:P22" si="1">+A11-O10</f>
        <v>0</v>
      </c>
      <c r="Q10">
        <f t="shared" ref="Q10:Q32" si="2">+A11-O10-P10</f>
        <v>0</v>
      </c>
    </row>
    <row r="11" spans="1:23" x14ac:dyDescent="0.2">
      <c r="A11" s="57">
        <f>+'Res Com Month comp'!A11*3</f>
        <v>0</v>
      </c>
      <c r="C11" s="103">
        <f>+$O$1+O10/100*$O$2+$O$3*P10/100+$O$4*Q10/100</f>
        <v>28.4</v>
      </c>
      <c r="D11" s="103"/>
      <c r="E11" s="103">
        <f t="shared" ref="E11:E33" si="3">+$P$1+$P$2*O10/100+P10/100*$P$3+$P$4*Q10/100</f>
        <v>30.6</v>
      </c>
      <c r="F11" s="103"/>
      <c r="G11" s="103">
        <f>+E11-C11</f>
        <v>2.2000000000000028</v>
      </c>
      <c r="I11" s="54">
        <f>+G11/C11</f>
        <v>7.7464788732394471E-2</v>
      </c>
      <c r="J11" s="54"/>
      <c r="K11" s="49">
        <f>+E11/3</f>
        <v>10.200000000000001</v>
      </c>
      <c r="O11">
        <f t="shared" si="0"/>
        <v>300</v>
      </c>
      <c r="P11">
        <f t="shared" si="1"/>
        <v>0</v>
      </c>
      <c r="Q11">
        <f t="shared" si="2"/>
        <v>0</v>
      </c>
    </row>
    <row r="12" spans="1:23" x14ac:dyDescent="0.2">
      <c r="A12" s="57">
        <f>+'Res Com Month comp'!A12*3</f>
        <v>300</v>
      </c>
      <c r="C12" s="58">
        <f t="shared" ref="C12:C33" si="4">+$O$1+O11/100*$O$2+P11/100*$O$3+$O$4*Q11/100</f>
        <v>41.15</v>
      </c>
      <c r="D12" s="58"/>
      <c r="E12" s="58">
        <f t="shared" si="3"/>
        <v>43.77</v>
      </c>
      <c r="F12" s="58"/>
      <c r="G12" s="58">
        <f t="shared" ref="G12:G32" si="5">+E12-C12</f>
        <v>2.6200000000000045</v>
      </c>
      <c r="I12" s="54">
        <f t="shared" ref="I12:I33" si="6">+G12/C12</f>
        <v>6.3669501822600352E-2</v>
      </c>
      <c r="J12" s="54"/>
      <c r="K12" s="49">
        <f t="shared" ref="K12:K33" si="7">+E12/3</f>
        <v>14.590000000000002</v>
      </c>
      <c r="O12">
        <f t="shared" si="0"/>
        <v>600</v>
      </c>
      <c r="P12">
        <f t="shared" si="1"/>
        <v>0</v>
      </c>
      <c r="Q12">
        <f t="shared" si="2"/>
        <v>0</v>
      </c>
    </row>
    <row r="13" spans="1:23" x14ac:dyDescent="0.2">
      <c r="A13" s="57">
        <f>+'Res Com Month comp'!A13*3</f>
        <v>600</v>
      </c>
      <c r="C13" s="58">
        <f t="shared" si="4"/>
        <v>53.9</v>
      </c>
      <c r="D13" s="58"/>
      <c r="E13" s="58">
        <f t="shared" si="3"/>
        <v>56.94</v>
      </c>
      <c r="F13" s="58"/>
      <c r="G13" s="58">
        <f t="shared" si="5"/>
        <v>3.0399999999999991</v>
      </c>
      <c r="I13" s="54">
        <f t="shared" si="6"/>
        <v>5.6400742115027817E-2</v>
      </c>
      <c r="J13" s="54"/>
      <c r="K13" s="49">
        <f t="shared" si="7"/>
        <v>18.98</v>
      </c>
      <c r="O13">
        <f t="shared" si="0"/>
        <v>800</v>
      </c>
      <c r="P13">
        <f t="shared" si="1"/>
        <v>0</v>
      </c>
      <c r="Q13">
        <f t="shared" si="2"/>
        <v>0</v>
      </c>
    </row>
    <row r="14" spans="1:23" x14ac:dyDescent="0.2">
      <c r="A14" s="57">
        <v>800</v>
      </c>
      <c r="C14" s="58">
        <f t="shared" si="4"/>
        <v>62.4</v>
      </c>
      <c r="D14" s="58"/>
      <c r="E14" s="58">
        <f t="shared" si="3"/>
        <v>65.72</v>
      </c>
      <c r="F14" s="58"/>
      <c r="G14" s="58">
        <f>+E14-C14</f>
        <v>3.3200000000000003</v>
      </c>
      <c r="I14" s="54">
        <f>+G14/C14</f>
        <v>5.320512820512821E-2</v>
      </c>
      <c r="J14" s="54"/>
      <c r="K14" s="49">
        <f t="shared" si="7"/>
        <v>21.906666666666666</v>
      </c>
      <c r="O14">
        <f t="shared" si="0"/>
        <v>900</v>
      </c>
      <c r="P14">
        <f t="shared" si="1"/>
        <v>0</v>
      </c>
      <c r="Q14">
        <f t="shared" si="2"/>
        <v>0</v>
      </c>
    </row>
    <row r="15" spans="1:23" x14ac:dyDescent="0.2">
      <c r="A15" s="57">
        <f>+'Res Com Month comp'!A14*3</f>
        <v>900</v>
      </c>
      <c r="C15" s="58">
        <f t="shared" si="4"/>
        <v>66.650000000000006</v>
      </c>
      <c r="D15" s="58"/>
      <c r="E15" s="58">
        <f t="shared" si="3"/>
        <v>70.11</v>
      </c>
      <c r="F15" s="58"/>
      <c r="G15" s="58">
        <f t="shared" si="5"/>
        <v>3.4599999999999937</v>
      </c>
      <c r="I15" s="54">
        <f t="shared" si="6"/>
        <v>5.1912978244561044E-2</v>
      </c>
      <c r="J15" s="54"/>
      <c r="K15" s="49">
        <f t="shared" si="7"/>
        <v>23.37</v>
      </c>
      <c r="O15">
        <f t="shared" si="0"/>
        <v>1200</v>
      </c>
      <c r="P15">
        <f t="shared" si="1"/>
        <v>0</v>
      </c>
      <c r="Q15">
        <f t="shared" si="2"/>
        <v>0</v>
      </c>
    </row>
    <row r="16" spans="1:23" x14ac:dyDescent="0.2">
      <c r="A16" s="57">
        <f>+'Res Com Month comp'!A15*3</f>
        <v>1200</v>
      </c>
      <c r="C16" s="58">
        <f t="shared" si="4"/>
        <v>79.400000000000006</v>
      </c>
      <c r="D16" s="58"/>
      <c r="E16" s="58">
        <f t="shared" si="3"/>
        <v>83.28</v>
      </c>
      <c r="F16" s="58"/>
      <c r="G16" s="58">
        <f t="shared" si="5"/>
        <v>3.8799999999999955</v>
      </c>
      <c r="I16" s="54">
        <f t="shared" si="6"/>
        <v>4.8866498740554098E-2</v>
      </c>
      <c r="J16" s="54"/>
      <c r="K16" s="49">
        <f t="shared" si="7"/>
        <v>27.76</v>
      </c>
      <c r="O16">
        <f t="shared" si="0"/>
        <v>1500</v>
      </c>
      <c r="P16">
        <f t="shared" si="1"/>
        <v>0</v>
      </c>
      <c r="Q16">
        <f t="shared" si="2"/>
        <v>0</v>
      </c>
    </row>
    <row r="17" spans="1:17" x14ac:dyDescent="0.2">
      <c r="A17" s="57">
        <f>+'Res Com Month comp'!A16*3</f>
        <v>1500</v>
      </c>
      <c r="C17" s="58">
        <f t="shared" si="4"/>
        <v>92.15</v>
      </c>
      <c r="D17" s="58"/>
      <c r="E17" s="58">
        <f t="shared" si="3"/>
        <v>96.449999999999989</v>
      </c>
      <c r="F17" s="58"/>
      <c r="G17" s="58">
        <f t="shared" si="5"/>
        <v>4.2999999999999829</v>
      </c>
      <c r="I17" s="54">
        <f t="shared" si="6"/>
        <v>4.6663049376017174E-2</v>
      </c>
      <c r="J17" s="54"/>
      <c r="K17" s="49">
        <f t="shared" si="7"/>
        <v>32.15</v>
      </c>
      <c r="O17">
        <f t="shared" si="0"/>
        <v>1800</v>
      </c>
      <c r="P17">
        <f t="shared" si="1"/>
        <v>0</v>
      </c>
      <c r="Q17">
        <f t="shared" si="2"/>
        <v>0</v>
      </c>
    </row>
    <row r="18" spans="1:17" x14ac:dyDescent="0.2">
      <c r="A18" s="57">
        <f>+'Res Com Month comp'!A17*3</f>
        <v>1800</v>
      </c>
      <c r="C18" s="58">
        <f t="shared" si="4"/>
        <v>104.9</v>
      </c>
      <c r="D18" s="58"/>
      <c r="E18" s="58">
        <f t="shared" si="3"/>
        <v>109.62</v>
      </c>
      <c r="F18" s="58"/>
      <c r="G18" s="58">
        <f t="shared" si="5"/>
        <v>4.7199999999999989</v>
      </c>
      <c r="I18" s="54">
        <f t="shared" si="6"/>
        <v>4.4995233555767386E-2</v>
      </c>
      <c r="J18" s="54"/>
      <c r="K18" s="49">
        <f t="shared" si="7"/>
        <v>36.54</v>
      </c>
      <c r="O18">
        <f t="shared" si="0"/>
        <v>2100</v>
      </c>
      <c r="P18">
        <f t="shared" si="1"/>
        <v>0</v>
      </c>
      <c r="Q18">
        <f t="shared" si="2"/>
        <v>0</v>
      </c>
    </row>
    <row r="19" spans="1:17" x14ac:dyDescent="0.2">
      <c r="A19" s="57">
        <f>+'Res Com Month comp'!A18*3</f>
        <v>2100</v>
      </c>
      <c r="C19" s="58">
        <f t="shared" si="4"/>
        <v>117.65</v>
      </c>
      <c r="D19" s="58"/>
      <c r="E19" s="58">
        <f t="shared" si="3"/>
        <v>122.78999999999999</v>
      </c>
      <c r="F19" s="58"/>
      <c r="G19" s="58">
        <f t="shared" si="5"/>
        <v>5.1399999999999864</v>
      </c>
      <c r="I19" s="54">
        <f t="shared" si="6"/>
        <v>4.3688907777305448E-2</v>
      </c>
      <c r="J19" s="54"/>
      <c r="K19" s="81">
        <f t="shared" si="7"/>
        <v>40.93</v>
      </c>
      <c r="O19">
        <f t="shared" si="0"/>
        <v>2400</v>
      </c>
      <c r="P19">
        <f t="shared" si="1"/>
        <v>0</v>
      </c>
      <c r="Q19">
        <f t="shared" si="2"/>
        <v>0</v>
      </c>
    </row>
    <row r="20" spans="1:17" s="87" customFormat="1" x14ac:dyDescent="0.2">
      <c r="A20" s="90">
        <f>+'Res Com Month comp'!A19*3</f>
        <v>2400</v>
      </c>
      <c r="C20" s="91">
        <f t="shared" si="4"/>
        <v>130.4</v>
      </c>
      <c r="D20" s="91"/>
      <c r="E20" s="91">
        <f t="shared" si="3"/>
        <v>135.96</v>
      </c>
      <c r="F20" s="91"/>
      <c r="G20" s="91">
        <f t="shared" si="5"/>
        <v>5.5600000000000023</v>
      </c>
      <c r="I20" s="92">
        <f t="shared" si="6"/>
        <v>4.2638036809815968E-2</v>
      </c>
      <c r="J20" s="92"/>
      <c r="K20" s="81">
        <f t="shared" si="7"/>
        <v>45.32</v>
      </c>
      <c r="O20" s="87">
        <f t="shared" si="0"/>
        <v>2700</v>
      </c>
      <c r="P20" s="87">
        <f t="shared" si="1"/>
        <v>0</v>
      </c>
      <c r="Q20" s="87">
        <f t="shared" si="2"/>
        <v>0</v>
      </c>
    </row>
    <row r="21" spans="1:17" x14ac:dyDescent="0.2">
      <c r="A21" s="57">
        <f>+'Res Com Month comp'!A20*3</f>
        <v>2700</v>
      </c>
      <c r="C21" s="58">
        <f t="shared" si="4"/>
        <v>143.15</v>
      </c>
      <c r="D21" s="58"/>
      <c r="E21" s="58">
        <f t="shared" si="3"/>
        <v>149.13</v>
      </c>
      <c r="F21" s="58"/>
      <c r="G21" s="58">
        <f t="shared" si="5"/>
        <v>5.9799999999999898</v>
      </c>
      <c r="I21" s="54">
        <f t="shared" si="6"/>
        <v>4.1774362556758572E-2</v>
      </c>
      <c r="J21" s="54"/>
      <c r="K21" s="49">
        <f t="shared" si="7"/>
        <v>49.71</v>
      </c>
      <c r="O21">
        <f t="shared" si="0"/>
        <v>3000</v>
      </c>
      <c r="P21">
        <f t="shared" si="1"/>
        <v>0</v>
      </c>
      <c r="Q21">
        <f t="shared" si="2"/>
        <v>0</v>
      </c>
    </row>
    <row r="22" spans="1:17" x14ac:dyDescent="0.2">
      <c r="A22" s="57">
        <f>+'Res Com Month comp'!A21*3</f>
        <v>3000</v>
      </c>
      <c r="C22" s="58">
        <f t="shared" si="4"/>
        <v>155.9</v>
      </c>
      <c r="D22" s="58"/>
      <c r="E22" s="58">
        <f t="shared" si="3"/>
        <v>162.29999999999998</v>
      </c>
      <c r="F22" s="58"/>
      <c r="G22" s="58">
        <f t="shared" si="5"/>
        <v>6.3999999999999773</v>
      </c>
      <c r="I22" s="54">
        <f t="shared" si="6"/>
        <v>4.1051956382296195E-2</v>
      </c>
      <c r="J22" s="54"/>
      <c r="K22" s="49">
        <f t="shared" si="7"/>
        <v>54.099999999999994</v>
      </c>
      <c r="O22">
        <f t="shared" si="0"/>
        <v>3300</v>
      </c>
      <c r="P22">
        <f t="shared" si="1"/>
        <v>0</v>
      </c>
      <c r="Q22">
        <f t="shared" si="2"/>
        <v>0</v>
      </c>
    </row>
    <row r="23" spans="1:17" x14ac:dyDescent="0.2">
      <c r="A23" s="57">
        <f>+'Res Com Month comp'!A22*3</f>
        <v>3300</v>
      </c>
      <c r="C23" s="58">
        <f t="shared" si="4"/>
        <v>168.65</v>
      </c>
      <c r="D23" s="58"/>
      <c r="E23" s="58">
        <f t="shared" si="3"/>
        <v>175.46999999999997</v>
      </c>
      <c r="F23" s="58"/>
      <c r="G23" s="58">
        <f t="shared" si="5"/>
        <v>6.8199999999999648</v>
      </c>
      <c r="I23" s="54">
        <f t="shared" si="6"/>
        <v>4.043877853542819E-2</v>
      </c>
      <c r="J23" s="54"/>
      <c r="K23" s="49">
        <f t="shared" si="7"/>
        <v>58.489999999999988</v>
      </c>
      <c r="O23">
        <f t="shared" si="0"/>
        <v>3600</v>
      </c>
      <c r="P23">
        <f>+P22</f>
        <v>0</v>
      </c>
      <c r="Q23">
        <f t="shared" si="2"/>
        <v>0</v>
      </c>
    </row>
    <row r="24" spans="1:17" x14ac:dyDescent="0.2">
      <c r="A24" s="57">
        <f>+'Res Com Month comp'!A23*3</f>
        <v>3600</v>
      </c>
      <c r="C24" s="58">
        <f t="shared" si="4"/>
        <v>181.4</v>
      </c>
      <c r="D24" s="58"/>
      <c r="E24" s="58">
        <f t="shared" si="3"/>
        <v>188.64</v>
      </c>
      <c r="F24" s="58"/>
      <c r="G24" s="58">
        <f t="shared" si="5"/>
        <v>7.2399999999999807</v>
      </c>
      <c r="I24" s="54">
        <f t="shared" si="6"/>
        <v>3.9911797133406729E-2</v>
      </c>
      <c r="J24" s="54"/>
      <c r="K24" s="49">
        <f t="shared" si="7"/>
        <v>62.879999999999995</v>
      </c>
      <c r="O24">
        <f t="shared" si="0"/>
        <v>3900</v>
      </c>
      <c r="P24">
        <f>+P23</f>
        <v>0</v>
      </c>
      <c r="Q24">
        <f t="shared" si="2"/>
        <v>0</v>
      </c>
    </row>
    <row r="25" spans="1:17" x14ac:dyDescent="0.2">
      <c r="A25" s="57">
        <f>+'Res Com Month comp'!A24*3</f>
        <v>3900</v>
      </c>
      <c r="C25" s="58">
        <f t="shared" si="4"/>
        <v>194.15</v>
      </c>
      <c r="D25" s="58"/>
      <c r="E25" s="58">
        <f t="shared" si="3"/>
        <v>201.81</v>
      </c>
      <c r="F25" s="58"/>
      <c r="G25" s="58">
        <f t="shared" si="5"/>
        <v>7.6599999999999966</v>
      </c>
      <c r="I25" s="54">
        <f t="shared" si="6"/>
        <v>3.9454030388874566E-2</v>
      </c>
      <c r="J25" s="54"/>
      <c r="K25" s="49">
        <f t="shared" si="7"/>
        <v>67.27</v>
      </c>
      <c r="O25">
        <f t="shared" si="0"/>
        <v>4200</v>
      </c>
      <c r="P25">
        <f>+P24</f>
        <v>0</v>
      </c>
      <c r="Q25">
        <f t="shared" si="2"/>
        <v>0</v>
      </c>
    </row>
    <row r="26" spans="1:17" x14ac:dyDescent="0.2">
      <c r="A26" s="57">
        <f>+'Res Com Month comp'!A25*3</f>
        <v>4200</v>
      </c>
      <c r="C26" s="58">
        <f t="shared" si="4"/>
        <v>206.9</v>
      </c>
      <c r="D26" s="58"/>
      <c r="E26" s="58">
        <f t="shared" si="3"/>
        <v>214.98</v>
      </c>
      <c r="F26" s="58"/>
      <c r="G26" s="58">
        <f t="shared" si="5"/>
        <v>8.0799999999999841</v>
      </c>
      <c r="I26" s="54">
        <f t="shared" si="6"/>
        <v>3.9052682455292337E-2</v>
      </c>
      <c r="J26" s="54"/>
      <c r="K26" s="49">
        <f t="shared" si="7"/>
        <v>71.66</v>
      </c>
      <c r="O26">
        <f t="shared" si="0"/>
        <v>4500</v>
      </c>
      <c r="P26">
        <f>+P25</f>
        <v>0</v>
      </c>
      <c r="Q26">
        <f t="shared" si="2"/>
        <v>0</v>
      </c>
    </row>
    <row r="27" spans="1:17" x14ac:dyDescent="0.2">
      <c r="A27" s="57">
        <f>+'Res Com Month comp'!A26*3</f>
        <v>4500</v>
      </c>
      <c r="C27" s="58">
        <f t="shared" si="4"/>
        <v>219.65</v>
      </c>
      <c r="D27" s="58"/>
      <c r="E27" s="58">
        <f t="shared" si="3"/>
        <v>228.15</v>
      </c>
      <c r="F27" s="58"/>
      <c r="G27" s="58">
        <f t="shared" si="5"/>
        <v>8.5</v>
      </c>
      <c r="I27" s="54">
        <f t="shared" si="6"/>
        <v>3.8697928522649666E-2</v>
      </c>
      <c r="J27" s="54"/>
      <c r="K27" s="49">
        <f t="shared" si="7"/>
        <v>76.05</v>
      </c>
      <c r="O27">
        <f t="shared" ref="O27:O32" si="8">+O26</f>
        <v>4500</v>
      </c>
      <c r="P27" s="59">
        <f t="shared" ref="P27:P32" si="9">+A28-O27</f>
        <v>300</v>
      </c>
      <c r="Q27">
        <f t="shared" si="2"/>
        <v>0</v>
      </c>
    </row>
    <row r="28" spans="1:17" x14ac:dyDescent="0.2">
      <c r="A28" s="57">
        <f>+'Res Com Month comp'!A27*3</f>
        <v>4800</v>
      </c>
      <c r="C28" s="58">
        <f t="shared" si="4"/>
        <v>230.24</v>
      </c>
      <c r="D28" s="58"/>
      <c r="E28" s="58">
        <f t="shared" si="3"/>
        <v>239.37</v>
      </c>
      <c r="F28" s="58"/>
      <c r="G28" s="58">
        <f t="shared" si="5"/>
        <v>9.1299999999999955</v>
      </c>
      <c r="I28" s="54">
        <f t="shared" si="6"/>
        <v>3.9654273801250847E-2</v>
      </c>
      <c r="J28" s="54"/>
      <c r="K28" s="49">
        <f t="shared" si="7"/>
        <v>79.790000000000006</v>
      </c>
      <c r="O28">
        <f t="shared" si="8"/>
        <v>4500</v>
      </c>
      <c r="P28" s="59">
        <f t="shared" si="9"/>
        <v>600</v>
      </c>
      <c r="Q28">
        <f t="shared" si="2"/>
        <v>0</v>
      </c>
    </row>
    <row r="29" spans="1:17" x14ac:dyDescent="0.2">
      <c r="A29" s="57">
        <f>+'Res Com Month comp'!A28*3</f>
        <v>5100</v>
      </c>
      <c r="C29" s="58">
        <f t="shared" si="4"/>
        <v>240.83</v>
      </c>
      <c r="D29" s="58"/>
      <c r="E29" s="58">
        <f t="shared" si="3"/>
        <v>250.59</v>
      </c>
      <c r="F29" s="58"/>
      <c r="G29" s="58">
        <f t="shared" si="5"/>
        <v>9.7599999999999909</v>
      </c>
      <c r="I29" s="54">
        <f t="shared" si="6"/>
        <v>4.0526512477681312E-2</v>
      </c>
      <c r="J29" s="54"/>
      <c r="K29" s="49">
        <f t="shared" si="7"/>
        <v>83.53</v>
      </c>
      <c r="O29">
        <f t="shared" si="8"/>
        <v>4500</v>
      </c>
      <c r="P29" s="59">
        <f t="shared" si="9"/>
        <v>900</v>
      </c>
      <c r="Q29">
        <f t="shared" si="2"/>
        <v>0</v>
      </c>
    </row>
    <row r="30" spans="1:17" x14ac:dyDescent="0.2">
      <c r="A30" s="57">
        <f>+'Res Com Month comp'!A29*3</f>
        <v>5400</v>
      </c>
      <c r="C30" s="58">
        <f t="shared" si="4"/>
        <v>251.42000000000002</v>
      </c>
      <c r="D30" s="58"/>
      <c r="E30" s="58">
        <f t="shared" si="3"/>
        <v>261.81</v>
      </c>
      <c r="F30" s="58"/>
      <c r="G30" s="58">
        <f t="shared" si="5"/>
        <v>10.389999999999986</v>
      </c>
      <c r="I30" s="54">
        <f t="shared" si="6"/>
        <v>4.1325272452469912E-2</v>
      </c>
      <c r="J30" s="54"/>
      <c r="K30" s="49">
        <f t="shared" si="7"/>
        <v>87.27</v>
      </c>
      <c r="O30">
        <f t="shared" si="8"/>
        <v>4500</v>
      </c>
      <c r="P30" s="59">
        <f t="shared" si="9"/>
        <v>1200</v>
      </c>
      <c r="Q30">
        <f t="shared" si="2"/>
        <v>0</v>
      </c>
    </row>
    <row r="31" spans="1:17" x14ac:dyDescent="0.2">
      <c r="A31" s="57">
        <f>+'Res Com Month comp'!A30*3</f>
        <v>5700</v>
      </c>
      <c r="C31" s="58">
        <f t="shared" si="4"/>
        <v>262.01</v>
      </c>
      <c r="D31" s="58"/>
      <c r="E31" s="58">
        <f t="shared" si="3"/>
        <v>273.03000000000003</v>
      </c>
      <c r="F31" s="58"/>
      <c r="G31" s="58">
        <f t="shared" si="5"/>
        <v>11.020000000000039</v>
      </c>
      <c r="I31" s="54">
        <f t="shared" si="6"/>
        <v>4.2059463379260482E-2</v>
      </c>
      <c r="J31" s="54"/>
      <c r="K31" s="49">
        <f t="shared" si="7"/>
        <v>91.01</v>
      </c>
      <c r="O31">
        <f t="shared" si="8"/>
        <v>4500</v>
      </c>
      <c r="P31" s="59">
        <f t="shared" si="9"/>
        <v>1500</v>
      </c>
      <c r="Q31">
        <f t="shared" si="2"/>
        <v>0</v>
      </c>
    </row>
    <row r="32" spans="1:17" x14ac:dyDescent="0.2">
      <c r="A32" s="57">
        <f>+'Res Com Month comp'!A31*3</f>
        <v>6000</v>
      </c>
      <c r="C32" s="58">
        <f t="shared" si="4"/>
        <v>272.60000000000002</v>
      </c>
      <c r="D32" s="58"/>
      <c r="E32" s="58">
        <f t="shared" si="3"/>
        <v>284.25</v>
      </c>
      <c r="F32" s="58"/>
      <c r="G32" s="58">
        <f t="shared" si="5"/>
        <v>11.649999999999977</v>
      </c>
      <c r="I32" s="54">
        <f t="shared" si="6"/>
        <v>4.273661041819507E-2</v>
      </c>
      <c r="J32" s="54"/>
      <c r="K32" s="49">
        <f t="shared" si="7"/>
        <v>94.75</v>
      </c>
      <c r="O32">
        <f t="shared" si="8"/>
        <v>4500</v>
      </c>
      <c r="P32" s="59">
        <f t="shared" si="9"/>
        <v>3000</v>
      </c>
      <c r="Q32">
        <f t="shared" si="2"/>
        <v>0</v>
      </c>
    </row>
    <row r="33" spans="1:11" x14ac:dyDescent="0.2">
      <c r="A33" s="57">
        <f>+'Res Com Month comp'!A32*3</f>
        <v>7500</v>
      </c>
      <c r="C33" s="58">
        <f t="shared" si="4"/>
        <v>325.55</v>
      </c>
      <c r="D33" s="58"/>
      <c r="E33" s="58">
        <f t="shared" si="3"/>
        <v>340.35</v>
      </c>
      <c r="F33" s="58"/>
      <c r="G33" s="58">
        <f>+E33-C33</f>
        <v>14.800000000000011</v>
      </c>
      <c r="I33" s="54">
        <f t="shared" si="6"/>
        <v>4.5461526647212445E-2</v>
      </c>
      <c r="J33" s="54"/>
      <c r="K33" s="49">
        <f t="shared" si="7"/>
        <v>113.45</v>
      </c>
    </row>
    <row r="34" spans="1:11" x14ac:dyDescent="0.2">
      <c r="A34" s="90"/>
      <c r="B34" s="87"/>
      <c r="C34" s="91"/>
      <c r="D34" s="58"/>
      <c r="E34" s="58"/>
      <c r="F34" s="58"/>
      <c r="G34" s="58"/>
    </row>
    <row r="35" spans="1:11" x14ac:dyDescent="0.2">
      <c r="A35" s="90"/>
      <c r="B35" s="87"/>
      <c r="C35" s="91"/>
      <c r="D35" s="58"/>
      <c r="E35" s="58"/>
      <c r="F35" s="58"/>
      <c r="G35" s="58"/>
    </row>
    <row r="36" spans="1:11" x14ac:dyDescent="0.2">
      <c r="C36" s="58"/>
      <c r="D36" s="58"/>
      <c r="E36" s="58"/>
      <c r="F36" s="58"/>
      <c r="G36" s="58"/>
    </row>
    <row r="37" spans="1:11" x14ac:dyDescent="0.2">
      <c r="C37" s="58"/>
      <c r="D37" s="58"/>
      <c r="E37" s="58"/>
      <c r="F37" s="58"/>
      <c r="G37" s="58"/>
    </row>
    <row r="38" spans="1:11" x14ac:dyDescent="0.2">
      <c r="C38" s="58"/>
      <c r="D38" s="58"/>
      <c r="E38" s="58"/>
      <c r="F38" s="58"/>
      <c r="G38" s="58"/>
    </row>
    <row r="39" spans="1:11" x14ac:dyDescent="0.2">
      <c r="C39" s="58"/>
      <c r="D39" s="58"/>
      <c r="E39" s="58"/>
      <c r="F39" s="58"/>
      <c r="G39" s="58"/>
    </row>
    <row r="40" spans="1:11" x14ac:dyDescent="0.2">
      <c r="C40" s="58"/>
      <c r="D40" s="58"/>
      <c r="E40" s="58"/>
      <c r="F40" s="58"/>
      <c r="G40" s="58"/>
    </row>
    <row r="41" spans="1:11" x14ac:dyDescent="0.2">
      <c r="C41" s="58"/>
      <c r="D41" s="58"/>
      <c r="E41" s="58"/>
      <c r="F41" s="58"/>
      <c r="G41" s="58"/>
    </row>
    <row r="42" spans="1:11" x14ac:dyDescent="0.2">
      <c r="C42" s="58"/>
      <c r="D42" s="58"/>
      <c r="E42" s="58"/>
      <c r="F42" s="58"/>
      <c r="G42" s="58"/>
    </row>
    <row r="43" spans="1:11" x14ac:dyDescent="0.2">
      <c r="C43" s="58"/>
      <c r="D43" s="58"/>
      <c r="E43" s="58"/>
      <c r="F43" s="58"/>
      <c r="G43" s="58"/>
    </row>
    <row r="44" spans="1:11" x14ac:dyDescent="0.2">
      <c r="C44" s="58"/>
      <c r="D44" s="58"/>
      <c r="E44" s="58"/>
      <c r="F44" s="58"/>
      <c r="G44" s="58"/>
    </row>
    <row r="45" spans="1:11" x14ac:dyDescent="0.2">
      <c r="C45" s="58"/>
      <c r="D45" s="58"/>
      <c r="E45" s="58"/>
      <c r="F45" s="58"/>
      <c r="G45" s="58"/>
    </row>
    <row r="46" spans="1:11" x14ac:dyDescent="0.2">
      <c r="C46" s="58"/>
      <c r="D46" s="58"/>
      <c r="E46" s="58"/>
      <c r="F46" s="58"/>
      <c r="G46" s="58"/>
    </row>
    <row r="47" spans="1:11" x14ac:dyDescent="0.2">
      <c r="C47" s="58"/>
      <c r="D47" s="58"/>
      <c r="E47" s="58"/>
      <c r="F47" s="58"/>
      <c r="G47" s="58"/>
    </row>
    <row r="48" spans="1:11" x14ac:dyDescent="0.2">
      <c r="C48" s="58"/>
      <c r="D48" s="58"/>
      <c r="E48" s="58"/>
      <c r="F48" s="58"/>
      <c r="G48" s="58"/>
    </row>
    <row r="49" spans="3:7" x14ac:dyDescent="0.2">
      <c r="C49" s="58"/>
      <c r="D49" s="58"/>
      <c r="E49" s="58"/>
      <c r="F49" s="58"/>
      <c r="G49" s="58"/>
    </row>
    <row r="50" spans="3:7" x14ac:dyDescent="0.2">
      <c r="C50" s="58"/>
      <c r="D50" s="58"/>
      <c r="E50" s="58"/>
      <c r="F50" s="58"/>
      <c r="G50" s="58"/>
    </row>
    <row r="51" spans="3:7" x14ac:dyDescent="0.2">
      <c r="C51" s="58"/>
      <c r="D51" s="58"/>
      <c r="E51" s="58"/>
      <c r="F51" s="58"/>
      <c r="G51" s="58"/>
    </row>
    <row r="52" spans="3:7" x14ac:dyDescent="0.2">
      <c r="C52" s="58"/>
      <c r="D52" s="58"/>
      <c r="E52" s="58"/>
      <c r="F52" s="58"/>
      <c r="G52" s="58"/>
    </row>
    <row r="53" spans="3:7" x14ac:dyDescent="0.2">
      <c r="C53" s="58"/>
      <c r="D53" s="58"/>
      <c r="E53" s="58"/>
      <c r="F53" s="58"/>
      <c r="G53" s="58"/>
    </row>
    <row r="54" spans="3:7" x14ac:dyDescent="0.2">
      <c r="C54" s="58"/>
      <c r="D54" s="58"/>
      <c r="E54" s="58"/>
      <c r="F54" s="58"/>
      <c r="G54" s="58"/>
    </row>
    <row r="55" spans="3:7" x14ac:dyDescent="0.2">
      <c r="C55" s="58"/>
      <c r="D55" s="58"/>
      <c r="E55" s="58"/>
      <c r="F55" s="58"/>
      <c r="G55" s="58"/>
    </row>
    <row r="56" spans="3:7" x14ac:dyDescent="0.2">
      <c r="C56" s="58"/>
      <c r="D56" s="58"/>
      <c r="E56" s="58"/>
      <c r="F56" s="58"/>
      <c r="G56" s="58"/>
    </row>
    <row r="57" spans="3:7" x14ac:dyDescent="0.2">
      <c r="C57" s="58"/>
      <c r="D57" s="58"/>
      <c r="E57" s="58"/>
      <c r="F57" s="58"/>
      <c r="G57" s="58"/>
    </row>
    <row r="58" spans="3:7" x14ac:dyDescent="0.2">
      <c r="C58" s="58"/>
      <c r="D58" s="58"/>
      <c r="E58" s="58"/>
      <c r="F58" s="58"/>
      <c r="G58" s="58"/>
    </row>
    <row r="59" spans="3:7" x14ac:dyDescent="0.2">
      <c r="C59" s="58"/>
      <c r="D59" s="58"/>
      <c r="E59" s="58"/>
      <c r="F59" s="58"/>
      <c r="G59" s="58"/>
    </row>
    <row r="60" spans="3:7" x14ac:dyDescent="0.2">
      <c r="C60" s="58"/>
      <c r="D60" s="58"/>
      <c r="E60" s="58"/>
      <c r="F60" s="58"/>
      <c r="G60" s="58"/>
    </row>
    <row r="61" spans="3:7" x14ac:dyDescent="0.2">
      <c r="C61" s="58"/>
      <c r="D61" s="58"/>
      <c r="E61" s="58"/>
      <c r="F61" s="58"/>
      <c r="G61" s="58"/>
    </row>
    <row r="62" spans="3:7" x14ac:dyDescent="0.2">
      <c r="C62" s="58"/>
      <c r="D62" s="58"/>
      <c r="E62" s="58"/>
      <c r="F62" s="58"/>
      <c r="G62" s="58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Sch 1</vt:lpstr>
      <vt:lpstr>Rate Sum STEP 2</vt:lpstr>
      <vt:lpstr>Rate Sum STEP 1</vt:lpstr>
      <vt:lpstr>Bill analysis STEP 1</vt:lpstr>
      <vt:lpstr> Adjustments STEP 1</vt:lpstr>
      <vt:lpstr>Bill analysis STEP 2</vt:lpstr>
      <vt:lpstr> Adjustments STEP 2</vt:lpstr>
      <vt:lpstr>Res Com Month comp</vt:lpstr>
      <vt:lpstr>Res com Q comp</vt:lpstr>
      <vt:lpstr>Pub m comp</vt:lpstr>
      <vt:lpstr>' Adjustments STEP 1'!Print_Area</vt:lpstr>
      <vt:lpstr>' Adjustments STEP 2'!Print_Area</vt:lpstr>
      <vt:lpstr>'Bill analysis STEP 1'!Print_Area</vt:lpstr>
      <vt:lpstr>'Bill analysis STEP 2'!Print_Area</vt:lpstr>
      <vt:lpstr>'Pub m comp'!Print_Area</vt:lpstr>
      <vt:lpstr>'Rate Sum STEP 1'!Print_Area</vt:lpstr>
      <vt:lpstr>'Rate Sum STEP 2'!Print_Area</vt:lpstr>
      <vt:lpstr>'Res Com Month comp'!Print_Area</vt:lpstr>
      <vt:lpstr>'Res com Q comp'!Print_Area</vt:lpstr>
      <vt:lpstr>'Sch 1'!Print_Area</vt:lpstr>
      <vt:lpstr>' Adjustments STEP 1'!Print_Titles</vt:lpstr>
      <vt:lpstr>' Adjustments STEP 2'!Print_Titles</vt:lpstr>
      <vt:lpstr>'Bill analysis STEP 1'!Print_Titles</vt:lpstr>
      <vt:lpstr>'Bill analysis STEP 2'!Print_Titles</vt:lpstr>
      <vt:lpstr>'Rate Sum STEP 1'!Print_Titles</vt:lpstr>
      <vt:lpstr>'Rate Sum STEP 2'!Print_Titles</vt:lpstr>
    </vt:vector>
  </TitlesOfParts>
  <Company>Gannett Fleming,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cheppenstall</dc:creator>
  <cp:lastModifiedBy>Jack Bragg</cp:lastModifiedBy>
  <cp:lastPrinted>2015-06-10T12:09:23Z</cp:lastPrinted>
  <dcterms:created xsi:type="dcterms:W3CDTF">2010-03-15T23:27:15Z</dcterms:created>
  <dcterms:modified xsi:type="dcterms:W3CDTF">2015-07-03T14:17:56Z</dcterms:modified>
</cp:coreProperties>
</file>