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35" yWindow="0" windowWidth="19230" windowHeight="10095"/>
  </bookViews>
  <sheets>
    <sheet name="Reserve Margin" sheetId="6" r:id="rId1"/>
    <sheet name="Capacity" sheetId="4" r:id="rId2"/>
  </sheets>
  <definedNames>
    <definedName name="_xlnm.Print_Area" localSheetId="0">'Reserve Margin'!$B$3:$I$47</definedName>
  </definedNames>
  <calcPr calcId="145621"/>
</workbook>
</file>

<file path=xl/calcChain.xml><?xml version="1.0" encoding="utf-8"?>
<calcChain xmlns="http://schemas.openxmlformats.org/spreadsheetml/2006/main">
  <c r="S8" i="4" l="1"/>
  <c r="S9" i="4"/>
  <c r="S10" i="4"/>
  <c r="S11" i="4"/>
  <c r="S7" i="4"/>
  <c r="S6" i="4"/>
  <c r="P12" i="4"/>
  <c r="O12" i="4"/>
  <c r="O11" i="4"/>
  <c r="O10" i="4"/>
  <c r="O9" i="4"/>
  <c r="O8" i="4"/>
  <c r="O7" i="4"/>
  <c r="O6" i="4"/>
  <c r="K11" i="4"/>
  <c r="K10" i="4"/>
  <c r="K9" i="4"/>
  <c r="K8" i="4"/>
  <c r="K7" i="4"/>
  <c r="K6" i="4"/>
  <c r="K12" i="4" s="1"/>
  <c r="P7" i="4"/>
  <c r="N6" i="4"/>
  <c r="N7" i="4"/>
  <c r="F24" i="6" l="1"/>
  <c r="G24" i="6" s="1"/>
  <c r="F25" i="6"/>
  <c r="G25" i="6" s="1"/>
  <c r="F26" i="6"/>
  <c r="G26" i="6" s="1"/>
  <c r="F27" i="6"/>
  <c r="G27" i="6" s="1"/>
  <c r="F28" i="6"/>
  <c r="G28" i="6" s="1"/>
  <c r="F29" i="6"/>
  <c r="G29" i="6" s="1"/>
  <c r="F30" i="6"/>
  <c r="G30" i="6" s="1"/>
  <c r="F31" i="6"/>
  <c r="G31" i="6" s="1"/>
  <c r="F32" i="6"/>
  <c r="G32" i="6" s="1"/>
  <c r="F33" i="6"/>
  <c r="G33" i="6" s="1"/>
  <c r="F34" i="6"/>
  <c r="G34" i="6" s="1"/>
  <c r="F35" i="6"/>
  <c r="G35" i="6" s="1"/>
  <c r="F36" i="6"/>
  <c r="G36" i="6" s="1"/>
  <c r="F37" i="6"/>
  <c r="G37" i="6" s="1"/>
  <c r="F38" i="6"/>
  <c r="G38" i="6" s="1"/>
  <c r="F39" i="6"/>
  <c r="G39" i="6" s="1"/>
  <c r="F40" i="6"/>
  <c r="G40" i="6" s="1"/>
  <c r="F41" i="6"/>
  <c r="G41" i="6" s="1"/>
  <c r="M6" i="4" l="1"/>
  <c r="H11" i="6" l="1"/>
  <c r="H10" i="6" l="1"/>
  <c r="H12" i="6"/>
  <c r="H9" i="6"/>
  <c r="P11" i="4" l="1"/>
  <c r="N11" i="4"/>
  <c r="P10" i="4"/>
  <c r="N10" i="4"/>
  <c r="P9" i="4"/>
  <c r="P8" i="4"/>
  <c r="P6" i="4"/>
  <c r="L10" i="4"/>
  <c r="L11" i="4"/>
  <c r="L9" i="4"/>
  <c r="T9" i="4" s="1"/>
  <c r="L8" i="4"/>
  <c r="J7" i="4"/>
  <c r="L7" i="4"/>
  <c r="L6" i="4"/>
  <c r="L12" i="4" s="1"/>
  <c r="R8" i="4"/>
  <c r="T8" i="4"/>
  <c r="R9" i="4"/>
  <c r="Q8" i="4"/>
  <c r="Q9" i="4"/>
  <c r="C12" i="6" l="1"/>
  <c r="D42" i="6" s="1"/>
  <c r="F42" i="6" s="1"/>
  <c r="G42" i="6" s="1"/>
  <c r="C11" i="6"/>
  <c r="T11" i="4"/>
  <c r="T10" i="4"/>
  <c r="T12" i="4" s="1"/>
  <c r="E12" i="6" s="1"/>
  <c r="I12" i="6" s="1"/>
  <c r="T7" i="4"/>
  <c r="T6" i="4"/>
  <c r="D11" i="6"/>
  <c r="S12" i="4"/>
  <c r="E11" i="6" s="1"/>
  <c r="I11" i="6" s="1"/>
  <c r="R7" i="4"/>
  <c r="D12" i="6"/>
  <c r="M11" i="4"/>
  <c r="M10" i="4"/>
  <c r="I11" i="4"/>
  <c r="Q11" i="4" s="1"/>
  <c r="J11" i="4"/>
  <c r="R11" i="4" s="1"/>
  <c r="J10" i="4"/>
  <c r="R10" i="4" s="1"/>
  <c r="I10" i="4"/>
  <c r="Q10" i="4" s="1"/>
  <c r="J6" i="4"/>
  <c r="M7" i="4"/>
  <c r="I7" i="4"/>
  <c r="I6" i="4"/>
  <c r="Q6" i="4" l="1"/>
  <c r="Q12" i="4" s="1"/>
  <c r="E9" i="6" s="1"/>
  <c r="I9" i="6" s="1"/>
  <c r="M12" i="4"/>
  <c r="D43" i="6"/>
  <c r="F43" i="6" s="1"/>
  <c r="G43" i="6" s="1"/>
  <c r="R6" i="4"/>
  <c r="N12" i="4"/>
  <c r="D10" i="6" s="1"/>
  <c r="D9" i="6"/>
  <c r="I12" i="4"/>
  <c r="C9" i="6" s="1"/>
  <c r="D23" i="6" s="1"/>
  <c r="F23" i="6" s="1"/>
  <c r="G23" i="6" s="1"/>
  <c r="Q7" i="4"/>
  <c r="J12" i="4"/>
  <c r="C10" i="6" s="1"/>
  <c r="R12" i="4"/>
  <c r="E10" i="6" s="1"/>
  <c r="I10" i="6" s="1"/>
  <c r="D44" i="6" l="1"/>
  <c r="F44" i="6" s="1"/>
  <c r="G44" i="6" s="1"/>
  <c r="D45" i="6" l="1"/>
  <c r="D46" i="6" s="1"/>
  <c r="F46" i="6" s="1"/>
  <c r="G46" i="6" s="1"/>
  <c r="F45" i="6" l="1"/>
  <c r="G45" i="6" s="1"/>
</calcChain>
</file>

<file path=xl/sharedStrings.xml><?xml version="1.0" encoding="utf-8"?>
<sst xmlns="http://schemas.openxmlformats.org/spreadsheetml/2006/main" count="94" uniqueCount="62">
  <si>
    <t>Unit Names</t>
  </si>
  <si>
    <t>BIG SANDY 1</t>
  </si>
  <si>
    <t>BIG SANDY 2</t>
  </si>
  <si>
    <t>MITCHELL 1 AEP</t>
  </si>
  <si>
    <t>MITCHELL 2 AEP</t>
  </si>
  <si>
    <t>ROCKPORT 1</t>
  </si>
  <si>
    <t>ROCKPORT 2</t>
  </si>
  <si>
    <t>ICAP</t>
  </si>
  <si>
    <t>GENERATION</t>
  </si>
  <si>
    <t>2012/2013</t>
  </si>
  <si>
    <t>2013/2014</t>
  </si>
  <si>
    <t>Final EFORd</t>
  </si>
  <si>
    <t>KPCO Share</t>
  </si>
  <si>
    <t>UCAP</t>
  </si>
  <si>
    <t>2014/2015</t>
  </si>
  <si>
    <t>Company     EFORd</t>
  </si>
  <si>
    <t>ICAP      (MW)</t>
  </si>
  <si>
    <t>(1)</t>
  </si>
  <si>
    <t>(2)</t>
  </si>
  <si>
    <t>(3)</t>
  </si>
  <si>
    <t>(5)</t>
  </si>
  <si>
    <t>(6)</t>
  </si>
  <si>
    <t>UCAP            (MW)</t>
  </si>
  <si>
    <t>PJM Forecasted KPCo Demand (MW)</t>
  </si>
  <si>
    <t>PJM Forecast Pool Requirement</t>
  </si>
  <si>
    <t>(7)=(5)*(6)</t>
  </si>
  <si>
    <t>(8)=(4)-(7)</t>
  </si>
  <si>
    <t>Net Position (MW)</t>
  </si>
  <si>
    <t>Kentucky Power Company</t>
  </si>
  <si>
    <t>PJM UCAP Obligation (MW)</t>
  </si>
  <si>
    <t>(4) = (2)x[1-(3)]</t>
  </si>
  <si>
    <t>2012/13 (11/12-5/13)</t>
  </si>
  <si>
    <t>2013/14 (6/13-12/13)</t>
  </si>
  <si>
    <t>2013/14 (1/14-5/14)</t>
  </si>
  <si>
    <t>2014/15 (6/14-10/14)</t>
  </si>
  <si>
    <t>PJM Planning Year &amp; (Applicable Period)</t>
  </si>
  <si>
    <t>2012</t>
  </si>
  <si>
    <t>November</t>
  </si>
  <si>
    <t>Year</t>
  </si>
  <si>
    <t>Month</t>
  </si>
  <si>
    <t>2014</t>
  </si>
  <si>
    <t>October</t>
  </si>
  <si>
    <t>2013/14 (May-Dec13)</t>
  </si>
  <si>
    <t>2013/14 (Jan-May14)</t>
  </si>
  <si>
    <t>PJM Coincident Peak Capacity Reserve Margin</t>
  </si>
  <si>
    <t>2013</t>
  </si>
  <si>
    <t>January</t>
  </si>
  <si>
    <t>December</t>
  </si>
  <si>
    <t>Peak over proceeding 12 months (MW)</t>
  </si>
  <si>
    <t>(5)=(4)/(3)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</si>
  <si>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</si>
  <si>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</si>
  <si>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</si>
  <si>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</si>
  <si>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</si>
  <si>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</si>
  <si>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</si>
  <si>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</si>
  <si>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(4)=(2)-(3)</t>
  </si>
  <si>
    <t>KPCo Total</t>
  </si>
  <si>
    <t>Non-Coincident Margin</t>
  </si>
  <si>
    <t>Kentucky Power's Highest Non-Coincident Net Peak Over Preceding 12 Months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</si>
</sst>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_(* #,##0.0_);_(* \(#,##0.0\);_(* &quot;-&quot;??_);_(@_)"/>
    <numFmt numFmtId="165" formatCode="#,##0.0_);[Red]\(#,##0.0\)"/>
    <numFmt numFmtId="166" formatCode="#,##0.0_);\(#,##0.0\)"/>
    <numFmt numFmtId="167" formatCode="#,##0.0000_);\(#,##0.0000\)"/>
    <numFmt numFmtId="168" formatCode="m/d/yy\ h:mm;@"/>
    <numFmt numFmtId="169" formatCode="#,##0.0000_);[Red]\(#,##0.0000\)"/>
    <numFmt numFmtId="170" formatCode="_(* #,##0_);_(* \(#,##0\);_(* &quot;-&quot;??_);_(@_)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10"/>
      <name val="Arial"/>
      <family val="2"/>
    </font>
    <font>
      <b/>
      <sz val="12"/>
      <name val="Arial"/>
      <family val="2"/>
    </font>
    <font>
      <sz val="8"/>
      <color indexed="23"/>
      <name val="Arial"/>
      <family val="2"/>
    </font>
    <font>
      <b/>
      <sz val="12"/>
      <color indexed="16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2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u/>
      <sz val="6.6"/>
      <color indexed="12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b/>
      <sz val="10"/>
      <color rgb="FF3F3F3F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9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24">
    <xf numFmtId="0" fontId="0" fillId="0" borderId="0"/>
    <xf numFmtId="9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37" fontId="10" fillId="0" borderId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167" fontId="10" fillId="0" borderId="16" applyFill="0" applyBorder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166" fontId="10" fillId="0" borderId="0" applyFill="0" applyBorder="0" applyProtection="0"/>
    <xf numFmtId="166" fontId="10" fillId="35" borderId="17" applyFill="0" applyBorder="0" applyProtection="0">
      <alignment horizontal="center"/>
    </xf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9" fillId="8" borderId="10" applyNumberFormat="0" applyAlignment="0" applyProtection="0"/>
    <xf numFmtId="0" fontId="19" fillId="8" borderId="10" applyNumberFormat="0" applyAlignment="0" applyProtection="0"/>
    <xf numFmtId="0" fontId="20" fillId="9" borderId="13" applyNumberFormat="0" applyAlignment="0" applyProtection="0"/>
    <xf numFmtId="0" fontId="20" fillId="9" borderId="13" applyNumberFormat="0" applyAlignment="0" applyProtection="0"/>
    <xf numFmtId="37" fontId="4" fillId="0" borderId="5" applyNumberFormat="0" applyFill="0" applyBorder="0" applyProtection="0">
      <alignment horizontal="right"/>
    </xf>
    <xf numFmtId="37" fontId="4" fillId="35" borderId="5" applyNumberFormat="0" applyFill="0" applyBorder="0" applyProtection="0">
      <alignment horizontal="center"/>
    </xf>
    <xf numFmtId="37" fontId="12" fillId="0" borderId="0" applyNumberFormat="0" applyFill="0" applyBorder="0" applyProtection="0">
      <alignment horizontal="right"/>
    </xf>
    <xf numFmtId="37" fontId="13" fillId="0" borderId="0" applyFill="0" applyBorder="0" applyProtection="0">
      <alignment horizontal="right"/>
    </xf>
    <xf numFmtId="37" fontId="10" fillId="0" borderId="5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37" fontId="10" fillId="0" borderId="5" applyFont="0" applyFill="0" applyBorder="0" applyAlignment="0" applyProtection="0"/>
    <xf numFmtId="168" fontId="10" fillId="0" borderId="0" applyFill="0" applyBorder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37" fontId="14" fillId="0" borderId="0" applyNumberFormat="0" applyFill="0" applyBorder="0" applyProtection="0">
      <alignment horizontal="centerContinuous"/>
    </xf>
    <xf numFmtId="37" fontId="3" fillId="0" borderId="0">
      <alignment horizontal="centerContinuous"/>
    </xf>
    <xf numFmtId="0" fontId="15" fillId="0" borderId="0" applyNumberFormat="0" applyFill="0" applyBorder="0" applyAlignment="0" applyProtection="0">
      <alignment vertical="top"/>
      <protection locked="0"/>
    </xf>
    <xf numFmtId="0" fontId="26" fillId="7" borderId="10" applyNumberFormat="0" applyAlignment="0" applyProtection="0"/>
    <xf numFmtId="0" fontId="26" fillId="7" borderId="10" applyNumberFormat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16" fillId="0" borderId="0"/>
    <xf numFmtId="0" fontId="16" fillId="0" borderId="0"/>
    <xf numFmtId="0" fontId="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37" fontId="10" fillId="0" borderId="0"/>
    <xf numFmtId="0" fontId="16" fillId="10" borderId="14" applyNumberFormat="0" applyFont="0" applyAlignment="0" applyProtection="0"/>
    <xf numFmtId="37" fontId="10" fillId="0" borderId="0" applyNumberFormat="0" applyFill="0" applyBorder="0" applyAlignment="0" applyProtection="0">
      <alignment horizontal="right" vertical="center"/>
      <protection locked="0"/>
    </xf>
    <xf numFmtId="37" fontId="2" fillId="0" borderId="18" applyNumberFormat="0" applyFill="0" applyBorder="0" applyProtection="0">
      <alignment horizontal="center"/>
    </xf>
    <xf numFmtId="0" fontId="29" fillId="8" borderId="11" applyNumberFormat="0" applyAlignment="0" applyProtection="0"/>
    <xf numFmtId="0" fontId="29" fillId="8" borderId="11" applyNumberFormat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10" fontId="10" fillId="0" borderId="0" applyFill="0" applyBorder="0" applyProtection="0"/>
    <xf numFmtId="10" fontId="10" fillId="0" borderId="0" applyFont="0" applyFill="0" applyBorder="0" applyAlignment="0" applyProtection="0"/>
    <xf numFmtId="0" fontId="11" fillId="0" borderId="0" applyNumberFormat="0" applyFill="0" applyBorder="0" applyProtection="0">
      <alignment horizontal="center" wrapText="1"/>
    </xf>
    <xf numFmtId="0" fontId="2" fillId="0" borderId="0" applyNumberFormat="0" applyFill="0" applyBorder="0" applyProtection="0">
      <alignment horizontal="center" wrapText="1"/>
    </xf>
    <xf numFmtId="0" fontId="2" fillId="0" borderId="0" applyNumberFormat="0" applyFill="0" applyBorder="0" applyProtection="0">
      <alignment horizontal="center" wrapText="1"/>
    </xf>
    <xf numFmtId="37" fontId="10" fillId="0" borderId="0" applyFill="0" applyBorder="0" applyProtection="0"/>
    <xf numFmtId="37" fontId="10" fillId="0" borderId="0" applyFill="0" applyBorder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</cellStyleXfs>
  <cellXfs count="71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/>
    <xf numFmtId="0" fontId="0" fillId="0" borderId="5" xfId="0" applyFill="1" applyBorder="1"/>
    <xf numFmtId="0" fontId="7" fillId="0" borderId="0" xfId="0" applyFont="1" applyBorder="1" applyAlignment="1">
      <alignment horizontal="center"/>
    </xf>
    <xf numFmtId="0" fontId="0" fillId="0" borderId="0" xfId="0" applyAlignment="1"/>
    <xf numFmtId="164" fontId="2" fillId="0" borderId="0" xfId="3" applyNumberFormat="1" applyFont="1" applyFill="1" applyBorder="1" applyAlignment="1"/>
    <xf numFmtId="165" fontId="2" fillId="0" borderId="0" xfId="3" applyNumberFormat="1" applyFont="1" applyFill="1" applyBorder="1" applyAlignment="1"/>
    <xf numFmtId="164" fontId="2" fillId="0" borderId="6" xfId="3" applyNumberFormat="1" applyFont="1" applyFill="1" applyBorder="1" applyAlignment="1"/>
    <xf numFmtId="165" fontId="2" fillId="0" borderId="0" xfId="3" applyNumberFormat="1" applyFont="1" applyFill="1" applyBorder="1"/>
    <xf numFmtId="164" fontId="2" fillId="0" borderId="0" xfId="3" applyNumberFormat="1" applyFont="1" applyFill="1" applyBorder="1"/>
    <xf numFmtId="0" fontId="0" fillId="0" borderId="0" xfId="0"/>
    <xf numFmtId="38" fontId="0" fillId="0" borderId="0" xfId="0" applyNumberFormat="1"/>
    <xf numFmtId="0" fontId="32" fillId="0" borderId="0" xfId="0" applyFont="1" applyAlignment="1">
      <alignment horizontal="centerContinuous"/>
    </xf>
    <xf numFmtId="0" fontId="32" fillId="0" borderId="0" xfId="0" applyFont="1"/>
    <xf numFmtId="0" fontId="33" fillId="0" borderId="0" xfId="0" applyFont="1" applyAlignment="1">
      <alignment horizontal="centerContinuous"/>
    </xf>
    <xf numFmtId="0" fontId="33" fillId="0" borderId="0" xfId="0" applyFont="1" applyBorder="1" applyAlignment="1">
      <alignment horizontal="center" vertical="center" wrapText="1"/>
    </xf>
    <xf numFmtId="38" fontId="32" fillId="0" borderId="0" xfId="0" applyNumberFormat="1" applyFont="1"/>
    <xf numFmtId="0" fontId="16" fillId="0" borderId="6" xfId="0" quotePrefix="1" applyFont="1" applyBorder="1" applyAlignment="1">
      <alignment horizontal="center" vertical="center" wrapText="1"/>
    </xf>
    <xf numFmtId="38" fontId="32" fillId="0" borderId="0" xfId="5" applyNumberFormat="1" applyFont="1" applyAlignment="1">
      <alignment horizontal="center"/>
    </xf>
    <xf numFmtId="38" fontId="32" fillId="0" borderId="0" xfId="0" applyNumberFormat="1" applyFont="1" applyAlignment="1">
      <alignment horizontal="center"/>
    </xf>
    <xf numFmtId="169" fontId="32" fillId="0" borderId="0" xfId="5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33" fillId="0" borderId="0" xfId="0" applyFont="1" applyAlignment="1">
      <alignment horizontal="right"/>
    </xf>
    <xf numFmtId="0" fontId="33" fillId="0" borderId="0" xfId="0" applyFont="1" applyAlignment="1">
      <alignment horizontal="left"/>
    </xf>
    <xf numFmtId="0" fontId="0" fillId="0" borderId="0" xfId="0" applyAlignment="1">
      <alignment wrapText="1"/>
    </xf>
    <xf numFmtId="38" fontId="32" fillId="0" borderId="0" xfId="0" quotePrefix="1" applyNumberFormat="1" applyFont="1" applyAlignment="1">
      <alignment horizontal="right"/>
    </xf>
    <xf numFmtId="38" fontId="32" fillId="0" borderId="0" xfId="0" applyNumberFormat="1" applyFont="1" applyAlignment="1">
      <alignment horizontal="left"/>
    </xf>
    <xf numFmtId="38" fontId="0" fillId="0" borderId="0" xfId="0" applyNumberFormat="1" applyAlignment="1">
      <alignment horizontal="left"/>
    </xf>
    <xf numFmtId="0" fontId="7" fillId="3" borderId="4" xfId="0" applyFont="1" applyFill="1" applyBorder="1" applyAlignment="1">
      <alignment vertical="center"/>
    </xf>
    <xf numFmtId="0" fontId="7" fillId="3" borderId="1" xfId="0" quotePrefix="1" applyFont="1" applyFill="1" applyBorder="1" applyAlignment="1">
      <alignment horizontal="center" vertical="center"/>
    </xf>
    <xf numFmtId="0" fontId="7" fillId="3" borderId="2" xfId="0" quotePrefix="1" applyFont="1" applyFill="1" applyBorder="1" applyAlignment="1">
      <alignment horizontal="center" vertical="center"/>
    </xf>
    <xf numFmtId="0" fontId="7" fillId="3" borderId="3" xfId="0" quotePrefix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4" fillId="3" borderId="2" xfId="0" quotePrefix="1" applyFont="1" applyFill="1" applyBorder="1" applyAlignment="1">
      <alignment horizontal="center" vertical="center" wrapText="1"/>
    </xf>
    <xf numFmtId="0" fontId="33" fillId="0" borderId="0" xfId="0" quotePrefix="1" applyFont="1" applyBorder="1" applyAlignment="1">
      <alignment horizontal="center" vertical="center" wrapText="1"/>
    </xf>
    <xf numFmtId="38" fontId="32" fillId="0" borderId="0" xfId="5" applyNumberFormat="1" applyFont="1" applyFill="1" applyAlignment="1">
      <alignment horizontal="center"/>
    </xf>
    <xf numFmtId="9" fontId="32" fillId="0" borderId="0" xfId="1" applyFont="1" applyAlignment="1">
      <alignment horizontal="center"/>
    </xf>
    <xf numFmtId="0" fontId="33" fillId="0" borderId="1" xfId="0" applyFont="1" applyBorder="1" applyAlignment="1">
      <alignment horizontal="center"/>
    </xf>
    <xf numFmtId="0" fontId="33" fillId="0" borderId="2" xfId="0" applyFont="1" applyBorder="1" applyAlignment="1">
      <alignment horizontal="center"/>
    </xf>
    <xf numFmtId="0" fontId="33" fillId="0" borderId="3" xfId="0" applyFont="1" applyBorder="1" applyAlignment="1">
      <alignment horizontal="center"/>
    </xf>
    <xf numFmtId="0" fontId="33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33" fillId="0" borderId="0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10" fontId="32" fillId="0" borderId="0" xfId="1" applyNumberFormat="1" applyFont="1" applyFill="1" applyAlignment="1">
      <alignment horizontal="center"/>
    </xf>
    <xf numFmtId="10" fontId="32" fillId="0" borderId="0" xfId="0" applyNumberFormat="1" applyFont="1" applyFill="1" applyAlignment="1">
      <alignment horizontal="center"/>
    </xf>
    <xf numFmtId="38" fontId="32" fillId="0" borderId="0" xfId="0" applyNumberFormat="1" applyFont="1" applyFill="1" applyAlignment="1">
      <alignment horizontal="center"/>
    </xf>
    <xf numFmtId="10" fontId="2" fillId="0" borderId="0" xfId="1" applyNumberFormat="1" applyFont="1" applyFill="1" applyBorder="1" applyAlignment="1"/>
    <xf numFmtId="10" fontId="2" fillId="0" borderId="0" xfId="1" applyNumberFormat="1" applyFont="1" applyFill="1" applyBorder="1"/>
    <xf numFmtId="0" fontId="0" fillId="0" borderId="0" xfId="0" applyFill="1"/>
    <xf numFmtId="10" fontId="2" fillId="0" borderId="0" xfId="1" applyNumberFormat="1" applyFont="1" applyFill="1" applyBorder="1" applyAlignment="1">
      <alignment horizontal="center"/>
    </xf>
    <xf numFmtId="170" fontId="0" fillId="0" borderId="0" xfId="5" applyNumberFormat="1" applyFont="1" applyFill="1"/>
    <xf numFmtId="10" fontId="2" fillId="0" borderId="6" xfId="1" applyNumberFormat="1" applyFont="1" applyFill="1" applyBorder="1" applyAlignment="1"/>
    <xf numFmtId="10" fontId="2" fillId="0" borderId="6" xfId="1" applyNumberFormat="1" applyFont="1" applyFill="1" applyBorder="1" applyAlignment="1">
      <alignment horizontal="center"/>
    </xf>
    <xf numFmtId="170" fontId="0" fillId="0" borderId="6" xfId="5" applyNumberFormat="1" applyFont="1" applyFill="1" applyBorder="1"/>
    <xf numFmtId="0" fontId="0" fillId="0" borderId="0" xfId="0" applyFill="1" applyAlignment="1"/>
    <xf numFmtId="164" fontId="0" fillId="0" borderId="0" xfId="0" applyNumberFormat="1" applyFill="1"/>
    <xf numFmtId="10" fontId="0" fillId="0" borderId="0" xfId="1" applyNumberFormat="1" applyFont="1" applyFill="1"/>
    <xf numFmtId="10" fontId="0" fillId="0" borderId="0" xfId="1" applyNumberFormat="1" applyFont="1" applyFill="1" applyAlignment="1">
      <alignment horizontal="center"/>
    </xf>
  </cellXfs>
  <cellStyles count="124">
    <cellStyle name="20% - Accent1 2" xfId="9"/>
    <cellStyle name="20% - Accent1 3" xfId="8"/>
    <cellStyle name="20% - Accent2 2" xfId="11"/>
    <cellStyle name="20% - Accent2 3" xfId="10"/>
    <cellStyle name="20% - Accent3 2" xfId="13"/>
    <cellStyle name="20% - Accent3 3" xfId="12"/>
    <cellStyle name="20% - Accent4 2" xfId="15"/>
    <cellStyle name="20% - Accent4 3" xfId="14"/>
    <cellStyle name="20% - Accent5 2" xfId="17"/>
    <cellStyle name="20% - Accent5 3" xfId="16"/>
    <cellStyle name="20% - Accent6 2" xfId="19"/>
    <cellStyle name="20% - Accent6 3" xfId="18"/>
    <cellStyle name="40% - Accent1 2" xfId="21"/>
    <cellStyle name="40% - Accent1 3" xfId="20"/>
    <cellStyle name="40% - Accent2 2" xfId="23"/>
    <cellStyle name="40% - Accent2 3" xfId="22"/>
    <cellStyle name="40% - Accent3 2" xfId="25"/>
    <cellStyle name="40% - Accent3 3" xfId="24"/>
    <cellStyle name="40% - Accent4 2" xfId="27"/>
    <cellStyle name="40% - Accent4 3" xfId="26"/>
    <cellStyle name="40% - Accent5 2" xfId="29"/>
    <cellStyle name="40% - Accent5 3" xfId="28"/>
    <cellStyle name="40% - Accent6 2" xfId="31"/>
    <cellStyle name="40% - Accent6 3" xfId="30"/>
    <cellStyle name="4Decimals" xfId="32"/>
    <cellStyle name="60% - Accent1 2" xfId="34"/>
    <cellStyle name="60% - Accent1 3" xfId="33"/>
    <cellStyle name="60% - Accent2 2" xfId="36"/>
    <cellStyle name="60% - Accent2 3" xfId="35"/>
    <cellStyle name="60% - Accent3 2" xfId="38"/>
    <cellStyle name="60% - Accent3 3" xfId="37"/>
    <cellStyle name="60% - Accent4 2" xfId="40"/>
    <cellStyle name="60% - Accent4 3" xfId="39"/>
    <cellStyle name="60% - Accent5 2" xfId="42"/>
    <cellStyle name="60% - Accent5 3" xfId="41"/>
    <cellStyle name="60% - Accent6 2" xfId="44"/>
    <cellStyle name="60% - Accent6 3" xfId="43"/>
    <cellStyle name="Accent1 2" xfId="46"/>
    <cellStyle name="Accent1 3" xfId="45"/>
    <cellStyle name="Accent2 2" xfId="48"/>
    <cellStyle name="Accent2 3" xfId="47"/>
    <cellStyle name="Accent3 2" xfId="50"/>
    <cellStyle name="Accent3 3" xfId="49"/>
    <cellStyle name="Accent4 2" xfId="52"/>
    <cellStyle name="Accent4 3" xfId="51"/>
    <cellStyle name="Accent5 2" xfId="54"/>
    <cellStyle name="Accent5 3" xfId="53"/>
    <cellStyle name="Accent6 2" xfId="56"/>
    <cellStyle name="Accent6 3" xfId="55"/>
    <cellStyle name="AsPercent" xfId="57"/>
    <cellStyle name="AsPercentCenter" xfId="58"/>
    <cellStyle name="Bad 2" xfId="60"/>
    <cellStyle name="Bad 3" xfId="59"/>
    <cellStyle name="Calculation 2" xfId="62"/>
    <cellStyle name="Calculation 3" xfId="61"/>
    <cellStyle name="Check Cell 2" xfId="64"/>
    <cellStyle name="Check Cell 3" xfId="63"/>
    <cellStyle name="ColumnHeader" xfId="65"/>
    <cellStyle name="ColumnHeaderCenter" xfId="66"/>
    <cellStyle name="ColumnHeaderUnderline" xfId="67"/>
    <cellStyle name="ColumnMath" xfId="68"/>
    <cellStyle name="Comma" xfId="5" builtinId="3"/>
    <cellStyle name="Comma 19" xfId="3"/>
    <cellStyle name="Comma 2" xfId="70"/>
    <cellStyle name="Comma 3" xfId="71"/>
    <cellStyle name="Comma 4" xfId="72"/>
    <cellStyle name="Comma 5" xfId="73"/>
    <cellStyle name="Comma 6" xfId="69"/>
    <cellStyle name="DateTime24H" xfId="74"/>
    <cellStyle name="Explanatory Text 2" xfId="76"/>
    <cellStyle name="Explanatory Text 3" xfId="75"/>
    <cellStyle name="Good 2" xfId="78"/>
    <cellStyle name="Good 3" xfId="77"/>
    <cellStyle name="Heading 1 2" xfId="80"/>
    <cellStyle name="Heading 1 3" xfId="79"/>
    <cellStyle name="Heading 2 2" xfId="82"/>
    <cellStyle name="Heading 2 3" xfId="81"/>
    <cellStyle name="Heading 3 2" xfId="84"/>
    <cellStyle name="Heading 3 3" xfId="83"/>
    <cellStyle name="Heading 4 2" xfId="86"/>
    <cellStyle name="Heading 4 3" xfId="85"/>
    <cellStyle name="Heading1" xfId="87"/>
    <cellStyle name="Heading2" xfId="88"/>
    <cellStyle name="Hyperlink 2" xfId="89"/>
    <cellStyle name="Input 2" xfId="91"/>
    <cellStyle name="Input 3" xfId="90"/>
    <cellStyle name="Linked Cell 2" xfId="93"/>
    <cellStyle name="Linked Cell 3" xfId="92"/>
    <cellStyle name="Neutral 2" xfId="95"/>
    <cellStyle name="Neutral 3" xfId="94"/>
    <cellStyle name="Normal" xfId="0" builtinId="0"/>
    <cellStyle name="Normal 10 2" xfId="4"/>
    <cellStyle name="Normal 2" xfId="96"/>
    <cellStyle name="Normal 2 2" xfId="97"/>
    <cellStyle name="Normal 20" xfId="2"/>
    <cellStyle name="Normal 3" xfId="98"/>
    <cellStyle name="Normal 4" xfId="99"/>
    <cellStyle name="Normal 4 2" xfId="100"/>
    <cellStyle name="Normal 4 3" xfId="101"/>
    <cellStyle name="Normal 5" xfId="102"/>
    <cellStyle name="Normal 6" xfId="103"/>
    <cellStyle name="Normal 7" xfId="7"/>
    <cellStyle name="Note 2" xfId="104"/>
    <cellStyle name="NotesFooter" xfId="105"/>
    <cellStyle name="NotesHeader" xfId="106"/>
    <cellStyle name="Output 2" xfId="108"/>
    <cellStyle name="Output 3" xfId="107"/>
    <cellStyle name="Percent" xfId="1" builtinId="5"/>
    <cellStyle name="Percent 2" xfId="110"/>
    <cellStyle name="Percent 3" xfId="111"/>
    <cellStyle name="Percent 3 2" xfId="112"/>
    <cellStyle name="Percent 4" xfId="109"/>
    <cellStyle name="Percent2Decimals" xfId="113"/>
    <cellStyle name="Percentage" xfId="114"/>
    <cellStyle name="SmallNormal" xfId="115"/>
    <cellStyle name="SmallNormal 2" xfId="116"/>
    <cellStyle name="SmallNormal 3" xfId="117"/>
    <cellStyle name="TableData" xfId="118"/>
    <cellStyle name="TableDataCenter" xfId="119"/>
    <cellStyle name="Title" xfId="6" builtinId="15" customBuiltin="1"/>
    <cellStyle name="Total 2" xfId="121"/>
    <cellStyle name="Total 3" xfId="120"/>
    <cellStyle name="Warning Text 2" xfId="123"/>
    <cellStyle name="Warning Text 3" xfId="1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Cumulative Distribution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'Info-Capacity'!#REF!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'Info-Capacity'!#REF!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802304"/>
        <c:axId val="136804608"/>
      </c:scatterChart>
      <c:valAx>
        <c:axId val="1368023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MW (UCAP)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6804608"/>
        <c:crosses val="autoZero"/>
        <c:crossBetween val="midCat"/>
      </c:valAx>
      <c:valAx>
        <c:axId val="136804608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Cumulative Probability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680230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Cumulative Distribution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'Info-Capacity'!#REF!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'Info-Capacity'!#REF!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812416"/>
        <c:axId val="136831360"/>
      </c:scatterChart>
      <c:valAx>
        <c:axId val="1368124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MW (UCAP)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6831360"/>
        <c:crosses val="autoZero"/>
        <c:crossBetween val="midCat"/>
      </c:valAx>
      <c:valAx>
        <c:axId val="136831360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Cumulative Probability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681241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Cumulative Distribution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'Info-Capacity'!#REF!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'Info-Capacity'!#REF!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916416"/>
        <c:axId val="137918720"/>
      </c:scatterChart>
      <c:valAx>
        <c:axId val="1379164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MW (UCAP)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7918720"/>
        <c:crosses val="autoZero"/>
        <c:crossBetween val="midCat"/>
      </c:valAx>
      <c:valAx>
        <c:axId val="137918720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Cumulative Probability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791641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Cumulative Distribution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'Info-Capacity'!#REF!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'Info-Capacity'!#REF!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925376"/>
        <c:axId val="139936128"/>
      </c:scatterChart>
      <c:valAx>
        <c:axId val="1399253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MW (UCAP)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9936128"/>
        <c:crosses val="autoZero"/>
        <c:crossBetween val="midCat"/>
      </c:valAx>
      <c:valAx>
        <c:axId val="139936128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Cumulative Probability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992537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638175</xdr:rowOff>
    </xdr:from>
    <xdr:to>
      <xdr:col>1</xdr:col>
      <xdr:colOff>0</xdr:colOff>
      <xdr:row>8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</xdr:row>
      <xdr:rowOff>638175</xdr:rowOff>
    </xdr:from>
    <xdr:to>
      <xdr:col>1</xdr:col>
      <xdr:colOff>0</xdr:colOff>
      <xdr:row>8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</xdr:row>
      <xdr:rowOff>638175</xdr:rowOff>
    </xdr:from>
    <xdr:to>
      <xdr:col>1</xdr:col>
      <xdr:colOff>0</xdr:colOff>
      <xdr:row>8</xdr:row>
      <xdr:rowOff>0</xdr:rowOff>
    </xdr:to>
    <xdr:graphicFrame macro="">
      <xdr:nvGraphicFramePr>
        <xdr:cNvPr id="4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1</xdr:row>
      <xdr:rowOff>638175</xdr:rowOff>
    </xdr:from>
    <xdr:to>
      <xdr:col>1</xdr:col>
      <xdr:colOff>0</xdr:colOff>
      <xdr:row>8</xdr:row>
      <xdr:rowOff>0</xdr:rowOff>
    </xdr:to>
    <xdr:graphicFrame macro="">
      <xdr:nvGraphicFramePr>
        <xdr:cNvPr id="5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6"/>
  <sheetViews>
    <sheetView tabSelected="1" zoomScaleNormal="100" workbookViewId="0"/>
  </sheetViews>
  <sheetFormatPr defaultColWidth="16.140625" defaultRowHeight="15" x14ac:dyDescent="0.25"/>
  <cols>
    <col min="1" max="1" width="3.42578125" style="12" customWidth="1"/>
    <col min="2" max="2" width="19.5703125" customWidth="1"/>
    <col min="3" max="3" width="12.140625" customWidth="1"/>
    <col min="4" max="4" width="13.140625" customWidth="1"/>
    <col min="5" max="5" width="15.42578125" customWidth="1"/>
    <col min="6" max="6" width="17.85546875" style="12" customWidth="1"/>
    <col min="7" max="7" width="15.42578125" style="12" customWidth="1"/>
    <col min="8" max="8" width="14.5703125" customWidth="1"/>
  </cols>
  <sheetData>
    <row r="1" spans="2:9" s="12" customFormat="1" x14ac:dyDescent="0.25"/>
    <row r="2" spans="2:9" s="12" customFormat="1" x14ac:dyDescent="0.25"/>
    <row r="3" spans="2:9" s="15" customFormat="1" x14ac:dyDescent="0.25">
      <c r="B3" s="16" t="s">
        <v>28</v>
      </c>
      <c r="C3" s="14"/>
      <c r="D3" s="14"/>
      <c r="E3" s="14"/>
      <c r="F3" s="14"/>
      <c r="G3" s="14"/>
      <c r="H3" s="14"/>
      <c r="I3" s="14"/>
    </row>
    <row r="4" spans="2:9" s="15" customFormat="1" x14ac:dyDescent="0.25">
      <c r="B4" s="16"/>
      <c r="C4" s="14"/>
      <c r="D4" s="14"/>
      <c r="E4" s="14"/>
      <c r="F4" s="14"/>
      <c r="G4" s="14"/>
      <c r="H4" s="14"/>
      <c r="I4" s="14"/>
    </row>
    <row r="5" spans="2:9" s="15" customFormat="1" x14ac:dyDescent="0.25">
      <c r="B5" s="40" t="s">
        <v>44</v>
      </c>
      <c r="C5" s="41"/>
      <c r="D5" s="41"/>
      <c r="E5" s="41"/>
      <c r="F5" s="41"/>
      <c r="G5" s="41"/>
      <c r="H5" s="41"/>
      <c r="I5" s="42"/>
    </row>
    <row r="6" spans="2:9" s="12" customFormat="1" x14ac:dyDescent="0.25"/>
    <row r="7" spans="2:9" s="15" customFormat="1" ht="46.5" customHeight="1" x14ac:dyDescent="0.2">
      <c r="B7" s="17" t="s">
        <v>35</v>
      </c>
      <c r="C7" s="17" t="s">
        <v>16</v>
      </c>
      <c r="D7" s="17" t="s">
        <v>15</v>
      </c>
      <c r="E7" s="17" t="s">
        <v>22</v>
      </c>
      <c r="F7" s="17" t="s">
        <v>23</v>
      </c>
      <c r="G7" s="17" t="s">
        <v>24</v>
      </c>
      <c r="H7" s="17" t="s">
        <v>29</v>
      </c>
      <c r="I7" s="17" t="s">
        <v>27</v>
      </c>
    </row>
    <row r="8" spans="2:9" s="15" customFormat="1" ht="14.25" x14ac:dyDescent="0.2">
      <c r="B8" s="19" t="s">
        <v>17</v>
      </c>
      <c r="C8" s="19" t="s">
        <v>18</v>
      </c>
      <c r="D8" s="19" t="s">
        <v>19</v>
      </c>
      <c r="E8" s="19" t="s">
        <v>30</v>
      </c>
      <c r="F8" s="19" t="s">
        <v>20</v>
      </c>
      <c r="G8" s="19" t="s">
        <v>21</v>
      </c>
      <c r="H8" s="19" t="s">
        <v>25</v>
      </c>
      <c r="I8" s="19" t="s">
        <v>26</v>
      </c>
    </row>
    <row r="9" spans="2:9" s="15" customFormat="1" ht="18" customHeight="1" x14ac:dyDescent="0.2">
      <c r="B9" s="23" t="s">
        <v>31</v>
      </c>
      <c r="C9" s="20">
        <f>Capacity!I12</f>
        <v>1471</v>
      </c>
      <c r="D9" s="56">
        <f>Capacity!M12</f>
        <v>7.8495044187627455E-2</v>
      </c>
      <c r="E9" s="38">
        <f>Capacity!Q12</f>
        <v>1355.53379</v>
      </c>
      <c r="F9" s="20">
        <v>1166.7677481131973</v>
      </c>
      <c r="G9" s="22">
        <v>1.0869</v>
      </c>
      <c r="H9" s="20">
        <f>F9*G9</f>
        <v>1268.1598654242341</v>
      </c>
      <c r="I9" s="58">
        <f>E9-H9</f>
        <v>87.373924575765841</v>
      </c>
    </row>
    <row r="10" spans="2:9" s="15" customFormat="1" ht="18" customHeight="1" x14ac:dyDescent="0.2">
      <c r="B10" s="23" t="s">
        <v>32</v>
      </c>
      <c r="C10" s="20">
        <f>Capacity!J12</f>
        <v>1470.25</v>
      </c>
      <c r="D10" s="56">
        <f>Capacity!N12</f>
        <v>4.6515284815507561E-2</v>
      </c>
      <c r="E10" s="38">
        <f>Capacity!R12</f>
        <v>1401.8609024999998</v>
      </c>
      <c r="F10" s="20">
        <v>1136.2231076189773</v>
      </c>
      <c r="G10" s="22">
        <v>1.0889</v>
      </c>
      <c r="H10" s="20">
        <f t="shared" ref="H10:H12" si="0">F10*G10</f>
        <v>1237.2333418863043</v>
      </c>
      <c r="I10" s="58">
        <f>E10-H10</f>
        <v>164.62756061369555</v>
      </c>
    </row>
    <row r="11" spans="2:9" s="15" customFormat="1" ht="18" customHeight="1" x14ac:dyDescent="0.2">
      <c r="B11" s="23" t="s">
        <v>33</v>
      </c>
      <c r="C11" s="20">
        <f>Capacity!L12</f>
        <v>2250.25</v>
      </c>
      <c r="D11" s="56">
        <f>Capacity!O12</f>
        <v>7.5142716364848358E-2</v>
      </c>
      <c r="E11" s="38">
        <f>Capacity!S12</f>
        <v>2081.1601024999995</v>
      </c>
      <c r="F11" s="38">
        <v>1136.2231076189773</v>
      </c>
      <c r="G11" s="22">
        <v>1.0889</v>
      </c>
      <c r="H11" s="20">
        <f t="shared" ref="H11" si="1">F11*G11</f>
        <v>1237.2333418863043</v>
      </c>
      <c r="I11" s="58">
        <f>E11-H11</f>
        <v>843.92676061369525</v>
      </c>
    </row>
    <row r="12" spans="2:9" s="15" customFormat="1" ht="18" customHeight="1" x14ac:dyDescent="0.2">
      <c r="B12" s="23" t="s">
        <v>34</v>
      </c>
      <c r="C12" s="21">
        <f>Capacity!L12</f>
        <v>2250.25</v>
      </c>
      <c r="D12" s="57">
        <f>Capacity!P12</f>
        <v>0.20768604043995112</v>
      </c>
      <c r="E12" s="38">
        <f>Capacity!T12</f>
        <v>1782.9044875</v>
      </c>
      <c r="F12" s="20">
        <v>1084.2287642887916</v>
      </c>
      <c r="G12" s="22">
        <v>1.0926</v>
      </c>
      <c r="H12" s="20">
        <f t="shared" si="0"/>
        <v>1184.6283478619337</v>
      </c>
      <c r="I12" s="58">
        <f>E12-H12</f>
        <v>598.2761396380663</v>
      </c>
    </row>
    <row r="14" spans="2:9" s="12" customFormat="1" x14ac:dyDescent="0.25"/>
    <row r="15" spans="2:9" x14ac:dyDescent="0.25">
      <c r="B15" s="15"/>
      <c r="C15" s="15"/>
      <c r="D15" s="15"/>
      <c r="E15" s="15"/>
      <c r="F15" s="15"/>
      <c r="G15" s="15"/>
      <c r="H15" s="15"/>
      <c r="I15" s="15"/>
    </row>
    <row r="16" spans="2:9" x14ac:dyDescent="0.25">
      <c r="B16" s="40" t="s">
        <v>61</v>
      </c>
      <c r="C16" s="41"/>
      <c r="D16" s="41"/>
      <c r="E16" s="41"/>
      <c r="F16" s="41"/>
      <c r="G16" s="41"/>
      <c r="H16" s="41"/>
      <c r="I16" s="42"/>
    </row>
    <row r="17" spans="2:9" s="12" customFormat="1" x14ac:dyDescent="0.25">
      <c r="B17" s="24"/>
      <c r="C17" s="24"/>
      <c r="D17" s="24"/>
      <c r="E17" s="24"/>
      <c r="F17" s="24"/>
      <c r="G17" s="24"/>
      <c r="H17" s="24"/>
      <c r="I17" s="24"/>
    </row>
    <row r="18" spans="2:9" s="12" customFormat="1" ht="16.5" customHeight="1" x14ac:dyDescent="0.25">
      <c r="D18" s="46" t="s">
        <v>16</v>
      </c>
      <c r="E18" s="43" t="s">
        <v>48</v>
      </c>
      <c r="F18" s="46" t="s">
        <v>27</v>
      </c>
      <c r="G18" s="43" t="s">
        <v>60</v>
      </c>
      <c r="H18" s="24"/>
      <c r="I18" s="24"/>
    </row>
    <row r="19" spans="2:9" s="12" customFormat="1" x14ac:dyDescent="0.25">
      <c r="B19" s="25" t="s">
        <v>38</v>
      </c>
      <c r="C19" s="26" t="s">
        <v>39</v>
      </c>
      <c r="D19" s="46"/>
      <c r="E19" s="44"/>
      <c r="F19" s="46"/>
      <c r="G19" s="43"/>
      <c r="H19" s="24"/>
      <c r="I19" s="24"/>
    </row>
    <row r="20" spans="2:9" x14ac:dyDescent="0.25">
      <c r="B20" s="13"/>
      <c r="D20" s="46"/>
      <c r="E20" s="45"/>
      <c r="F20" s="46"/>
      <c r="G20" s="43"/>
      <c r="H20" s="15"/>
      <c r="I20" s="15"/>
    </row>
    <row r="21" spans="2:9" s="12" customFormat="1" x14ac:dyDescent="0.25">
      <c r="B21" s="37"/>
      <c r="C21" s="37" t="s">
        <v>17</v>
      </c>
      <c r="D21" s="37" t="s">
        <v>18</v>
      </c>
      <c r="E21" s="37" t="s">
        <v>19</v>
      </c>
      <c r="F21" s="37" t="s">
        <v>58</v>
      </c>
      <c r="G21" s="37" t="s">
        <v>49</v>
      </c>
      <c r="H21" s="15"/>
      <c r="I21" s="15"/>
    </row>
    <row r="22" spans="2:9" s="12" customFormat="1" x14ac:dyDescent="0.25">
      <c r="B22" s="13"/>
      <c r="D22" s="27"/>
      <c r="E22" s="15"/>
      <c r="F22" s="15"/>
      <c r="G22" s="15"/>
      <c r="H22" s="15"/>
      <c r="I22" s="15"/>
    </row>
    <row r="23" spans="2:9" x14ac:dyDescent="0.25">
      <c r="B23" s="28" t="s">
        <v>36</v>
      </c>
      <c r="C23" s="15" t="s">
        <v>37</v>
      </c>
      <c r="D23" s="18">
        <f>C9</f>
        <v>1471</v>
      </c>
      <c r="E23" s="18">
        <v>1378</v>
      </c>
      <c r="F23" s="18">
        <f>D23-E23</f>
        <v>93</v>
      </c>
      <c r="G23" s="39">
        <f>F23/E23</f>
        <v>6.7489114658925986E-2</v>
      </c>
      <c r="H23" s="15"/>
      <c r="I23" s="15"/>
    </row>
    <row r="24" spans="2:9" x14ac:dyDescent="0.25">
      <c r="B24" s="29"/>
      <c r="C24" s="15" t="s">
        <v>47</v>
      </c>
      <c r="D24" s="18">
        <v>1471</v>
      </c>
      <c r="E24" s="18">
        <v>1378</v>
      </c>
      <c r="F24" s="18">
        <f t="shared" ref="F24:F46" si="2">D24-E24</f>
        <v>93</v>
      </c>
      <c r="G24" s="39">
        <f t="shared" ref="G24:G46" si="3">F24/E24</f>
        <v>6.7489114658925986E-2</v>
      </c>
      <c r="H24" s="15"/>
      <c r="I24" s="15"/>
    </row>
    <row r="25" spans="2:9" x14ac:dyDescent="0.25">
      <c r="B25" s="28" t="s">
        <v>45</v>
      </c>
      <c r="C25" s="15" t="s">
        <v>46</v>
      </c>
      <c r="D25" s="18">
        <v>1471</v>
      </c>
      <c r="E25" s="18">
        <v>1378</v>
      </c>
      <c r="F25" s="18">
        <f t="shared" si="2"/>
        <v>93</v>
      </c>
      <c r="G25" s="39">
        <f t="shared" si="3"/>
        <v>6.7489114658925986E-2</v>
      </c>
      <c r="H25" s="15"/>
      <c r="I25" s="15"/>
    </row>
    <row r="26" spans="2:9" x14ac:dyDescent="0.25">
      <c r="B26" s="29"/>
      <c r="C26" s="15" t="s">
        <v>50</v>
      </c>
      <c r="D26" s="18">
        <v>1471</v>
      </c>
      <c r="E26" s="18">
        <v>1407</v>
      </c>
      <c r="F26" s="18">
        <f t="shared" si="2"/>
        <v>64</v>
      </c>
      <c r="G26" s="39">
        <f t="shared" si="3"/>
        <v>4.548685145700071E-2</v>
      </c>
      <c r="H26" s="15"/>
      <c r="I26" s="15"/>
    </row>
    <row r="27" spans="2:9" x14ac:dyDescent="0.25">
      <c r="B27" s="29"/>
      <c r="C27" s="15" t="s">
        <v>51</v>
      </c>
      <c r="D27" s="18">
        <v>1471</v>
      </c>
      <c r="E27" s="18">
        <v>1407</v>
      </c>
      <c r="F27" s="18">
        <f t="shared" si="2"/>
        <v>64</v>
      </c>
      <c r="G27" s="39">
        <f t="shared" si="3"/>
        <v>4.548685145700071E-2</v>
      </c>
      <c r="H27" s="15"/>
      <c r="I27" s="15"/>
    </row>
    <row r="28" spans="2:9" x14ac:dyDescent="0.25">
      <c r="B28" s="29"/>
      <c r="C28" s="15" t="s">
        <v>52</v>
      </c>
      <c r="D28" s="18">
        <v>1471</v>
      </c>
      <c r="E28" s="18">
        <v>1407</v>
      </c>
      <c r="F28" s="18">
        <f t="shared" si="2"/>
        <v>64</v>
      </c>
      <c r="G28" s="39">
        <f t="shared" si="3"/>
        <v>4.548685145700071E-2</v>
      </c>
      <c r="H28" s="15"/>
      <c r="I28" s="15"/>
    </row>
    <row r="29" spans="2:9" x14ac:dyDescent="0.25">
      <c r="C29" s="15" t="s">
        <v>53</v>
      </c>
      <c r="D29" s="18">
        <v>1471</v>
      </c>
      <c r="E29" s="18">
        <v>1407</v>
      </c>
      <c r="F29" s="18">
        <f t="shared" si="2"/>
        <v>64</v>
      </c>
      <c r="G29" s="39">
        <f t="shared" si="3"/>
        <v>4.548685145700071E-2</v>
      </c>
      <c r="H29" s="15"/>
      <c r="I29" s="15"/>
    </row>
    <row r="30" spans="2:9" x14ac:dyDescent="0.25">
      <c r="B30" s="29"/>
      <c r="C30" s="15" t="s">
        <v>54</v>
      </c>
      <c r="D30" s="18">
        <v>1470.25</v>
      </c>
      <c r="E30" s="18">
        <v>1407</v>
      </c>
      <c r="F30" s="18">
        <f t="shared" si="2"/>
        <v>63.25</v>
      </c>
      <c r="G30" s="39">
        <f t="shared" si="3"/>
        <v>4.4953802416488983E-2</v>
      </c>
      <c r="H30" s="15"/>
      <c r="I30" s="15"/>
    </row>
    <row r="31" spans="2:9" x14ac:dyDescent="0.25">
      <c r="B31" s="29"/>
      <c r="C31" s="15" t="s">
        <v>55</v>
      </c>
      <c r="D31" s="18">
        <v>1470.25</v>
      </c>
      <c r="E31" s="18">
        <v>1407</v>
      </c>
      <c r="F31" s="18">
        <f t="shared" si="2"/>
        <v>63.25</v>
      </c>
      <c r="G31" s="39">
        <f t="shared" si="3"/>
        <v>4.4953802416488983E-2</v>
      </c>
      <c r="H31" s="15"/>
      <c r="I31" s="15"/>
    </row>
    <row r="32" spans="2:9" x14ac:dyDescent="0.25">
      <c r="B32" s="29"/>
      <c r="C32" s="15" t="s">
        <v>56</v>
      </c>
      <c r="D32" s="18">
        <v>1470.25</v>
      </c>
      <c r="E32" s="18">
        <v>1407</v>
      </c>
      <c r="F32" s="18">
        <f t="shared" si="2"/>
        <v>63.25</v>
      </c>
      <c r="G32" s="39">
        <f t="shared" si="3"/>
        <v>4.4953802416488983E-2</v>
      </c>
      <c r="H32" s="15"/>
      <c r="I32" s="15"/>
    </row>
    <row r="33" spans="2:9" x14ac:dyDescent="0.25">
      <c r="B33" s="29"/>
      <c r="C33" s="15" t="s">
        <v>57</v>
      </c>
      <c r="D33" s="18">
        <v>1470.25</v>
      </c>
      <c r="E33" s="18">
        <v>1407</v>
      </c>
      <c r="F33" s="18">
        <f t="shared" si="2"/>
        <v>63.25</v>
      </c>
      <c r="G33" s="39">
        <f t="shared" si="3"/>
        <v>4.4953802416488983E-2</v>
      </c>
      <c r="H33" s="15"/>
      <c r="I33" s="15"/>
    </row>
    <row r="34" spans="2:9" x14ac:dyDescent="0.25">
      <c r="B34" s="29"/>
      <c r="C34" s="15" t="s">
        <v>41</v>
      </c>
      <c r="D34" s="18">
        <v>1470.25</v>
      </c>
      <c r="E34" s="18">
        <v>1407</v>
      </c>
      <c r="F34" s="18">
        <f t="shared" si="2"/>
        <v>63.25</v>
      </c>
      <c r="G34" s="39">
        <f t="shared" si="3"/>
        <v>4.4953802416488983E-2</v>
      </c>
      <c r="H34" s="15"/>
      <c r="I34" s="15"/>
    </row>
    <row r="35" spans="2:9" x14ac:dyDescent="0.25">
      <c r="B35" s="29"/>
      <c r="C35" s="15" t="s">
        <v>37</v>
      </c>
      <c r="D35" s="18">
        <v>1470.25</v>
      </c>
      <c r="E35" s="18">
        <v>1407</v>
      </c>
      <c r="F35" s="18">
        <f t="shared" si="2"/>
        <v>63.25</v>
      </c>
      <c r="G35" s="39">
        <f t="shared" si="3"/>
        <v>4.4953802416488983E-2</v>
      </c>
      <c r="H35" s="15"/>
      <c r="I35" s="15"/>
    </row>
    <row r="36" spans="2:9" x14ac:dyDescent="0.25">
      <c r="B36" s="29"/>
      <c r="C36" s="15" t="s">
        <v>47</v>
      </c>
      <c r="D36" s="18">
        <v>1470.25</v>
      </c>
      <c r="E36" s="18">
        <v>1407</v>
      </c>
      <c r="F36" s="18">
        <f t="shared" si="2"/>
        <v>63.25</v>
      </c>
      <c r="G36" s="39">
        <f t="shared" si="3"/>
        <v>4.4953802416488983E-2</v>
      </c>
      <c r="H36" s="15"/>
      <c r="I36" s="15"/>
    </row>
    <row r="37" spans="2:9" x14ac:dyDescent="0.25">
      <c r="B37" s="28" t="s">
        <v>40</v>
      </c>
      <c r="C37" s="15" t="s">
        <v>46</v>
      </c>
      <c r="D37" s="18">
        <v>2250</v>
      </c>
      <c r="E37" s="18">
        <v>1407</v>
      </c>
      <c r="F37" s="18">
        <f t="shared" si="2"/>
        <v>843</v>
      </c>
      <c r="G37" s="39">
        <f t="shared" si="3"/>
        <v>0.59914712153518124</v>
      </c>
    </row>
    <row r="38" spans="2:9" x14ac:dyDescent="0.25">
      <c r="B38" s="30"/>
      <c r="C38" s="15" t="s">
        <v>50</v>
      </c>
      <c r="D38" s="18">
        <v>2250</v>
      </c>
      <c r="E38" s="18">
        <v>1645.365</v>
      </c>
      <c r="F38" s="18">
        <f t="shared" si="2"/>
        <v>604.63499999999999</v>
      </c>
      <c r="G38" s="39">
        <f t="shared" si="3"/>
        <v>0.36747773290424918</v>
      </c>
    </row>
    <row r="39" spans="2:9" x14ac:dyDescent="0.25">
      <c r="B39" s="13"/>
      <c r="C39" s="15" t="s">
        <v>51</v>
      </c>
      <c r="D39" s="18">
        <v>2250</v>
      </c>
      <c r="E39" s="18">
        <v>1645.365</v>
      </c>
      <c r="F39" s="18">
        <f t="shared" si="2"/>
        <v>604.63499999999999</v>
      </c>
      <c r="G39" s="39">
        <f t="shared" si="3"/>
        <v>0.36747773290424918</v>
      </c>
    </row>
    <row r="40" spans="2:9" x14ac:dyDescent="0.25">
      <c r="B40" s="13"/>
      <c r="C40" s="15" t="s">
        <v>52</v>
      </c>
      <c r="D40" s="18">
        <v>2250</v>
      </c>
      <c r="E40" s="18">
        <v>1645.365</v>
      </c>
      <c r="F40" s="18">
        <f t="shared" si="2"/>
        <v>604.63499999999999</v>
      </c>
      <c r="G40" s="39">
        <f t="shared" si="3"/>
        <v>0.36747773290424918</v>
      </c>
    </row>
    <row r="41" spans="2:9" x14ac:dyDescent="0.25">
      <c r="B41" s="13"/>
      <c r="C41" s="15" t="s">
        <v>53</v>
      </c>
      <c r="D41" s="18">
        <v>2250</v>
      </c>
      <c r="E41" s="18">
        <v>1645.365</v>
      </c>
      <c r="F41" s="18">
        <f t="shared" si="2"/>
        <v>604.63499999999999</v>
      </c>
      <c r="G41" s="39">
        <f t="shared" si="3"/>
        <v>0.36747773290424918</v>
      </c>
    </row>
    <row r="42" spans="2:9" x14ac:dyDescent="0.25">
      <c r="C42" s="15" t="s">
        <v>54</v>
      </c>
      <c r="D42" s="18">
        <f>C12</f>
        <v>2250.25</v>
      </c>
      <c r="E42" s="18">
        <v>1645.365</v>
      </c>
      <c r="F42" s="18">
        <f t="shared" si="2"/>
        <v>604.88499999999999</v>
      </c>
      <c r="G42" s="39">
        <f t="shared" si="3"/>
        <v>0.36762967487457188</v>
      </c>
    </row>
    <row r="43" spans="2:9" x14ac:dyDescent="0.25">
      <c r="C43" s="15" t="s">
        <v>55</v>
      </c>
      <c r="D43" s="18">
        <f>D42</f>
        <v>2250.25</v>
      </c>
      <c r="E43" s="18">
        <v>1645.365</v>
      </c>
      <c r="F43" s="18">
        <f t="shared" si="2"/>
        <v>604.88499999999999</v>
      </c>
      <c r="G43" s="39">
        <f t="shared" si="3"/>
        <v>0.36762967487457188</v>
      </c>
    </row>
    <row r="44" spans="2:9" x14ac:dyDescent="0.25">
      <c r="C44" s="15" t="s">
        <v>56</v>
      </c>
      <c r="D44" s="18">
        <f t="shared" ref="D44:D46" si="4">D43</f>
        <v>2250.25</v>
      </c>
      <c r="E44" s="18">
        <v>1645.365</v>
      </c>
      <c r="F44" s="18">
        <f t="shared" si="2"/>
        <v>604.88499999999999</v>
      </c>
      <c r="G44" s="39">
        <f t="shared" si="3"/>
        <v>0.36762967487457188</v>
      </c>
    </row>
    <row r="45" spans="2:9" x14ac:dyDescent="0.25">
      <c r="C45" s="15" t="s">
        <v>57</v>
      </c>
      <c r="D45" s="18">
        <f t="shared" si="4"/>
        <v>2250.25</v>
      </c>
      <c r="E45" s="18">
        <v>1645.365</v>
      </c>
      <c r="F45" s="18">
        <f t="shared" si="2"/>
        <v>604.88499999999999</v>
      </c>
      <c r="G45" s="39">
        <f t="shared" si="3"/>
        <v>0.36762967487457188</v>
      </c>
    </row>
    <row r="46" spans="2:9" x14ac:dyDescent="0.25">
      <c r="C46" s="15" t="s">
        <v>41</v>
      </c>
      <c r="D46" s="18">
        <f t="shared" si="4"/>
        <v>2250.25</v>
      </c>
      <c r="E46" s="18">
        <v>1645.365</v>
      </c>
      <c r="F46" s="18">
        <f t="shared" si="2"/>
        <v>604.88499999999999</v>
      </c>
      <c r="G46" s="39">
        <f t="shared" si="3"/>
        <v>0.36762967487457188</v>
      </c>
    </row>
  </sheetData>
  <mergeCells count="6">
    <mergeCell ref="B5:I5"/>
    <mergeCell ref="B16:I16"/>
    <mergeCell ref="E18:E20"/>
    <mergeCell ref="D18:D20"/>
    <mergeCell ref="F18:F20"/>
    <mergeCell ref="G18:G20"/>
  </mergeCells>
  <pageMargins left="0.7" right="0.7" top="0.75" bottom="0.75" header="0.3" footer="0.3"/>
  <pageSetup scale="73" orientation="portrait" r:id="rId1"/>
  <headerFooter>
    <oddFooter>&amp;C&amp;A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2"/>
  <sheetViews>
    <sheetView workbookViewId="0"/>
  </sheetViews>
  <sheetFormatPr defaultRowHeight="15" x14ac:dyDescent="0.25"/>
  <cols>
    <col min="1" max="1" width="15.7109375" customWidth="1"/>
    <col min="2" max="3" width="9.85546875" style="6" customWidth="1"/>
    <col min="4" max="4" width="10.140625" style="6" customWidth="1"/>
    <col min="5" max="7" width="11.28515625" style="6" customWidth="1"/>
    <col min="8" max="10" width="10.42578125" customWidth="1"/>
    <col min="11" max="11" width="10.42578125" style="12" customWidth="1"/>
    <col min="12" max="12" width="10.42578125" customWidth="1"/>
    <col min="13" max="13" width="11.28515625" customWidth="1"/>
    <col min="14" max="14" width="14.85546875" customWidth="1"/>
    <col min="15" max="15" width="8.7109375" style="12" customWidth="1"/>
    <col min="16" max="16" width="11.28515625" customWidth="1"/>
    <col min="17" max="17" width="10" customWidth="1"/>
    <col min="18" max="18" width="10.28515625" customWidth="1"/>
    <col min="19" max="19" width="10" customWidth="1"/>
    <col min="22" max="22" width="10.5703125" bestFit="1" customWidth="1"/>
    <col min="23" max="23" width="15.5703125" bestFit="1" customWidth="1"/>
    <col min="24" max="24" width="11.28515625" bestFit="1" customWidth="1"/>
    <col min="25" max="25" width="19.85546875" bestFit="1" customWidth="1"/>
  </cols>
  <sheetData>
    <row r="1" spans="1:20" ht="15.75" thickBot="1" x14ac:dyDescent="0.3"/>
    <row r="2" spans="1:20" ht="16.5" thickBot="1" x14ac:dyDescent="0.3">
      <c r="A2" s="1"/>
      <c r="I2" s="47" t="s">
        <v>12</v>
      </c>
      <c r="J2" s="48"/>
      <c r="K2" s="48"/>
      <c r="L2" s="48"/>
      <c r="M2" s="48"/>
      <c r="N2" s="48"/>
      <c r="O2" s="48"/>
      <c r="P2" s="48"/>
      <c r="Q2" s="48"/>
      <c r="R2" s="48"/>
      <c r="S2" s="48"/>
      <c r="T2" s="49"/>
    </row>
    <row r="3" spans="1:20" ht="15.75" x14ac:dyDescent="0.25">
      <c r="A3" s="2"/>
      <c r="B3" s="50" t="s">
        <v>7</v>
      </c>
      <c r="C3" s="51"/>
      <c r="D3" s="52"/>
      <c r="E3" s="50" t="s">
        <v>11</v>
      </c>
      <c r="F3" s="51"/>
      <c r="G3" s="52"/>
      <c r="I3" s="53" t="s">
        <v>7</v>
      </c>
      <c r="J3" s="54"/>
      <c r="K3" s="54"/>
      <c r="L3" s="55"/>
      <c r="M3" s="53" t="s">
        <v>11</v>
      </c>
      <c r="N3" s="54"/>
      <c r="O3" s="54"/>
      <c r="P3" s="55"/>
      <c r="Q3" s="53" t="s">
        <v>13</v>
      </c>
      <c r="R3" s="54"/>
      <c r="S3" s="54"/>
      <c r="T3" s="55"/>
    </row>
    <row r="4" spans="1:20" ht="15.75" x14ac:dyDescent="0.25">
      <c r="A4" s="3" t="s">
        <v>8</v>
      </c>
      <c r="B4" s="5"/>
      <c r="C4" s="5"/>
      <c r="D4" s="5"/>
    </row>
    <row r="5" spans="1:20" s="35" customFormat="1" ht="36" x14ac:dyDescent="0.25">
      <c r="A5" s="31" t="s">
        <v>0</v>
      </c>
      <c r="B5" s="32" t="s">
        <v>9</v>
      </c>
      <c r="C5" s="33" t="s">
        <v>10</v>
      </c>
      <c r="D5" s="34" t="s">
        <v>14</v>
      </c>
      <c r="E5" s="32" t="s">
        <v>9</v>
      </c>
      <c r="F5" s="33" t="s">
        <v>10</v>
      </c>
      <c r="G5" s="34" t="s">
        <v>14</v>
      </c>
      <c r="I5" s="32" t="s">
        <v>9</v>
      </c>
      <c r="J5" s="33" t="s">
        <v>10</v>
      </c>
      <c r="K5" s="36" t="s">
        <v>43</v>
      </c>
      <c r="L5" s="34" t="s">
        <v>14</v>
      </c>
      <c r="M5" s="32" t="s">
        <v>9</v>
      </c>
      <c r="N5" s="36" t="s">
        <v>42</v>
      </c>
      <c r="O5" s="36" t="s">
        <v>43</v>
      </c>
      <c r="P5" s="34" t="s">
        <v>14</v>
      </c>
      <c r="Q5" s="32" t="s">
        <v>9</v>
      </c>
      <c r="R5" s="33" t="s">
        <v>10</v>
      </c>
      <c r="S5" s="36" t="s">
        <v>43</v>
      </c>
      <c r="T5" s="34" t="s">
        <v>14</v>
      </c>
    </row>
    <row r="6" spans="1:20" x14ac:dyDescent="0.25">
      <c r="A6" s="4" t="s">
        <v>1</v>
      </c>
      <c r="B6" s="7">
        <v>278</v>
      </c>
      <c r="C6" s="7">
        <v>278</v>
      </c>
      <c r="D6" s="11">
        <v>278</v>
      </c>
      <c r="E6" s="59">
        <v>5.5109999999999999E-2</v>
      </c>
      <c r="F6" s="59">
        <v>3.4540000000000001E-2</v>
      </c>
      <c r="G6" s="60">
        <v>5.2729999999999999E-2</v>
      </c>
      <c r="H6" s="61"/>
      <c r="I6" s="7">
        <f t="shared" ref="I6:J7" si="0">B6</f>
        <v>278</v>
      </c>
      <c r="J6" s="7">
        <f t="shared" si="0"/>
        <v>278</v>
      </c>
      <c r="K6" s="7">
        <f t="shared" ref="K6:N7" si="1">C6</f>
        <v>278</v>
      </c>
      <c r="L6" s="7">
        <f t="shared" si="1"/>
        <v>278</v>
      </c>
      <c r="M6" s="59">
        <f t="shared" si="1"/>
        <v>5.5109999999999999E-2</v>
      </c>
      <c r="N6" s="62">
        <f t="shared" si="1"/>
        <v>3.4540000000000001E-2</v>
      </c>
      <c r="O6" s="59">
        <f t="shared" ref="O6:P11" si="2">F6</f>
        <v>3.4540000000000001E-2</v>
      </c>
      <c r="P6" s="59">
        <f t="shared" si="2"/>
        <v>5.2729999999999999E-2</v>
      </c>
      <c r="Q6" s="63">
        <f>I6*(1-M6)</f>
        <v>262.67941999999999</v>
      </c>
      <c r="R6" s="63">
        <f>J6*(1-N6)</f>
        <v>268.39787999999999</v>
      </c>
      <c r="S6" s="63">
        <f>K6*(1-O6)</f>
        <v>268.39787999999999</v>
      </c>
      <c r="T6" s="63">
        <f>L6*(1-P6)</f>
        <v>263.34106000000003</v>
      </c>
    </row>
    <row r="7" spans="1:20" x14ac:dyDescent="0.25">
      <c r="A7" s="4" t="s">
        <v>2</v>
      </c>
      <c r="B7" s="7">
        <v>800</v>
      </c>
      <c r="C7" s="7">
        <v>800</v>
      </c>
      <c r="D7" s="11">
        <v>800</v>
      </c>
      <c r="E7" s="59">
        <v>0.10671999999999998</v>
      </c>
      <c r="F7" s="59">
        <v>5.1340000000000004E-2</v>
      </c>
      <c r="G7" s="60">
        <v>0.45219999999999999</v>
      </c>
      <c r="H7" s="61"/>
      <c r="I7" s="7">
        <f t="shared" si="0"/>
        <v>800</v>
      </c>
      <c r="J7" s="7">
        <f t="shared" si="0"/>
        <v>800</v>
      </c>
      <c r="K7" s="7">
        <f t="shared" si="1"/>
        <v>800</v>
      </c>
      <c r="L7" s="7">
        <f t="shared" si="1"/>
        <v>800</v>
      </c>
      <c r="M7" s="59">
        <f t="shared" si="1"/>
        <v>0.10671999999999998</v>
      </c>
      <c r="N7" s="62">
        <f t="shared" si="1"/>
        <v>5.1340000000000004E-2</v>
      </c>
      <c r="O7" s="59">
        <f t="shared" si="2"/>
        <v>5.1340000000000004E-2</v>
      </c>
      <c r="P7" s="59">
        <f t="shared" si="2"/>
        <v>0.45219999999999999</v>
      </c>
      <c r="Q7" s="63">
        <f t="shared" ref="Q7:Q11" si="3">I7*(1-M7)</f>
        <v>714.62400000000002</v>
      </c>
      <c r="R7" s="63">
        <f t="shared" ref="R7:R11" si="4">J7*(1-N7)</f>
        <v>758.928</v>
      </c>
      <c r="S7" s="63">
        <f>K7*(1-O7)</f>
        <v>758.928</v>
      </c>
      <c r="T7" s="63">
        <f>L7*(1-P7)</f>
        <v>438.24000000000007</v>
      </c>
    </row>
    <row r="8" spans="1:20" x14ac:dyDescent="0.25">
      <c r="A8" s="4" t="s">
        <v>3</v>
      </c>
      <c r="B8" s="8">
        <v>770</v>
      </c>
      <c r="C8" s="8">
        <v>770</v>
      </c>
      <c r="D8" s="10">
        <v>770</v>
      </c>
      <c r="E8" s="59">
        <v>0.10528999999999999</v>
      </c>
      <c r="F8" s="59">
        <v>0.15173</v>
      </c>
      <c r="G8" s="60">
        <v>0.11837</v>
      </c>
      <c r="H8" s="61"/>
      <c r="I8" s="8">
        <v>0</v>
      </c>
      <c r="J8" s="8">
        <v>0</v>
      </c>
      <c r="K8" s="8">
        <f>0.5*C8</f>
        <v>385</v>
      </c>
      <c r="L8" s="8">
        <f>0.5*D8</f>
        <v>385</v>
      </c>
      <c r="M8" s="59">
        <v>0</v>
      </c>
      <c r="N8" s="62">
        <v>0</v>
      </c>
      <c r="O8" s="59">
        <f t="shared" si="2"/>
        <v>0.15173</v>
      </c>
      <c r="P8" s="59">
        <f t="shared" si="2"/>
        <v>0.11837</v>
      </c>
      <c r="Q8" s="63">
        <f t="shared" si="3"/>
        <v>0</v>
      </c>
      <c r="R8" s="63">
        <f t="shared" si="4"/>
        <v>0</v>
      </c>
      <c r="S8" s="63">
        <f t="shared" ref="S8:S11" si="5">K8*(1-O8)</f>
        <v>326.58395000000002</v>
      </c>
      <c r="T8" s="63">
        <f>L8*(1-P8)</f>
        <v>339.42755</v>
      </c>
    </row>
    <row r="9" spans="1:20" x14ac:dyDescent="0.25">
      <c r="A9" s="4" t="s">
        <v>4</v>
      </c>
      <c r="B9" s="8">
        <v>790</v>
      </c>
      <c r="C9" s="8">
        <v>790</v>
      </c>
      <c r="D9" s="10">
        <v>790</v>
      </c>
      <c r="E9" s="59">
        <v>7.4340000000000003E-2</v>
      </c>
      <c r="F9" s="59">
        <v>0.10705000000000001</v>
      </c>
      <c r="G9" s="60">
        <v>7.3010000000000005E-2</v>
      </c>
      <c r="H9" s="61"/>
      <c r="I9" s="8">
        <v>0</v>
      </c>
      <c r="J9" s="8">
        <v>0</v>
      </c>
      <c r="K9" s="8">
        <f>0.5*C9</f>
        <v>395</v>
      </c>
      <c r="L9" s="8">
        <f>0.5*D9</f>
        <v>395</v>
      </c>
      <c r="M9" s="59">
        <v>0</v>
      </c>
      <c r="N9" s="62">
        <v>0</v>
      </c>
      <c r="O9" s="59">
        <f t="shared" si="2"/>
        <v>0.10705000000000001</v>
      </c>
      <c r="P9" s="59">
        <f t="shared" si="2"/>
        <v>7.3010000000000005E-2</v>
      </c>
      <c r="Q9" s="63">
        <f t="shared" si="3"/>
        <v>0</v>
      </c>
      <c r="R9" s="63">
        <f t="shared" si="4"/>
        <v>0</v>
      </c>
      <c r="S9" s="63">
        <f t="shared" si="5"/>
        <v>352.71525000000003</v>
      </c>
      <c r="T9" s="63">
        <f>L9*(1-P9)</f>
        <v>366.16104999999999</v>
      </c>
    </row>
    <row r="10" spans="1:20" x14ac:dyDescent="0.25">
      <c r="A10" s="4" t="s">
        <v>5</v>
      </c>
      <c r="B10" s="7">
        <v>1320</v>
      </c>
      <c r="C10" s="7">
        <v>1315</v>
      </c>
      <c r="D10" s="11">
        <v>1315</v>
      </c>
      <c r="E10" s="59">
        <v>3.3910000000000003E-2</v>
      </c>
      <c r="F10" s="59">
        <v>4.0389999999999995E-2</v>
      </c>
      <c r="G10" s="60">
        <v>3.3210000000000003E-2</v>
      </c>
      <c r="H10" s="61"/>
      <c r="I10" s="7">
        <f t="shared" ref="I10:J11" si="6">0.15*B10</f>
        <v>198</v>
      </c>
      <c r="J10" s="7">
        <f t="shared" si="6"/>
        <v>197.25</v>
      </c>
      <c r="K10" s="7">
        <f>0.15*C10</f>
        <v>197.25</v>
      </c>
      <c r="L10" s="7">
        <f>0.15*D10</f>
        <v>197.25</v>
      </c>
      <c r="M10" s="59">
        <f>E10</f>
        <v>3.3910000000000003E-2</v>
      </c>
      <c r="N10" s="62">
        <f>F10</f>
        <v>4.0389999999999995E-2</v>
      </c>
      <c r="O10" s="59">
        <f t="shared" si="2"/>
        <v>4.0389999999999995E-2</v>
      </c>
      <c r="P10" s="59">
        <f t="shared" si="2"/>
        <v>3.3210000000000003E-2</v>
      </c>
      <c r="Q10" s="63">
        <f t="shared" si="3"/>
        <v>191.28582</v>
      </c>
      <c r="R10" s="63">
        <f t="shared" si="4"/>
        <v>189.2830725</v>
      </c>
      <c r="S10" s="63">
        <f t="shared" si="5"/>
        <v>189.2830725</v>
      </c>
      <c r="T10" s="63">
        <f>L10*(1-P10)</f>
        <v>190.69932750000001</v>
      </c>
    </row>
    <row r="11" spans="1:20" x14ac:dyDescent="0.25">
      <c r="A11" s="4" t="s">
        <v>6</v>
      </c>
      <c r="B11" s="7">
        <v>1300</v>
      </c>
      <c r="C11" s="7">
        <v>1300</v>
      </c>
      <c r="D11" s="11">
        <v>1300</v>
      </c>
      <c r="E11" s="59">
        <v>4.1309999999999999E-2</v>
      </c>
      <c r="F11" s="59">
        <v>4.999E-2</v>
      </c>
      <c r="G11" s="60">
        <v>5.1100000000000007E-2</v>
      </c>
      <c r="H11" s="61"/>
      <c r="I11" s="9">
        <f t="shared" si="6"/>
        <v>195</v>
      </c>
      <c r="J11" s="9">
        <f t="shared" si="6"/>
        <v>195</v>
      </c>
      <c r="K11" s="9">
        <f>0.15*C11</f>
        <v>195</v>
      </c>
      <c r="L11" s="9">
        <f>0.15*D11</f>
        <v>195</v>
      </c>
      <c r="M11" s="64">
        <f>E11</f>
        <v>4.1309999999999999E-2</v>
      </c>
      <c r="N11" s="65">
        <f>F11</f>
        <v>4.999E-2</v>
      </c>
      <c r="O11" s="64">
        <f t="shared" si="2"/>
        <v>4.999E-2</v>
      </c>
      <c r="P11" s="64">
        <f t="shared" si="2"/>
        <v>5.1100000000000007E-2</v>
      </c>
      <c r="Q11" s="66">
        <f t="shared" si="3"/>
        <v>186.94455000000002</v>
      </c>
      <c r="R11" s="66">
        <f t="shared" si="4"/>
        <v>185.25194999999999</v>
      </c>
      <c r="S11" s="66">
        <f t="shared" si="5"/>
        <v>185.25194999999999</v>
      </c>
      <c r="T11" s="66">
        <f>L11*(1-P11)</f>
        <v>185.03549999999998</v>
      </c>
    </row>
    <row r="12" spans="1:20" x14ac:dyDescent="0.25">
      <c r="E12" s="67"/>
      <c r="F12" s="67"/>
      <c r="G12" s="67"/>
      <c r="H12" s="61" t="s">
        <v>59</v>
      </c>
      <c r="I12" s="68">
        <f>SUM(I6:I11)</f>
        <v>1471</v>
      </c>
      <c r="J12" s="68">
        <f>SUM(J6:J11)</f>
        <v>1470.25</v>
      </c>
      <c r="K12" s="68">
        <f>SUM(K6:K11)</f>
        <v>2250.25</v>
      </c>
      <c r="L12" s="68">
        <f>SUM(L6:L11)</f>
        <v>2250.25</v>
      </c>
      <c r="M12" s="69">
        <f>SUMPRODUCT(I6:I11,M6:M11)/SUM(I6:I11)</f>
        <v>7.8495044187627455E-2</v>
      </c>
      <c r="N12" s="70">
        <f>SUMPRODUCT(J6:J11,N6:N11)/SUM(J6:J11)</f>
        <v>4.6515284815507561E-2</v>
      </c>
      <c r="O12" s="70">
        <f>SUMPRODUCT(K6:K11,O6:O11)/SUM(K6:K11)</f>
        <v>7.5142716364848358E-2</v>
      </c>
      <c r="P12" s="69">
        <f>SUMPRODUCT(L6:L11,P6:P11)/SUM(L6:L11)</f>
        <v>0.20768604043995112</v>
      </c>
      <c r="Q12" s="63">
        <f>SUM(Q6:Q11)</f>
        <v>1355.53379</v>
      </c>
      <c r="R12" s="63">
        <f>SUM(R6:R11)</f>
        <v>1401.8609024999998</v>
      </c>
      <c r="S12" s="63">
        <f>SUM(S6:S11)</f>
        <v>2081.1601024999995</v>
      </c>
      <c r="T12" s="63">
        <f>SUM(T6:T11)</f>
        <v>1782.9044875</v>
      </c>
    </row>
  </sheetData>
  <mergeCells count="6">
    <mergeCell ref="I2:T2"/>
    <mergeCell ref="B3:D3"/>
    <mergeCell ref="E3:G3"/>
    <mergeCell ref="I3:L3"/>
    <mergeCell ref="M3:P3"/>
    <mergeCell ref="Q3:T3"/>
  </mergeCells>
  <printOptions horizontalCentered="1"/>
  <pageMargins left="0.2" right="0.2" top="0.75" bottom="0.75" header="0.3" footer="0.3"/>
  <pageSetup scale="62" orientation="landscape" r:id="rId1"/>
  <headerFooter>
    <oddFooter>&amp;C&amp;A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Reserve Margin</vt:lpstr>
      <vt:lpstr>Capacity</vt:lpstr>
      <vt:lpstr>'Reserve Margin'!Print_Area</vt:lpstr>
    </vt:vector>
  </TitlesOfParts>
  <Company>American Electric Power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Phoebe Pan</dc:creator>
  <cp:lastModifiedBy>Kelly D Pearce</cp:lastModifiedBy>
  <cp:lastPrinted>2015-03-20T15:44:23Z</cp:lastPrinted>
  <dcterms:created xsi:type="dcterms:W3CDTF">2015-03-18T17:52:49Z</dcterms:created>
  <dcterms:modified xsi:type="dcterms:W3CDTF">2015-03-24T11:42:56Z</dcterms:modified>
</cp:coreProperties>
</file>