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90" windowWidth="19230" windowHeight="5850" tabRatio="805"/>
  </bookViews>
  <sheets>
    <sheet name="Exhibit KDP-1" sheetId="34" r:id="rId1"/>
    <sheet name="Updated Exhibit KDP-5" sheetId="18" r:id="rId2"/>
    <sheet name="Summary" sheetId="33" r:id="rId3"/>
    <sheet name="Jan14Act - KP NER" sheetId="8" r:id="rId4"/>
    <sheet name="Feb14Act - KP NER" sheetId="10" r:id="rId5"/>
    <sheet name="Mar14Act - KP NER" sheetId="12" r:id="rId6"/>
    <sheet name="Apr14Act - KP NER" sheetId="14" r:id="rId7"/>
    <sheet name="May14Act - KP NER" sheetId="19" r:id="rId8"/>
    <sheet name="Jun14Act - KP NER" sheetId="20" r:id="rId9"/>
    <sheet name="Jul14Act - KP NER" sheetId="21" r:id="rId10"/>
    <sheet name="Aug14Act - KP NER" sheetId="22" r:id="rId11"/>
    <sheet name="Sep14Act - KP NER" sheetId="23" r:id="rId12"/>
    <sheet name="Oct14Act - KP NER" sheetId="24" r:id="rId13"/>
    <sheet name="Nov14Act - KP NER" sheetId="29" r:id="rId14"/>
    <sheet name="Dec14Act - KP NER" sheetId="30" r:id="rId15"/>
    <sheet name="Purchases" sheetId="6" r:id="rId16"/>
    <sheet name="Jan Adjustment" sheetId="26" r:id="rId17"/>
    <sheet name="Feb Adjustment" sheetId="25" r:id="rId18"/>
    <sheet name="Jan Books" sheetId="27" r:id="rId19"/>
    <sheet name="Feb Books" sheetId="28" r:id="rId20"/>
    <sheet name="No Load" sheetId="7" r:id="rId21"/>
    <sheet name="Adjustment Check" sheetId="32" r:id="rId22"/>
    <sheet name="Purchase Power - Delta1" sheetId="31" r:id="rId23"/>
  </sheets>
  <externalReferences>
    <externalReference r:id="rId24"/>
    <externalReference r:id="rId25"/>
    <externalReference r:id="rId26"/>
  </externalReferences>
  <definedNames>
    <definedName name="AdjAcct5550.035MWH" localSheetId="6">'[1]APPVII PG3'!#REF!</definedName>
    <definedName name="AdjAcct5550.035MWH" localSheetId="0">'[1]APPVII PG3'!#REF!</definedName>
    <definedName name="AdjAcct5550.035MWH" localSheetId="4">'[1]APPVII PG3'!#REF!</definedName>
    <definedName name="AdjAcct5550.035MWH" localSheetId="3">'[1]APPVII PG3'!#REF!</definedName>
    <definedName name="AdjAcct5550.035MWH" localSheetId="5">'[1]APPVII PG3'!#REF!</definedName>
    <definedName name="AdjAcct5550.035MWH">'[1]APPVII PG3'!#REF!</definedName>
    <definedName name="EastDirectAllcTotal" localSheetId="6">'[1]APPVIII PG 1'!#REF!</definedName>
    <definedName name="EastDirectAllcTotal" localSheetId="4">'[1]APPVIII PG 1'!#REF!</definedName>
    <definedName name="EastDirectAllcTotal" localSheetId="3">'[1]APPVIII PG 1'!#REF!</definedName>
    <definedName name="EastDirectAllcTotal" localSheetId="5">'[1]APPVIII PG 1'!#REF!</definedName>
    <definedName name="EastDirectAllcTotal">'[1]APPVIII PG 1'!#REF!</definedName>
    <definedName name="_xlnm.Print_Area" localSheetId="6">'Apr14Act - KP NER'!$A$1:$Q$56</definedName>
    <definedName name="_xlnm.Print_Area" localSheetId="10">'Aug14Act - KP NER'!$A$1:$Q$56</definedName>
    <definedName name="_xlnm.Print_Area" localSheetId="14">'Dec14Act - KP NER'!$A$1:$Q$56</definedName>
    <definedName name="_xlnm.Print_Area" localSheetId="19">'Feb Books'!$A$1:$Z$9</definedName>
    <definedName name="_xlnm.Print_Area" localSheetId="4">'Feb14Act - KP NER'!$A$1:$U$56</definedName>
    <definedName name="_xlnm.Print_Area" localSheetId="18">'Jan Books'!$A$1:$Z$9</definedName>
    <definedName name="_xlnm.Print_Area" localSheetId="3">'Jan14Act - KP NER'!$A$1:$U$56</definedName>
    <definedName name="_xlnm.Print_Area" localSheetId="9">'Jul14Act - KP NER'!$A$1:$Q$56</definedName>
    <definedName name="_xlnm.Print_Area" localSheetId="8">'Jun14Act - KP NER'!$A$1:$Q$56</definedName>
    <definedName name="_xlnm.Print_Area" localSheetId="5">'Mar14Act - KP NER'!$A$1:$Q$56</definedName>
    <definedName name="_xlnm.Print_Area" localSheetId="7">'May14Act - KP NER'!$A$1:$U$56</definedName>
    <definedName name="_xlnm.Print_Area" localSheetId="20">'No Load'!$A$1:$M$12</definedName>
    <definedName name="_xlnm.Print_Area" localSheetId="13">'Nov14Act - KP NER'!$A$1:$Q$56</definedName>
    <definedName name="_xlnm.Print_Area" localSheetId="12">'Oct14Act - KP NER'!$A$1:$Q$56</definedName>
    <definedName name="_xlnm.Print_Area" localSheetId="11">'Sep14Act - KP NER'!$A$1:$Q$56</definedName>
    <definedName name="WestDirectAllcTotal" localSheetId="6">'[1]APPVIII PG 1'!#REF!</definedName>
    <definedName name="WestDirectAllcTotal" localSheetId="4">'[1]APPVIII PG 1'!#REF!</definedName>
    <definedName name="WestDirectAllcTotal" localSheetId="3">'[1]APPVIII PG 1'!#REF!</definedName>
    <definedName name="WestDirectAllcTotal" localSheetId="5">'[1]APPVIII PG 1'!#REF!</definedName>
    <definedName name="WestDirectAllcTotal">'[1]APPVIII PG 1'!#REF!</definedName>
  </definedNames>
  <calcPr calcId="145621"/>
</workbook>
</file>

<file path=xl/calcChain.xml><?xml version="1.0" encoding="utf-8"?>
<calcChain xmlns="http://schemas.openxmlformats.org/spreadsheetml/2006/main">
  <c r="H32" i="8" l="1"/>
  <c r="L24" i="12" l="1"/>
  <c r="L24" i="14"/>
  <c r="L24" i="20"/>
  <c r="L24" i="21"/>
  <c r="L24" i="22"/>
  <c r="L24" i="23"/>
  <c r="L24" i="24"/>
  <c r="L24" i="29"/>
  <c r="L24" i="30"/>
  <c r="I32" i="30" l="1"/>
  <c r="I32" i="23"/>
  <c r="I32" i="22"/>
  <c r="I32" i="21"/>
  <c r="I32" i="20"/>
  <c r="I32" i="14"/>
  <c r="I32" i="12"/>
  <c r="M32" i="10"/>
  <c r="M32" i="8"/>
  <c r="I32" i="24" l="1"/>
  <c r="D23" i="18" l="1"/>
  <c r="D20" i="18"/>
  <c r="D19" i="18"/>
  <c r="D18" i="18"/>
  <c r="D17" i="18"/>
  <c r="D15" i="18"/>
  <c r="C15" i="18"/>
  <c r="D14" i="18"/>
  <c r="D13" i="18"/>
  <c r="D12" i="18"/>
  <c r="N46" i="30" l="1"/>
  <c r="N46" i="29"/>
  <c r="G39" i="24" l="1"/>
  <c r="M17" i="33" l="1"/>
  <c r="L17" i="33"/>
  <c r="H17" i="33"/>
  <c r="E17" i="33"/>
  <c r="N46" i="24"/>
  <c r="K17" i="33" s="1"/>
  <c r="N46" i="23"/>
  <c r="J17" i="33" s="1"/>
  <c r="N46" i="22"/>
  <c r="I17" i="33" s="1"/>
  <c r="N46" i="21"/>
  <c r="N46" i="20"/>
  <c r="G17" i="33" s="1"/>
  <c r="N46" i="14"/>
  <c r="N46" i="12"/>
  <c r="D17" i="33" s="1"/>
  <c r="P17" i="33" l="1"/>
  <c r="R46" i="8"/>
  <c r="R46" i="10"/>
  <c r="C17" i="33" s="1"/>
  <c r="R46" i="19"/>
  <c r="F17" i="33" s="1"/>
  <c r="O17" i="33" s="1"/>
  <c r="B17" i="33" l="1"/>
  <c r="N17" i="33" s="1"/>
  <c r="M4" i="33"/>
  <c r="M3" i="33"/>
  <c r="L13" i="33"/>
  <c r="L9" i="33"/>
  <c r="L7" i="33"/>
  <c r="L4" i="33"/>
  <c r="L3" i="33"/>
  <c r="I30" i="29"/>
  <c r="I27" i="29"/>
  <c r="I32" i="29"/>
  <c r="K13" i="33"/>
  <c r="K7" i="33"/>
  <c r="K4" i="33"/>
  <c r="K3" i="33"/>
  <c r="J13" i="33"/>
  <c r="J10" i="33"/>
  <c r="J9" i="33"/>
  <c r="J7" i="33"/>
  <c r="J4" i="33"/>
  <c r="J3" i="33"/>
  <c r="I13" i="33"/>
  <c r="I10" i="33"/>
  <c r="I9" i="33"/>
  <c r="I7" i="33"/>
  <c r="I4" i="33"/>
  <c r="I3" i="33"/>
  <c r="H13" i="33"/>
  <c r="H10" i="33"/>
  <c r="H9" i="33"/>
  <c r="H7" i="33"/>
  <c r="H4" i="33"/>
  <c r="H3" i="33"/>
  <c r="G13" i="33"/>
  <c r="G10" i="33"/>
  <c r="G9" i="33"/>
  <c r="G7" i="33"/>
  <c r="G4" i="33"/>
  <c r="G3" i="33"/>
  <c r="E13" i="33"/>
  <c r="E10" i="33"/>
  <c r="E9" i="33"/>
  <c r="E7" i="33"/>
  <c r="D13" i="33"/>
  <c r="D10" i="33"/>
  <c r="D9" i="33"/>
  <c r="D7" i="33"/>
  <c r="C13" i="33"/>
  <c r="P3" i="33" l="1"/>
  <c r="P4" i="33"/>
  <c r="P5" i="33" l="1"/>
  <c r="H18" i="34" s="1"/>
  <c r="I31" i="24" l="1"/>
  <c r="I30" i="24"/>
  <c r="L36" i="19" l="1"/>
  <c r="M32" i="19"/>
  <c r="E19" i="29" l="1"/>
  <c r="E19" i="30"/>
  <c r="N6" i="7" l="1"/>
  <c r="N7" i="7"/>
  <c r="N8" i="7"/>
  <c r="N9" i="7"/>
  <c r="N10" i="7"/>
  <c r="N5" i="7"/>
  <c r="M11" i="7"/>
  <c r="G19" i="30" l="1"/>
  <c r="E31" i="30" l="1"/>
  <c r="E14" i="30"/>
  <c r="I14" i="30" s="1"/>
  <c r="D37" i="30"/>
  <c r="E12" i="30"/>
  <c r="D41" i="30"/>
  <c r="C41" i="30"/>
  <c r="D40" i="30"/>
  <c r="C40" i="30"/>
  <c r="D39" i="30"/>
  <c r="C39" i="30"/>
  <c r="H38" i="30"/>
  <c r="G38" i="30"/>
  <c r="D38" i="30"/>
  <c r="C38" i="30"/>
  <c r="M38" i="30" s="1"/>
  <c r="H37" i="30"/>
  <c r="G37" i="30"/>
  <c r="D36" i="30"/>
  <c r="C36" i="30"/>
  <c r="D33" i="30"/>
  <c r="E33" i="30" s="1"/>
  <c r="C33" i="30"/>
  <c r="E32" i="30"/>
  <c r="E30" i="30"/>
  <c r="E29" i="30"/>
  <c r="E28" i="30"/>
  <c r="E27" i="30"/>
  <c r="D20" i="30"/>
  <c r="C20" i="30"/>
  <c r="I19" i="30"/>
  <c r="G20" i="30"/>
  <c r="D16" i="30"/>
  <c r="C16" i="30"/>
  <c r="H15" i="30"/>
  <c r="G15" i="30"/>
  <c r="E15" i="30"/>
  <c r="I15" i="30" s="1"/>
  <c r="H14" i="30"/>
  <c r="G14" i="30"/>
  <c r="G39" i="30" s="1"/>
  <c r="E13" i="30"/>
  <c r="H11" i="30"/>
  <c r="G11" i="30"/>
  <c r="E11" i="30"/>
  <c r="I11" i="30" s="1"/>
  <c r="N38" i="30" l="1"/>
  <c r="I30" i="30"/>
  <c r="G40" i="30"/>
  <c r="M40" i="30" s="1"/>
  <c r="M39" i="30"/>
  <c r="G33" i="30"/>
  <c r="E41" i="30"/>
  <c r="G41" i="30"/>
  <c r="M41" i="30" s="1"/>
  <c r="H20" i="30"/>
  <c r="I20" i="30" s="1"/>
  <c r="E36" i="30"/>
  <c r="G16" i="30"/>
  <c r="G22" i="30" s="1"/>
  <c r="C22" i="30"/>
  <c r="E16" i="30"/>
  <c r="E40" i="30"/>
  <c r="G36" i="30"/>
  <c r="C37" i="30"/>
  <c r="M37" i="30" s="1"/>
  <c r="D42" i="30"/>
  <c r="D22" i="30"/>
  <c r="E39" i="30"/>
  <c r="I31" i="30"/>
  <c r="H41" i="30"/>
  <c r="N37" i="30"/>
  <c r="E38" i="30"/>
  <c r="O38" i="30" s="1"/>
  <c r="E20" i="30"/>
  <c r="H16" i="30"/>
  <c r="I27" i="30"/>
  <c r="F19" i="32"/>
  <c r="E19" i="32"/>
  <c r="E10" i="32"/>
  <c r="F10" i="32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F28" i="32" l="1"/>
  <c r="E28" i="32"/>
  <c r="D44" i="30"/>
  <c r="C23" i="18"/>
  <c r="H39" i="30"/>
  <c r="I39" i="30" s="1"/>
  <c r="O39" i="30" s="1"/>
  <c r="H40" i="30"/>
  <c r="N40" i="30" s="1"/>
  <c r="M10" i="33" s="1"/>
  <c r="H36" i="30"/>
  <c r="N36" i="30" s="1"/>
  <c r="M7" i="33" s="1"/>
  <c r="P7" i="33" s="1"/>
  <c r="H33" i="30"/>
  <c r="I33" i="30" s="1"/>
  <c r="C42" i="30"/>
  <c r="E42" i="30"/>
  <c r="C44" i="30"/>
  <c r="E44" i="30" s="1"/>
  <c r="G42" i="30"/>
  <c r="M36" i="30"/>
  <c r="M42" i="30" s="1"/>
  <c r="E22" i="30"/>
  <c r="E37" i="30"/>
  <c r="O37" i="30" s="1"/>
  <c r="I16" i="30"/>
  <c r="H22" i="30"/>
  <c r="I22" i="30" s="1"/>
  <c r="I41" i="30"/>
  <c r="O41" i="30" s="1"/>
  <c r="N41" i="30"/>
  <c r="M13" i="33" s="1"/>
  <c r="P13" i="33" s="1"/>
  <c r="X10" i="31"/>
  <c r="Y10" i="31"/>
  <c r="H31" i="10"/>
  <c r="F9" i="32" s="1"/>
  <c r="H30" i="10"/>
  <c r="F8" i="32" s="1"/>
  <c r="H29" i="10"/>
  <c r="F7" i="32" s="1"/>
  <c r="H28" i="10"/>
  <c r="F6" i="32" s="1"/>
  <c r="H27" i="10"/>
  <c r="F5" i="32" s="1"/>
  <c r="H27" i="8"/>
  <c r="C5" i="32" s="1"/>
  <c r="H31" i="8"/>
  <c r="C9" i="32" s="1"/>
  <c r="H30" i="8"/>
  <c r="C8" i="32" s="1"/>
  <c r="H29" i="8"/>
  <c r="C7" i="32" s="1"/>
  <c r="G27" i="8"/>
  <c r="B5" i="32" s="1"/>
  <c r="H28" i="8"/>
  <c r="C6" i="32" s="1"/>
  <c r="I40" i="30" l="1"/>
  <c r="O40" i="30" s="1"/>
  <c r="G44" i="30"/>
  <c r="M44" i="30" s="1"/>
  <c r="F23" i="18"/>
  <c r="N39" i="30"/>
  <c r="I36" i="30"/>
  <c r="O36" i="30" s="1"/>
  <c r="H42" i="30"/>
  <c r="H32" i="19"/>
  <c r="C10" i="32"/>
  <c r="G32" i="19"/>
  <c r="H10" i="32" s="1"/>
  <c r="G32" i="8"/>
  <c r="B10" i="32" s="1"/>
  <c r="N42" i="30" l="1"/>
  <c r="M9" i="33"/>
  <c r="P9" i="33" s="1"/>
  <c r="H44" i="30"/>
  <c r="N44" i="30" s="1"/>
  <c r="I42" i="30"/>
  <c r="O42" i="30" s="1"/>
  <c r="K10" i="32"/>
  <c r="I10" i="32"/>
  <c r="L10" i="32" s="1"/>
  <c r="G29" i="19"/>
  <c r="H7" i="32" s="1"/>
  <c r="H29" i="19"/>
  <c r="I7" i="32" s="1"/>
  <c r="G30" i="19"/>
  <c r="H30" i="19"/>
  <c r="I8" i="32" s="1"/>
  <c r="G31" i="19"/>
  <c r="H9" i="32" s="1"/>
  <c r="H31" i="19"/>
  <c r="I9" i="32" s="1"/>
  <c r="H28" i="19"/>
  <c r="I6" i="32" s="1"/>
  <c r="G28" i="19"/>
  <c r="H6" i="32" s="1"/>
  <c r="H27" i="19"/>
  <c r="I5" i="32" s="1"/>
  <c r="G27" i="19"/>
  <c r="H5" i="32" s="1"/>
  <c r="Y9" i="28"/>
  <c r="Y8" i="28"/>
  <c r="Y7" i="28"/>
  <c r="Y6" i="28"/>
  <c r="Y5" i="28"/>
  <c r="Y4" i="28"/>
  <c r="Y3" i="28"/>
  <c r="H8" i="32" l="1"/>
  <c r="K30" i="19"/>
  <c r="L5" i="32"/>
  <c r="L8" i="32"/>
  <c r="L6" i="32"/>
  <c r="L9" i="32"/>
  <c r="L7" i="32"/>
  <c r="I44" i="30"/>
  <c r="O44" i="30" s="1"/>
  <c r="H38" i="29"/>
  <c r="G38" i="29"/>
  <c r="H37" i="29"/>
  <c r="G37" i="29"/>
  <c r="G31" i="29"/>
  <c r="L11" i="7"/>
  <c r="N11" i="7" s="1"/>
  <c r="E12" i="29"/>
  <c r="E13" i="29"/>
  <c r="E14" i="29"/>
  <c r="I14" i="29" s="1"/>
  <c r="E15" i="29"/>
  <c r="I15" i="29" s="1"/>
  <c r="E11" i="29"/>
  <c r="I11" i="29" s="1"/>
  <c r="D16" i="29"/>
  <c r="C16" i="29"/>
  <c r="D20" i="29"/>
  <c r="C20" i="29"/>
  <c r="D33" i="29"/>
  <c r="C33" i="29"/>
  <c r="E28" i="29"/>
  <c r="E29" i="29"/>
  <c r="E30" i="29"/>
  <c r="E32" i="29"/>
  <c r="E27" i="29"/>
  <c r="D41" i="29"/>
  <c r="C41" i="29"/>
  <c r="D40" i="29"/>
  <c r="C40" i="29"/>
  <c r="D39" i="29"/>
  <c r="C39" i="29"/>
  <c r="D38" i="29"/>
  <c r="C38" i="29"/>
  <c r="D37" i="29"/>
  <c r="C37" i="29"/>
  <c r="D36" i="29"/>
  <c r="C36" i="29"/>
  <c r="H20" i="29"/>
  <c r="G19" i="29"/>
  <c r="G20" i="29" s="1"/>
  <c r="H15" i="29"/>
  <c r="G15" i="29"/>
  <c r="H14" i="29"/>
  <c r="H39" i="29" s="1"/>
  <c r="G14" i="29"/>
  <c r="G39" i="29" s="1"/>
  <c r="H11" i="29"/>
  <c r="H36" i="29" s="1"/>
  <c r="G11" i="29"/>
  <c r="M38" i="29" l="1"/>
  <c r="G16" i="29"/>
  <c r="E33" i="29"/>
  <c r="N36" i="29"/>
  <c r="M37" i="29"/>
  <c r="M39" i="29"/>
  <c r="N37" i="29"/>
  <c r="H41" i="29"/>
  <c r="N41" i="29" s="1"/>
  <c r="H31" i="29"/>
  <c r="H40" i="29" s="1"/>
  <c r="N40" i="29" s="1"/>
  <c r="L10" i="33" s="1"/>
  <c r="P10" i="33" s="1"/>
  <c r="P11" i="33" s="1"/>
  <c r="D42" i="29"/>
  <c r="C22" i="18" s="1"/>
  <c r="E38" i="29"/>
  <c r="O38" i="29" s="1"/>
  <c r="D22" i="29"/>
  <c r="I39" i="29"/>
  <c r="O39" i="29" s="1"/>
  <c r="N39" i="29"/>
  <c r="N38" i="29"/>
  <c r="E40" i="29"/>
  <c r="E36" i="29"/>
  <c r="G36" i="29"/>
  <c r="M36" i="29" s="1"/>
  <c r="H16" i="29"/>
  <c r="H22" i="29" s="1"/>
  <c r="E37" i="29"/>
  <c r="O37" i="29" s="1"/>
  <c r="C42" i="29"/>
  <c r="C44" i="29" s="1"/>
  <c r="E39" i="29"/>
  <c r="E41" i="29"/>
  <c r="G40" i="29"/>
  <c r="M40" i="29" s="1"/>
  <c r="G41" i="29"/>
  <c r="G33" i="29"/>
  <c r="I36" i="29"/>
  <c r="E16" i="29"/>
  <c r="C22" i="29"/>
  <c r="E20" i="29"/>
  <c r="G22" i="29"/>
  <c r="I20" i="29"/>
  <c r="I16" i="29"/>
  <c r="I19" i="29"/>
  <c r="P15" i="33" l="1"/>
  <c r="P14" i="33"/>
  <c r="P19" i="33" s="1"/>
  <c r="H15" i="34" s="1"/>
  <c r="H21" i="34" s="1"/>
  <c r="E42" i="29"/>
  <c r="H33" i="29"/>
  <c r="I33" i="29" s="1"/>
  <c r="E22" i="29"/>
  <c r="D44" i="29"/>
  <c r="E44" i="29" s="1"/>
  <c r="N42" i="29"/>
  <c r="H42" i="29"/>
  <c r="D22" i="18" s="1"/>
  <c r="I40" i="29"/>
  <c r="O40" i="29" s="1"/>
  <c r="O36" i="29"/>
  <c r="G42" i="29"/>
  <c r="F22" i="18" s="1"/>
  <c r="M41" i="29"/>
  <c r="M42" i="29" s="1"/>
  <c r="I41" i="29"/>
  <c r="O41" i="29" s="1"/>
  <c r="I22" i="29"/>
  <c r="O38" i="21"/>
  <c r="N38" i="21"/>
  <c r="M38" i="21"/>
  <c r="O37" i="21"/>
  <c r="N37" i="21"/>
  <c r="M37" i="21"/>
  <c r="O38" i="22"/>
  <c r="N38" i="22"/>
  <c r="M38" i="22"/>
  <c r="O37" i="22"/>
  <c r="N37" i="22"/>
  <c r="M37" i="22"/>
  <c r="O38" i="23"/>
  <c r="N38" i="23"/>
  <c r="M38" i="23"/>
  <c r="O37" i="23"/>
  <c r="N37" i="23"/>
  <c r="M37" i="23"/>
  <c r="O38" i="24"/>
  <c r="N38" i="24"/>
  <c r="M38" i="24"/>
  <c r="O37" i="24"/>
  <c r="N37" i="24"/>
  <c r="M37" i="24"/>
  <c r="N36" i="24"/>
  <c r="M36" i="24"/>
  <c r="O38" i="20"/>
  <c r="N38" i="20"/>
  <c r="M38" i="20"/>
  <c r="O37" i="20"/>
  <c r="N37" i="20"/>
  <c r="M37" i="20"/>
  <c r="H19" i="8"/>
  <c r="G19" i="8"/>
  <c r="H41" i="8"/>
  <c r="Y4" i="27"/>
  <c r="Y5" i="27"/>
  <c r="H37" i="8" s="1"/>
  <c r="Y6" i="27"/>
  <c r="Y7" i="27"/>
  <c r="H39" i="8" s="1"/>
  <c r="Y8" i="27"/>
  <c r="Y3" i="27"/>
  <c r="G41" i="8"/>
  <c r="F9" i="27"/>
  <c r="Y9" i="27" s="1"/>
  <c r="P9" i="27"/>
  <c r="H40" i="8"/>
  <c r="H38" i="8"/>
  <c r="H36" i="8"/>
  <c r="H19" i="10"/>
  <c r="H20" i="10" s="1"/>
  <c r="G19" i="10"/>
  <c r="G20" i="10" s="1"/>
  <c r="H20" i="8"/>
  <c r="G20" i="8"/>
  <c r="I19" i="8"/>
  <c r="H15" i="8"/>
  <c r="G15" i="8"/>
  <c r="I15" i="8" s="1"/>
  <c r="H14" i="8"/>
  <c r="I14" i="8" s="1"/>
  <c r="G14" i="8"/>
  <c r="I13" i="8"/>
  <c r="H13" i="8"/>
  <c r="G13" i="8"/>
  <c r="H12" i="8"/>
  <c r="I12" i="8" s="1"/>
  <c r="G12" i="8"/>
  <c r="H11" i="8"/>
  <c r="G11" i="8"/>
  <c r="G16" i="8" s="1"/>
  <c r="H41" i="10"/>
  <c r="I41" i="10" s="1"/>
  <c r="G41" i="10"/>
  <c r="I14" i="10"/>
  <c r="H12" i="10"/>
  <c r="I12" i="10" s="1"/>
  <c r="H13" i="10"/>
  <c r="H14" i="10"/>
  <c r="H15" i="10"/>
  <c r="I15" i="10" s="1"/>
  <c r="H11" i="10"/>
  <c r="G13" i="10"/>
  <c r="I13" i="10" s="1"/>
  <c r="G14" i="10"/>
  <c r="G15" i="10"/>
  <c r="G12" i="10"/>
  <c r="G11" i="10"/>
  <c r="H16" i="10"/>
  <c r="I32" i="10"/>
  <c r="R38" i="8" l="1"/>
  <c r="B4" i="33" s="1"/>
  <c r="R37" i="8"/>
  <c r="B3" i="33" s="1"/>
  <c r="G44" i="29"/>
  <c r="M44" i="29" s="1"/>
  <c r="H44" i="29"/>
  <c r="N44" i="29" s="1"/>
  <c r="I42" i="29"/>
  <c r="O42" i="29" s="1"/>
  <c r="I20" i="8"/>
  <c r="G22" i="8"/>
  <c r="H33" i="8"/>
  <c r="I41" i="8"/>
  <c r="I32" i="8"/>
  <c r="H42" i="8"/>
  <c r="H22" i="10"/>
  <c r="I20" i="10"/>
  <c r="I19" i="10"/>
  <c r="H16" i="8"/>
  <c r="I11" i="8"/>
  <c r="G16" i="10"/>
  <c r="G22" i="10" s="1"/>
  <c r="I22" i="10" s="1"/>
  <c r="I11" i="10"/>
  <c r="K11" i="7"/>
  <c r="L30" i="19"/>
  <c r="H41" i="19"/>
  <c r="I19" i="32" s="1"/>
  <c r="I28" i="32" s="1"/>
  <c r="G41" i="19"/>
  <c r="H19" i="32" s="1"/>
  <c r="H28" i="32" s="1"/>
  <c r="H40" i="19"/>
  <c r="G40" i="19"/>
  <c r="H18" i="32" s="1"/>
  <c r="H27" i="32" s="1"/>
  <c r="H39" i="19"/>
  <c r="I17" i="32" s="1"/>
  <c r="I26" i="32" s="1"/>
  <c r="G39" i="19"/>
  <c r="H17" i="32" s="1"/>
  <c r="H26" i="32" s="1"/>
  <c r="H38" i="19"/>
  <c r="G38" i="19"/>
  <c r="H37" i="19"/>
  <c r="G37" i="19"/>
  <c r="H36" i="19"/>
  <c r="I14" i="32" s="1"/>
  <c r="I23" i="32" s="1"/>
  <c r="G36" i="19"/>
  <c r="H14" i="32" s="1"/>
  <c r="H23" i="32" s="1"/>
  <c r="G22" i="19"/>
  <c r="H20" i="19"/>
  <c r="I20" i="19" s="1"/>
  <c r="G20" i="19"/>
  <c r="I19" i="19"/>
  <c r="H16" i="19"/>
  <c r="H22" i="19" s="1"/>
  <c r="I22" i="19" s="1"/>
  <c r="G16" i="19"/>
  <c r="I15" i="19"/>
  <c r="I13" i="19"/>
  <c r="I12" i="19"/>
  <c r="I11" i="19"/>
  <c r="H33" i="19"/>
  <c r="G33" i="19"/>
  <c r="I31" i="19"/>
  <c r="I29" i="19"/>
  <c r="I28" i="19"/>
  <c r="I27" i="19"/>
  <c r="I32" i="19"/>
  <c r="V9" i="28"/>
  <c r="P9" i="28"/>
  <c r="N9" i="28"/>
  <c r="L9" i="28"/>
  <c r="F9" i="28"/>
  <c r="D9" i="28"/>
  <c r="Z8" i="28"/>
  <c r="X8" i="28"/>
  <c r="G31" i="10" s="1"/>
  <c r="E9" i="32" s="1"/>
  <c r="Z7" i="28"/>
  <c r="X7" i="28"/>
  <c r="G30" i="10" s="1"/>
  <c r="E8" i="32" s="1"/>
  <c r="Z6" i="28"/>
  <c r="X6" i="28"/>
  <c r="G29" i="10" s="1"/>
  <c r="Z5" i="28"/>
  <c r="X5" i="28"/>
  <c r="G28" i="10" s="1"/>
  <c r="Z4" i="28"/>
  <c r="X4" i="28"/>
  <c r="Z3" i="28"/>
  <c r="X3" i="28"/>
  <c r="G27" i="10" s="1"/>
  <c r="E5" i="32" s="1"/>
  <c r="V9" i="27"/>
  <c r="N9" i="27"/>
  <c r="L9" i="27"/>
  <c r="D9" i="27"/>
  <c r="Z8" i="27"/>
  <c r="X8" i="27"/>
  <c r="G31" i="8" s="1"/>
  <c r="B9" i="32" s="1"/>
  <c r="Z7" i="27"/>
  <c r="X7" i="27"/>
  <c r="G30" i="8" s="1"/>
  <c r="B8" i="32" s="1"/>
  <c r="Z6" i="27"/>
  <c r="X6" i="27"/>
  <c r="G29" i="8" s="1"/>
  <c r="Z5" i="27"/>
  <c r="X5" i="27"/>
  <c r="G28" i="8" s="1"/>
  <c r="B6" i="32" s="1"/>
  <c r="Z4" i="27"/>
  <c r="X4" i="27"/>
  <c r="Z3" i="27"/>
  <c r="X3" i="27"/>
  <c r="E14" i="26"/>
  <c r="F14" i="26"/>
  <c r="G14" i="26"/>
  <c r="H14" i="26"/>
  <c r="I14" i="26"/>
  <c r="J14" i="26"/>
  <c r="K14" i="26"/>
  <c r="L14" i="26"/>
  <c r="D14" i="26"/>
  <c r="E14" i="25"/>
  <c r="F14" i="25"/>
  <c r="G14" i="25"/>
  <c r="H14" i="25"/>
  <c r="I14" i="25"/>
  <c r="J14" i="25"/>
  <c r="K14" i="25"/>
  <c r="L14" i="25"/>
  <c r="D14" i="25"/>
  <c r="G38" i="8" l="1"/>
  <c r="B7" i="32"/>
  <c r="K9" i="32"/>
  <c r="R37" i="19"/>
  <c r="F3" i="33" s="1"/>
  <c r="O3" i="33" s="1"/>
  <c r="I15" i="32"/>
  <c r="I24" i="32" s="1"/>
  <c r="Q38" i="19"/>
  <c r="H16" i="32"/>
  <c r="H25" i="32" s="1"/>
  <c r="I29" i="8"/>
  <c r="K8" i="32"/>
  <c r="K5" i="32"/>
  <c r="G37" i="10"/>
  <c r="E6" i="32"/>
  <c r="K6" i="32" s="1"/>
  <c r="R38" i="19"/>
  <c r="F4" i="33" s="1"/>
  <c r="O4" i="33" s="1"/>
  <c r="I16" i="32"/>
  <c r="I25" i="32" s="1"/>
  <c r="I40" i="19"/>
  <c r="I18" i="32"/>
  <c r="I27" i="32" s="1"/>
  <c r="Q37" i="19"/>
  <c r="H15" i="32"/>
  <c r="H24" i="32" s="1"/>
  <c r="G38" i="10"/>
  <c r="E7" i="32"/>
  <c r="I44" i="29"/>
  <c r="O44" i="29" s="1"/>
  <c r="I41" i="19"/>
  <c r="I36" i="19"/>
  <c r="I27" i="8"/>
  <c r="G36" i="8"/>
  <c r="I28" i="8"/>
  <c r="G37" i="8"/>
  <c r="G39" i="8"/>
  <c r="I30" i="8"/>
  <c r="G36" i="10"/>
  <c r="G33" i="10"/>
  <c r="G39" i="10"/>
  <c r="E17" i="32" s="1"/>
  <c r="E26" i="32" s="1"/>
  <c r="G33" i="8"/>
  <c r="I33" i="8" s="1"/>
  <c r="H36" i="10"/>
  <c r="F14" i="32" s="1"/>
  <c r="H33" i="10"/>
  <c r="I27" i="10"/>
  <c r="H37" i="10"/>
  <c r="F15" i="32" s="1"/>
  <c r="I28" i="10"/>
  <c r="I30" i="10"/>
  <c r="H39" i="10"/>
  <c r="I31" i="8"/>
  <c r="G40" i="8"/>
  <c r="G40" i="10"/>
  <c r="E18" i="32" s="1"/>
  <c r="E27" i="32" s="1"/>
  <c r="H38" i="10"/>
  <c r="F16" i="32" s="1"/>
  <c r="F25" i="32" s="1"/>
  <c r="I29" i="10"/>
  <c r="H40" i="10"/>
  <c r="I31" i="10"/>
  <c r="H42" i="19"/>
  <c r="C16" i="18" s="1"/>
  <c r="H44" i="8"/>
  <c r="C12" i="18"/>
  <c r="H22" i="8"/>
  <c r="I22" i="8" s="1"/>
  <c r="I16" i="8"/>
  <c r="I16" i="10"/>
  <c r="I37" i="19"/>
  <c r="S37" i="19" s="1"/>
  <c r="G42" i="19"/>
  <c r="G44" i="19" s="1"/>
  <c r="I38" i="19"/>
  <c r="S38" i="19" s="1"/>
  <c r="I33" i="19"/>
  <c r="I16" i="19"/>
  <c r="X9" i="28"/>
  <c r="Z9" i="28"/>
  <c r="X9" i="27"/>
  <c r="Z9" i="27"/>
  <c r="O5" i="33" l="1"/>
  <c r="F18" i="34" s="1"/>
  <c r="F23" i="32"/>
  <c r="Q37" i="10"/>
  <c r="E15" i="32"/>
  <c r="E24" i="32" s="1"/>
  <c r="F24" i="32"/>
  <c r="Q38" i="8"/>
  <c r="I38" i="8"/>
  <c r="S38" i="8" s="1"/>
  <c r="I40" i="10"/>
  <c r="F18" i="32"/>
  <c r="I39" i="10"/>
  <c r="F17" i="32"/>
  <c r="E16" i="32"/>
  <c r="E25" i="32" s="1"/>
  <c r="Q38" i="10"/>
  <c r="I40" i="8"/>
  <c r="I33" i="10"/>
  <c r="I39" i="8"/>
  <c r="K7" i="32"/>
  <c r="G42" i="10"/>
  <c r="G44" i="10" s="1"/>
  <c r="E14" i="32"/>
  <c r="E23" i="32" s="1"/>
  <c r="R37" i="10"/>
  <c r="C3" i="33" s="1"/>
  <c r="I37" i="10"/>
  <c r="S37" i="10" s="1"/>
  <c r="Q37" i="8"/>
  <c r="I37" i="8"/>
  <c r="S37" i="8" s="1"/>
  <c r="R38" i="10"/>
  <c r="C4" i="33" s="1"/>
  <c r="I38" i="10"/>
  <c r="S38" i="10" s="1"/>
  <c r="H42" i="10"/>
  <c r="I36" i="10"/>
  <c r="I36" i="8"/>
  <c r="G42" i="8"/>
  <c r="H44" i="19"/>
  <c r="I44" i="19" s="1"/>
  <c r="I42" i="19"/>
  <c r="C21" i="18"/>
  <c r="H40" i="24"/>
  <c r="N40" i="24" s="1"/>
  <c r="K10" i="33" s="1"/>
  <c r="H39" i="24"/>
  <c r="N39" i="24" s="1"/>
  <c r="K9" i="33" s="1"/>
  <c r="H38" i="24"/>
  <c r="H37" i="24"/>
  <c r="H36" i="24"/>
  <c r="L38" i="19"/>
  <c r="L37" i="19"/>
  <c r="E22" i="18"/>
  <c r="G22" i="18" s="1"/>
  <c r="C20" i="18"/>
  <c r="C19" i="18"/>
  <c r="C18" i="18"/>
  <c r="C17" i="18"/>
  <c r="H38" i="23"/>
  <c r="H37" i="23"/>
  <c r="H38" i="22"/>
  <c r="H37" i="22"/>
  <c r="H38" i="21"/>
  <c r="H37" i="21"/>
  <c r="H38" i="20"/>
  <c r="H37" i="20"/>
  <c r="F27" i="32" l="1"/>
  <c r="F26" i="32"/>
  <c r="G44" i="8"/>
  <c r="I44" i="8" s="1"/>
  <c r="I42" i="8"/>
  <c r="C13" i="18"/>
  <c r="I42" i="10"/>
  <c r="H44" i="10"/>
  <c r="I44" i="10" s="1"/>
  <c r="H36" i="21"/>
  <c r="H36" i="20"/>
  <c r="H41" i="24"/>
  <c r="H41" i="21"/>
  <c r="N41" i="21" s="1"/>
  <c r="L41" i="19"/>
  <c r="R41" i="19" s="1"/>
  <c r="F13" i="33" s="1"/>
  <c r="O13" i="33" s="1"/>
  <c r="G19" i="23"/>
  <c r="G19" i="22"/>
  <c r="G19" i="21"/>
  <c r="G19" i="20"/>
  <c r="F11" i="7"/>
  <c r="G11" i="7"/>
  <c r="H11" i="7"/>
  <c r="I11" i="7"/>
  <c r="J11" i="7"/>
  <c r="I31" i="23" l="1"/>
  <c r="H40" i="23"/>
  <c r="I27" i="23"/>
  <c r="H36" i="23"/>
  <c r="I31" i="22"/>
  <c r="H40" i="22"/>
  <c r="I31" i="21"/>
  <c r="H40" i="21"/>
  <c r="I27" i="21"/>
  <c r="N36" i="21"/>
  <c r="I31" i="20"/>
  <c r="H40" i="20"/>
  <c r="N36" i="20"/>
  <c r="I27" i="20"/>
  <c r="N41" i="24"/>
  <c r="N42" i="24" s="1"/>
  <c r="I19" i="21"/>
  <c r="M19" i="19"/>
  <c r="I19" i="22"/>
  <c r="H41" i="22"/>
  <c r="N41" i="22" s="1"/>
  <c r="I19" i="23"/>
  <c r="H41" i="23"/>
  <c r="N41" i="23" s="1"/>
  <c r="I19" i="20"/>
  <c r="H41" i="20"/>
  <c r="N41" i="20" s="1"/>
  <c r="I19" i="24"/>
  <c r="I40" i="23" l="1"/>
  <c r="O40" i="23" s="1"/>
  <c r="N40" i="23"/>
  <c r="I30" i="23"/>
  <c r="H39" i="23"/>
  <c r="N36" i="23"/>
  <c r="I40" i="22"/>
  <c r="O40" i="22" s="1"/>
  <c r="N40" i="22"/>
  <c r="I30" i="22"/>
  <c r="H39" i="22"/>
  <c r="I27" i="22"/>
  <c r="H36" i="22"/>
  <c r="N40" i="21"/>
  <c r="I30" i="21"/>
  <c r="H39" i="21"/>
  <c r="N40" i="20"/>
  <c r="I30" i="20"/>
  <c r="H39" i="20"/>
  <c r="H42" i="20" s="1"/>
  <c r="E17" i="18" s="1"/>
  <c r="M31" i="19"/>
  <c r="R36" i="19"/>
  <c r="F7" i="33" s="1"/>
  <c r="O7" i="33" s="1"/>
  <c r="M27" i="19"/>
  <c r="G40" i="20"/>
  <c r="M40" i="20" s="1"/>
  <c r="K36" i="19"/>
  <c r="Q36" i="19" s="1"/>
  <c r="G39" i="21"/>
  <c r="M39" i="21" s="1"/>
  <c r="G39" i="20"/>
  <c r="M39" i="20" s="1"/>
  <c r="G36" i="22"/>
  <c r="M36" i="22" s="1"/>
  <c r="G40" i="21"/>
  <c r="M40" i="21" s="1"/>
  <c r="G41" i="20"/>
  <c r="G38" i="20"/>
  <c r="G37" i="20"/>
  <c r="G36" i="20"/>
  <c r="G41" i="21"/>
  <c r="G38" i="21"/>
  <c r="G37" i="21"/>
  <c r="G36" i="21"/>
  <c r="G41" i="22"/>
  <c r="M41" i="22" s="1"/>
  <c r="G40" i="22"/>
  <c r="M40" i="22" s="1"/>
  <c r="G39" i="22"/>
  <c r="M39" i="22" s="1"/>
  <c r="G38" i="22"/>
  <c r="G37" i="22"/>
  <c r="G41" i="23"/>
  <c r="G40" i="23"/>
  <c r="M40" i="23" s="1"/>
  <c r="G39" i="23"/>
  <c r="M39" i="23" s="1"/>
  <c r="G38" i="23"/>
  <c r="G37" i="23"/>
  <c r="G36" i="23"/>
  <c r="M36" i="23" s="1"/>
  <c r="G41" i="24"/>
  <c r="G40" i="24"/>
  <c r="G38" i="24"/>
  <c r="G37" i="24"/>
  <c r="G36" i="24"/>
  <c r="K41" i="19"/>
  <c r="K40" i="19"/>
  <c r="Q40" i="19" s="1"/>
  <c r="K39" i="19"/>
  <c r="Q39" i="19" s="1"/>
  <c r="K38" i="19"/>
  <c r="K37" i="19"/>
  <c r="G27" i="24"/>
  <c r="H42" i="21"/>
  <c r="H42" i="23"/>
  <c r="E20" i="18" s="1"/>
  <c r="H42" i="24"/>
  <c r="D42" i="20"/>
  <c r="D44" i="20" s="1"/>
  <c r="E44" i="20" s="1"/>
  <c r="C42" i="20"/>
  <c r="D42" i="21"/>
  <c r="C42" i="21"/>
  <c r="C44" i="21" s="1"/>
  <c r="D42" i="22"/>
  <c r="E42" i="22" s="1"/>
  <c r="C42" i="22"/>
  <c r="D42" i="23"/>
  <c r="C42" i="23"/>
  <c r="C44" i="23" s="1"/>
  <c r="D42" i="24"/>
  <c r="E42" i="24" s="1"/>
  <c r="C42" i="24"/>
  <c r="D41" i="20"/>
  <c r="C41" i="20"/>
  <c r="D40" i="20"/>
  <c r="E40" i="20" s="1"/>
  <c r="C40" i="20"/>
  <c r="D39" i="20"/>
  <c r="C39" i="20"/>
  <c r="D38" i="20"/>
  <c r="C38" i="20"/>
  <c r="E38" i="20" s="1"/>
  <c r="D37" i="20"/>
  <c r="C37" i="20"/>
  <c r="D36" i="20"/>
  <c r="E36" i="20" s="1"/>
  <c r="C36" i="20"/>
  <c r="D41" i="21"/>
  <c r="C41" i="21"/>
  <c r="D40" i="21"/>
  <c r="E40" i="21" s="1"/>
  <c r="C40" i="21"/>
  <c r="D39" i="21"/>
  <c r="C39" i="21"/>
  <c r="D38" i="21"/>
  <c r="C38" i="21"/>
  <c r="D37" i="21"/>
  <c r="C37" i="21"/>
  <c r="D36" i="21"/>
  <c r="E36" i="21" s="1"/>
  <c r="C36" i="21"/>
  <c r="D41" i="22"/>
  <c r="C41" i="22"/>
  <c r="D40" i="22"/>
  <c r="E40" i="22" s="1"/>
  <c r="C40" i="22"/>
  <c r="D39" i="22"/>
  <c r="C39" i="22"/>
  <c r="D38" i="22"/>
  <c r="C38" i="22"/>
  <c r="E38" i="22" s="1"/>
  <c r="D37" i="22"/>
  <c r="C37" i="22"/>
  <c r="D36" i="22"/>
  <c r="E36" i="22" s="1"/>
  <c r="C36" i="22"/>
  <c r="D41" i="23"/>
  <c r="C41" i="23"/>
  <c r="D40" i="23"/>
  <c r="E40" i="23" s="1"/>
  <c r="C40" i="23"/>
  <c r="D39" i="23"/>
  <c r="C39" i="23"/>
  <c r="D38" i="23"/>
  <c r="C38" i="23"/>
  <c r="D37" i="23"/>
  <c r="C37" i="23"/>
  <c r="D36" i="23"/>
  <c r="E36" i="23" s="1"/>
  <c r="C36" i="23"/>
  <c r="D41" i="24"/>
  <c r="C41" i="24"/>
  <c r="D40" i="24"/>
  <c r="E40" i="24" s="1"/>
  <c r="C40" i="24"/>
  <c r="D39" i="24"/>
  <c r="C39" i="24"/>
  <c r="D38" i="24"/>
  <c r="C38" i="24"/>
  <c r="D37" i="24"/>
  <c r="C37" i="24"/>
  <c r="D36" i="24"/>
  <c r="C36" i="24"/>
  <c r="D41" i="19"/>
  <c r="C41" i="19"/>
  <c r="D40" i="19"/>
  <c r="C40" i="19"/>
  <c r="E40" i="19" s="1"/>
  <c r="D39" i="19"/>
  <c r="C39" i="19"/>
  <c r="D38" i="19"/>
  <c r="C38" i="19"/>
  <c r="D37" i="19"/>
  <c r="E37" i="19" s="1"/>
  <c r="C37" i="19"/>
  <c r="D36" i="19"/>
  <c r="D42" i="19" s="1"/>
  <c r="C36" i="19"/>
  <c r="C42" i="19" s="1"/>
  <c r="C44" i="19" s="1"/>
  <c r="I15" i="20"/>
  <c r="H15" i="20"/>
  <c r="G15" i="20"/>
  <c r="G16" i="20" s="1"/>
  <c r="I14" i="20"/>
  <c r="H14" i="20"/>
  <c r="G14" i="20"/>
  <c r="I11" i="20"/>
  <c r="H11" i="20"/>
  <c r="G11" i="20"/>
  <c r="I15" i="21"/>
  <c r="H15" i="21"/>
  <c r="G15" i="21"/>
  <c r="I14" i="21"/>
  <c r="H14" i="21"/>
  <c r="G14" i="21"/>
  <c r="I11" i="21"/>
  <c r="H11" i="21"/>
  <c r="G11" i="21"/>
  <c r="I15" i="22"/>
  <c r="H15" i="22"/>
  <c r="G15" i="22"/>
  <c r="I14" i="22"/>
  <c r="H14" i="22"/>
  <c r="H16" i="22" s="1"/>
  <c r="G14" i="22"/>
  <c r="I11" i="22"/>
  <c r="H11" i="22"/>
  <c r="G11" i="22"/>
  <c r="G16" i="22" s="1"/>
  <c r="I15" i="23"/>
  <c r="H15" i="23"/>
  <c r="G15" i="23"/>
  <c r="I14" i="23"/>
  <c r="H14" i="23"/>
  <c r="H16" i="23" s="1"/>
  <c r="G14" i="23"/>
  <c r="I11" i="23"/>
  <c r="H11" i="23"/>
  <c r="G11" i="23"/>
  <c r="I15" i="24"/>
  <c r="H15" i="24"/>
  <c r="G15" i="24"/>
  <c r="G16" i="24" s="1"/>
  <c r="I14" i="24"/>
  <c r="H14" i="24"/>
  <c r="G14" i="24"/>
  <c r="H11" i="24"/>
  <c r="H16" i="24" s="1"/>
  <c r="G11" i="24"/>
  <c r="M15" i="19"/>
  <c r="L15" i="19"/>
  <c r="K15" i="19"/>
  <c r="L14" i="19"/>
  <c r="L39" i="19" s="1"/>
  <c r="R39" i="19" s="1"/>
  <c r="F9" i="33" s="1"/>
  <c r="O9" i="33" s="1"/>
  <c r="K14" i="19"/>
  <c r="K16" i="19" s="1"/>
  <c r="M11" i="19"/>
  <c r="L11" i="19"/>
  <c r="K11" i="19"/>
  <c r="H33" i="20"/>
  <c r="H33" i="21"/>
  <c r="H33" i="22"/>
  <c r="H33" i="23"/>
  <c r="H33" i="24"/>
  <c r="G33" i="24"/>
  <c r="H20" i="20"/>
  <c r="G20" i="20"/>
  <c r="H20" i="21"/>
  <c r="G20" i="21"/>
  <c r="H20" i="22"/>
  <c r="G20" i="22"/>
  <c r="H20" i="23"/>
  <c r="G20" i="23"/>
  <c r="H20" i="24"/>
  <c r="G20" i="24"/>
  <c r="L20" i="19"/>
  <c r="K20" i="19"/>
  <c r="H16" i="20"/>
  <c r="H22" i="20" s="1"/>
  <c r="H16" i="21"/>
  <c r="I16" i="21" s="1"/>
  <c r="G16" i="21"/>
  <c r="G16" i="23"/>
  <c r="C44" i="20"/>
  <c r="D44" i="21"/>
  <c r="C44" i="22"/>
  <c r="D44" i="23"/>
  <c r="C44" i="24"/>
  <c r="D33" i="20"/>
  <c r="C33" i="20"/>
  <c r="D33" i="21"/>
  <c r="C33" i="21"/>
  <c r="E33" i="21" s="1"/>
  <c r="D33" i="22"/>
  <c r="E33" i="22" s="1"/>
  <c r="C33" i="22"/>
  <c r="D33" i="23"/>
  <c r="C33" i="23"/>
  <c r="E33" i="23" s="1"/>
  <c r="D33" i="24"/>
  <c r="C33" i="24"/>
  <c r="D33" i="19"/>
  <c r="C33" i="19"/>
  <c r="E33" i="19" s="1"/>
  <c r="D20" i="20"/>
  <c r="D22" i="20" s="1"/>
  <c r="E22" i="20" s="1"/>
  <c r="C20" i="20"/>
  <c r="C22" i="20" s="1"/>
  <c r="D20" i="21"/>
  <c r="D22" i="21" s="1"/>
  <c r="C20" i="21"/>
  <c r="C22" i="21" s="1"/>
  <c r="D20" i="22"/>
  <c r="D22" i="22" s="1"/>
  <c r="E22" i="22" s="1"/>
  <c r="C20" i="22"/>
  <c r="C22" i="22" s="1"/>
  <c r="D20" i="23"/>
  <c r="D22" i="23" s="1"/>
  <c r="C20" i="23"/>
  <c r="C22" i="23" s="1"/>
  <c r="D20" i="24"/>
  <c r="D22" i="24" s="1"/>
  <c r="E22" i="24" s="1"/>
  <c r="C20" i="24"/>
  <c r="C22" i="24" s="1"/>
  <c r="D20" i="19"/>
  <c r="D22" i="19" s="1"/>
  <c r="C20" i="19"/>
  <c r="C22" i="19" s="1"/>
  <c r="D16" i="20"/>
  <c r="C16" i="20"/>
  <c r="D16" i="21"/>
  <c r="C16" i="21"/>
  <c r="E16" i="21" s="1"/>
  <c r="D16" i="22"/>
  <c r="C16" i="22"/>
  <c r="D16" i="23"/>
  <c r="C16" i="23"/>
  <c r="E16" i="23" s="1"/>
  <c r="D16" i="24"/>
  <c r="C16" i="24"/>
  <c r="D16" i="19"/>
  <c r="C16" i="19"/>
  <c r="E16" i="19" s="1"/>
  <c r="E41" i="20"/>
  <c r="E39" i="20"/>
  <c r="E37" i="20"/>
  <c r="E33" i="20"/>
  <c r="E32" i="20"/>
  <c r="E31" i="20"/>
  <c r="E30" i="20"/>
  <c r="E29" i="20"/>
  <c r="E28" i="20"/>
  <c r="E27" i="20"/>
  <c r="E19" i="20"/>
  <c r="E16" i="20"/>
  <c r="E15" i="20"/>
  <c r="E14" i="20"/>
  <c r="E13" i="20"/>
  <c r="E12" i="20"/>
  <c r="E11" i="20"/>
  <c r="E42" i="21"/>
  <c r="E41" i="21"/>
  <c r="E39" i="21"/>
  <c r="E38" i="21"/>
  <c r="E37" i="21"/>
  <c r="E32" i="21"/>
  <c r="E31" i="21"/>
  <c r="E30" i="21"/>
  <c r="E29" i="21"/>
  <c r="E28" i="21"/>
  <c r="E27" i="21"/>
  <c r="E19" i="21"/>
  <c r="E15" i="21"/>
  <c r="E14" i="21"/>
  <c r="E13" i="21"/>
  <c r="E12" i="21"/>
  <c r="E11" i="21"/>
  <c r="E41" i="22"/>
  <c r="E39" i="22"/>
  <c r="E37" i="22"/>
  <c r="E32" i="22"/>
  <c r="E31" i="22"/>
  <c r="E30" i="22"/>
  <c r="E29" i="22"/>
  <c r="E28" i="22"/>
  <c r="E27" i="22"/>
  <c r="E20" i="22"/>
  <c r="E19" i="22"/>
  <c r="E16" i="22"/>
  <c r="E15" i="22"/>
  <c r="E14" i="22"/>
  <c r="E13" i="22"/>
  <c r="E12" i="22"/>
  <c r="E11" i="22"/>
  <c r="E42" i="23"/>
  <c r="E41" i="23"/>
  <c r="E39" i="23"/>
  <c r="E38" i="23"/>
  <c r="E37" i="23"/>
  <c r="E32" i="23"/>
  <c r="E31" i="23"/>
  <c r="E30" i="23"/>
  <c r="E29" i="23"/>
  <c r="E28" i="23"/>
  <c r="E27" i="23"/>
  <c r="E20" i="23"/>
  <c r="E19" i="23"/>
  <c r="E15" i="23"/>
  <c r="E14" i="23"/>
  <c r="E13" i="23"/>
  <c r="E12" i="23"/>
  <c r="E11" i="23"/>
  <c r="E41" i="24"/>
  <c r="E39" i="24"/>
  <c r="E38" i="24"/>
  <c r="E37" i="24"/>
  <c r="E33" i="24"/>
  <c r="E32" i="24"/>
  <c r="E31" i="24"/>
  <c r="E30" i="24"/>
  <c r="E29" i="24"/>
  <c r="E28" i="24"/>
  <c r="E19" i="24"/>
  <c r="E16" i="24"/>
  <c r="E15" i="24"/>
  <c r="E14" i="24"/>
  <c r="E13" i="24"/>
  <c r="E12" i="24"/>
  <c r="E41" i="19"/>
  <c r="E39" i="19"/>
  <c r="E32" i="19"/>
  <c r="E31" i="19"/>
  <c r="E30" i="19"/>
  <c r="E29" i="19"/>
  <c r="E28" i="19"/>
  <c r="E27" i="19"/>
  <c r="E19" i="19"/>
  <c r="E15" i="19"/>
  <c r="E13" i="19"/>
  <c r="E12" i="19"/>
  <c r="E11" i="19"/>
  <c r="D33" i="14"/>
  <c r="C33" i="14"/>
  <c r="D33" i="12"/>
  <c r="C33" i="12"/>
  <c r="D33" i="10"/>
  <c r="C33" i="10"/>
  <c r="E32" i="14"/>
  <c r="E31" i="14"/>
  <c r="E30" i="14"/>
  <c r="E29" i="14"/>
  <c r="E28" i="14"/>
  <c r="E27" i="14"/>
  <c r="E32" i="12"/>
  <c r="E31" i="12"/>
  <c r="E30" i="12"/>
  <c r="E29" i="12"/>
  <c r="E28" i="12"/>
  <c r="E27" i="12"/>
  <c r="E33" i="10"/>
  <c r="E32" i="10"/>
  <c r="E31" i="10"/>
  <c r="E30" i="10"/>
  <c r="E29" i="10"/>
  <c r="E28" i="10"/>
  <c r="E27" i="10"/>
  <c r="D20" i="14"/>
  <c r="C20" i="14"/>
  <c r="C22" i="14"/>
  <c r="E19" i="14"/>
  <c r="D16" i="14"/>
  <c r="C16" i="14"/>
  <c r="E19" i="10"/>
  <c r="E19" i="12"/>
  <c r="D20" i="12"/>
  <c r="C20" i="12"/>
  <c r="D16" i="12"/>
  <c r="D22" i="12" s="1"/>
  <c r="C16" i="12"/>
  <c r="C22" i="12" s="1"/>
  <c r="E15" i="14"/>
  <c r="E14" i="14"/>
  <c r="E13" i="14"/>
  <c r="E12" i="14"/>
  <c r="E11" i="14"/>
  <c r="E15" i="12"/>
  <c r="E14" i="12"/>
  <c r="E13" i="12"/>
  <c r="E12" i="12"/>
  <c r="E11" i="12"/>
  <c r="D22" i="10"/>
  <c r="D20" i="10"/>
  <c r="C20" i="10"/>
  <c r="D16" i="10"/>
  <c r="C16" i="10"/>
  <c r="C22" i="10" s="1"/>
  <c r="E22" i="10" s="1"/>
  <c r="E16" i="10"/>
  <c r="E15" i="10"/>
  <c r="E14" i="10"/>
  <c r="E13" i="10"/>
  <c r="E12" i="10"/>
  <c r="E11" i="10"/>
  <c r="D33" i="8"/>
  <c r="C33" i="8"/>
  <c r="E20" i="8"/>
  <c r="E32" i="8"/>
  <c r="E28" i="8"/>
  <c r="E29" i="8"/>
  <c r="E30" i="8"/>
  <c r="E31" i="8"/>
  <c r="E27" i="8"/>
  <c r="C22" i="8"/>
  <c r="D20" i="8"/>
  <c r="C20" i="8"/>
  <c r="E19" i="8"/>
  <c r="E15" i="8"/>
  <c r="E14" i="8"/>
  <c r="E13" i="8"/>
  <c r="E12" i="8"/>
  <c r="E11" i="8"/>
  <c r="D16" i="8"/>
  <c r="E16" i="8" s="1"/>
  <c r="C16" i="8"/>
  <c r="D21" i="18" l="1"/>
  <c r="I41" i="22"/>
  <c r="O41" i="22" s="1"/>
  <c r="M40" i="24"/>
  <c r="I40" i="24"/>
  <c r="O40" i="24" s="1"/>
  <c r="M39" i="24"/>
  <c r="I39" i="24"/>
  <c r="O39" i="24" s="1"/>
  <c r="I39" i="23"/>
  <c r="O39" i="23" s="1"/>
  <c r="N39" i="23"/>
  <c r="N42" i="23" s="1"/>
  <c r="I36" i="23"/>
  <c r="O36" i="23" s="1"/>
  <c r="I39" i="22"/>
  <c r="O39" i="22" s="1"/>
  <c r="N39" i="22"/>
  <c r="H42" i="22"/>
  <c r="E19" i="18" s="1"/>
  <c r="M42" i="22"/>
  <c r="N36" i="22"/>
  <c r="I36" i="22"/>
  <c r="O36" i="22" s="1"/>
  <c r="I40" i="21"/>
  <c r="O40" i="21" s="1"/>
  <c r="I39" i="21"/>
  <c r="O39" i="21" s="1"/>
  <c r="N39" i="21"/>
  <c r="N42" i="21" s="1"/>
  <c r="M36" i="21"/>
  <c r="I36" i="21"/>
  <c r="O36" i="21" s="1"/>
  <c r="I40" i="20"/>
  <c r="O40" i="20" s="1"/>
  <c r="N39" i="20"/>
  <c r="N42" i="20" s="1"/>
  <c r="I39" i="20"/>
  <c r="O39" i="20" s="1"/>
  <c r="M36" i="20"/>
  <c r="I36" i="20"/>
  <c r="O36" i="20" s="1"/>
  <c r="L33" i="19"/>
  <c r="L40" i="19"/>
  <c r="R40" i="19" s="1"/>
  <c r="F10" i="33" s="1"/>
  <c r="O10" i="33" s="1"/>
  <c r="O11" i="33" s="1"/>
  <c r="M41" i="19"/>
  <c r="S41" i="19" s="1"/>
  <c r="Q41" i="19"/>
  <c r="Q42" i="19" s="1"/>
  <c r="I41" i="23"/>
  <c r="O41" i="23" s="1"/>
  <c r="M41" i="23"/>
  <c r="M42" i="23" s="1"/>
  <c r="I41" i="21"/>
  <c r="O41" i="21" s="1"/>
  <c r="M41" i="21"/>
  <c r="I41" i="20"/>
  <c r="O41" i="20" s="1"/>
  <c r="M41" i="20"/>
  <c r="M42" i="20" s="1"/>
  <c r="M41" i="24"/>
  <c r="I41" i="24"/>
  <c r="O41" i="24" s="1"/>
  <c r="E33" i="8"/>
  <c r="M40" i="19"/>
  <c r="S40" i="19" s="1"/>
  <c r="M36" i="19"/>
  <c r="S36" i="19" s="1"/>
  <c r="E36" i="19"/>
  <c r="E42" i="19"/>
  <c r="D44" i="19"/>
  <c r="E44" i="19" s="1"/>
  <c r="L16" i="19"/>
  <c r="M16" i="19" s="1"/>
  <c r="E38" i="19"/>
  <c r="H44" i="21"/>
  <c r="N44" i="21" s="1"/>
  <c r="H44" i="23"/>
  <c r="N44" i="23" s="1"/>
  <c r="H44" i="20"/>
  <c r="N44" i="20" s="1"/>
  <c r="I20" i="24"/>
  <c r="I20" i="20"/>
  <c r="H44" i="24"/>
  <c r="N44" i="24" s="1"/>
  <c r="G33" i="20"/>
  <c r="I33" i="20" s="1"/>
  <c r="K33" i="19"/>
  <c r="K22" i="19"/>
  <c r="G33" i="23"/>
  <c r="I33" i="23" s="1"/>
  <c r="I20" i="22"/>
  <c r="G22" i="21"/>
  <c r="G42" i="23"/>
  <c r="F20" i="18" s="1"/>
  <c r="G20" i="18" s="1"/>
  <c r="G22" i="23"/>
  <c r="G42" i="24"/>
  <c r="G22" i="24"/>
  <c r="I20" i="23"/>
  <c r="G22" i="22"/>
  <c r="G33" i="22"/>
  <c r="G42" i="22"/>
  <c r="G33" i="21"/>
  <c r="I33" i="21" s="1"/>
  <c r="G42" i="21"/>
  <c r="I20" i="21"/>
  <c r="G22" i="20"/>
  <c r="G42" i="20"/>
  <c r="F17" i="18" s="1"/>
  <c r="G17" i="18" s="1"/>
  <c r="K42" i="19"/>
  <c r="I33" i="24"/>
  <c r="E44" i="23"/>
  <c r="E44" i="21"/>
  <c r="E42" i="20"/>
  <c r="D44" i="24"/>
  <c r="E44" i="24" s="1"/>
  <c r="D44" i="22"/>
  <c r="E44" i="22" s="1"/>
  <c r="M20" i="19"/>
  <c r="I16" i="24"/>
  <c r="H22" i="24"/>
  <c r="I16" i="23"/>
  <c r="H22" i="23"/>
  <c r="I16" i="22"/>
  <c r="H22" i="22"/>
  <c r="H22" i="21"/>
  <c r="I16" i="20"/>
  <c r="L22" i="19"/>
  <c r="E22" i="19"/>
  <c r="E22" i="23"/>
  <c r="E22" i="21"/>
  <c r="E20" i="19"/>
  <c r="E20" i="24"/>
  <c r="E20" i="21"/>
  <c r="E20" i="20"/>
  <c r="E22" i="12"/>
  <c r="E20" i="12"/>
  <c r="E16" i="12"/>
  <c r="E33" i="12"/>
  <c r="E20" i="10"/>
  <c r="D22" i="8"/>
  <c r="E22" i="8" s="1"/>
  <c r="E16" i="14"/>
  <c r="D22" i="14"/>
  <c r="E22" i="14" s="1"/>
  <c r="E33" i="14"/>
  <c r="E20" i="14"/>
  <c r="E21" i="18" l="1"/>
  <c r="M42" i="24"/>
  <c r="O15" i="33"/>
  <c r="O14" i="33"/>
  <c r="O19" i="33" s="1"/>
  <c r="R42" i="19"/>
  <c r="H44" i="22"/>
  <c r="N44" i="22" s="1"/>
  <c r="N42" i="22"/>
  <c r="M42" i="21"/>
  <c r="L42" i="19"/>
  <c r="M33" i="19"/>
  <c r="I42" i="24"/>
  <c r="O42" i="24" s="1"/>
  <c r="F21" i="18"/>
  <c r="G21" i="18" s="1"/>
  <c r="M22" i="19"/>
  <c r="F16" i="18"/>
  <c r="I42" i="21"/>
  <c r="O42" i="21" s="1"/>
  <c r="F18" i="18"/>
  <c r="I42" i="22"/>
  <c r="O42" i="22" s="1"/>
  <c r="F19" i="18"/>
  <c r="G19" i="18" s="1"/>
  <c r="E18" i="18"/>
  <c r="G44" i="20"/>
  <c r="I22" i="20"/>
  <c r="G44" i="23"/>
  <c r="I22" i="21"/>
  <c r="G44" i="24"/>
  <c r="I42" i="23"/>
  <c r="O42" i="23" s="1"/>
  <c r="I22" i="23"/>
  <c r="I22" i="24"/>
  <c r="I22" i="22"/>
  <c r="G44" i="22"/>
  <c r="I33" i="22"/>
  <c r="G44" i="21"/>
  <c r="I42" i="20"/>
  <c r="O42" i="20" s="1"/>
  <c r="K44" i="19"/>
  <c r="C37" i="12"/>
  <c r="E16" i="18" l="1"/>
  <c r="D16" i="18"/>
  <c r="F15" i="34"/>
  <c r="F21" i="34" s="1"/>
  <c r="L44" i="19"/>
  <c r="R44" i="19" s="1"/>
  <c r="M42" i="19"/>
  <c r="S42" i="19" s="1"/>
  <c r="I44" i="24"/>
  <c r="O44" i="24" s="1"/>
  <c r="M44" i="24"/>
  <c r="I44" i="20"/>
  <c r="O44" i="20" s="1"/>
  <c r="M44" i="20"/>
  <c r="I44" i="21"/>
  <c r="O44" i="21" s="1"/>
  <c r="M44" i="21"/>
  <c r="I44" i="23"/>
  <c r="O44" i="23" s="1"/>
  <c r="M44" i="23"/>
  <c r="Q44" i="19"/>
  <c r="I44" i="22"/>
  <c r="O44" i="22" s="1"/>
  <c r="M44" i="22"/>
  <c r="G16" i="18"/>
  <c r="G18" i="18"/>
  <c r="H28" i="14"/>
  <c r="H37" i="14" s="1"/>
  <c r="H29" i="14"/>
  <c r="H38" i="14" s="1"/>
  <c r="D41" i="14"/>
  <c r="C41" i="14"/>
  <c r="D40" i="14"/>
  <c r="E40" i="14" s="1"/>
  <c r="C40" i="14"/>
  <c r="D39" i="14"/>
  <c r="C39" i="14"/>
  <c r="G38" i="14"/>
  <c r="D38" i="14"/>
  <c r="C38" i="14"/>
  <c r="G37" i="14"/>
  <c r="M37" i="14" s="1"/>
  <c r="D37" i="14"/>
  <c r="E37" i="14" s="1"/>
  <c r="O37" i="14" s="1"/>
  <c r="C37" i="14"/>
  <c r="D36" i="14"/>
  <c r="C36" i="14"/>
  <c r="C42" i="14" s="1"/>
  <c r="C44" i="14" s="1"/>
  <c r="I15" i="14"/>
  <c r="H15" i="14"/>
  <c r="H16" i="14" s="1"/>
  <c r="G15" i="14"/>
  <c r="I14" i="14"/>
  <c r="H14" i="14"/>
  <c r="G14" i="14"/>
  <c r="G39" i="14" s="1"/>
  <c r="M39" i="14" s="1"/>
  <c r="I11" i="14"/>
  <c r="H11" i="14"/>
  <c r="G11" i="14"/>
  <c r="D41" i="12"/>
  <c r="E41" i="12" s="1"/>
  <c r="C41" i="12"/>
  <c r="D40" i="12"/>
  <c r="C40" i="12"/>
  <c r="C42" i="12" s="1"/>
  <c r="C44" i="12" s="1"/>
  <c r="D39" i="12"/>
  <c r="E39" i="12" s="1"/>
  <c r="C39" i="12"/>
  <c r="G38" i="12"/>
  <c r="M38" i="12" s="1"/>
  <c r="D38" i="12"/>
  <c r="E38" i="12" s="1"/>
  <c r="O38" i="12"/>
  <c r="C38" i="12"/>
  <c r="G37" i="12"/>
  <c r="D37" i="12"/>
  <c r="D36" i="12"/>
  <c r="C36" i="12"/>
  <c r="H29" i="12"/>
  <c r="H28" i="12"/>
  <c r="H37" i="12" s="1"/>
  <c r="N37" i="12" s="1"/>
  <c r="D3" i="33" s="1"/>
  <c r="I15" i="12"/>
  <c r="H15" i="12"/>
  <c r="G15" i="12"/>
  <c r="G40" i="12" s="1"/>
  <c r="M40" i="12" s="1"/>
  <c r="I14" i="12"/>
  <c r="H14" i="12"/>
  <c r="G14" i="12"/>
  <c r="G39" i="12" s="1"/>
  <c r="M39" i="12" s="1"/>
  <c r="I11" i="12"/>
  <c r="H11" i="12"/>
  <c r="G11" i="12"/>
  <c r="G36" i="12" s="1"/>
  <c r="M36" i="12" s="1"/>
  <c r="D41" i="10"/>
  <c r="E41" i="10" s="1"/>
  <c r="C41" i="10"/>
  <c r="D40" i="10"/>
  <c r="C40" i="10"/>
  <c r="D39" i="10"/>
  <c r="C39" i="10"/>
  <c r="L38" i="10"/>
  <c r="K38" i="10"/>
  <c r="D38" i="10"/>
  <c r="C38" i="10"/>
  <c r="L37" i="10"/>
  <c r="K37" i="10"/>
  <c r="D37" i="10"/>
  <c r="C37" i="10"/>
  <c r="D36" i="10"/>
  <c r="C36" i="10"/>
  <c r="M15" i="10"/>
  <c r="L15" i="10"/>
  <c r="L16" i="10" s="1"/>
  <c r="K15" i="10"/>
  <c r="K40" i="10" s="1"/>
  <c r="Q40" i="10" s="1"/>
  <c r="M14" i="10"/>
  <c r="L14" i="10"/>
  <c r="K14" i="10"/>
  <c r="K39" i="10" s="1"/>
  <c r="Q39" i="10" s="1"/>
  <c r="M11" i="10"/>
  <c r="L11" i="10"/>
  <c r="K11" i="10"/>
  <c r="K36" i="10" s="1"/>
  <c r="Q36" i="10" s="1"/>
  <c r="D41" i="8"/>
  <c r="C19" i="32" s="1"/>
  <c r="C41" i="8"/>
  <c r="B19" i="32" s="1"/>
  <c r="D40" i="8"/>
  <c r="C18" i="32" s="1"/>
  <c r="C40" i="8"/>
  <c r="B18" i="32" s="1"/>
  <c r="D39" i="8"/>
  <c r="C17" i="32" s="1"/>
  <c r="C39" i="8"/>
  <c r="B17" i="32" s="1"/>
  <c r="L38" i="8"/>
  <c r="K38" i="8"/>
  <c r="D38" i="8"/>
  <c r="C16" i="32" s="1"/>
  <c r="C38" i="8"/>
  <c r="B16" i="32" s="1"/>
  <c r="L37" i="8"/>
  <c r="K37" i="8"/>
  <c r="D37" i="8"/>
  <c r="C15" i="32" s="1"/>
  <c r="C37" i="8"/>
  <c r="B15" i="32" s="1"/>
  <c r="D36" i="8"/>
  <c r="C14" i="32" s="1"/>
  <c r="C36" i="8"/>
  <c r="B14" i="32" s="1"/>
  <c r="M15" i="8"/>
  <c r="L15" i="8"/>
  <c r="K15" i="8"/>
  <c r="M14" i="8"/>
  <c r="L14" i="8"/>
  <c r="K14" i="8"/>
  <c r="M11" i="8"/>
  <c r="L11" i="8"/>
  <c r="K11" i="8"/>
  <c r="E11" i="7"/>
  <c r="D11" i="7"/>
  <c r="C11" i="7"/>
  <c r="B11" i="7"/>
  <c r="H20" i="14"/>
  <c r="B9" i="6"/>
  <c r="B8" i="6"/>
  <c r="G19" i="12" s="1"/>
  <c r="B7" i="6"/>
  <c r="K19" i="10" s="1"/>
  <c r="B6" i="6"/>
  <c r="G16" i="12"/>
  <c r="M37" i="12"/>
  <c r="C27" i="32" l="1"/>
  <c r="L18" i="32"/>
  <c r="C26" i="32"/>
  <c r="L17" i="32"/>
  <c r="C25" i="32"/>
  <c r="L16" i="32"/>
  <c r="C24" i="32"/>
  <c r="L15" i="32"/>
  <c r="K18" i="32"/>
  <c r="B27" i="32"/>
  <c r="K17" i="32"/>
  <c r="B26" i="32"/>
  <c r="B25" i="32"/>
  <c r="K16" i="32"/>
  <c r="B24" i="32"/>
  <c r="K15" i="32"/>
  <c r="B28" i="32"/>
  <c r="K19" i="32"/>
  <c r="C28" i="32"/>
  <c r="L19" i="32"/>
  <c r="C23" i="32"/>
  <c r="L14" i="32"/>
  <c r="B23" i="32"/>
  <c r="K14" i="32"/>
  <c r="C18" i="6"/>
  <c r="M44" i="19"/>
  <c r="S44" i="19" s="1"/>
  <c r="B18" i="6"/>
  <c r="D42" i="8"/>
  <c r="D44" i="8" s="1"/>
  <c r="E37" i="8"/>
  <c r="E39" i="8"/>
  <c r="K39" i="8"/>
  <c r="Q39" i="8" s="1"/>
  <c r="E38" i="8"/>
  <c r="E39" i="10"/>
  <c r="K19" i="8"/>
  <c r="K20" i="8" s="1"/>
  <c r="D42" i="12"/>
  <c r="E36" i="12"/>
  <c r="O37" i="12"/>
  <c r="E37" i="12"/>
  <c r="H36" i="12"/>
  <c r="H16" i="12"/>
  <c r="I16" i="12" s="1"/>
  <c r="E40" i="12"/>
  <c r="H40" i="12"/>
  <c r="D42" i="10"/>
  <c r="E36" i="10"/>
  <c r="K33" i="10"/>
  <c r="E40" i="10"/>
  <c r="E37" i="10"/>
  <c r="C42" i="10"/>
  <c r="C44" i="10" s="1"/>
  <c r="E38" i="10"/>
  <c r="K36" i="8"/>
  <c r="Q36" i="8" s="1"/>
  <c r="K16" i="8"/>
  <c r="K40" i="8"/>
  <c r="Q40" i="8" s="1"/>
  <c r="C42" i="8"/>
  <c r="L16" i="8"/>
  <c r="E36" i="8"/>
  <c r="E40" i="8"/>
  <c r="M38" i="14"/>
  <c r="G16" i="14"/>
  <c r="I16" i="14" s="1"/>
  <c r="H40" i="14"/>
  <c r="E36" i="14"/>
  <c r="E39" i="14"/>
  <c r="E41" i="14"/>
  <c r="G36" i="14"/>
  <c r="M36" i="14" s="1"/>
  <c r="H22" i="14"/>
  <c r="G40" i="14"/>
  <c r="M40" i="14" s="1"/>
  <c r="E38" i="14"/>
  <c r="O38" i="14" s="1"/>
  <c r="G33" i="14"/>
  <c r="H39" i="12"/>
  <c r="N37" i="14"/>
  <c r="E3" i="33" s="1"/>
  <c r="N3" i="33" s="1"/>
  <c r="D42" i="14"/>
  <c r="N38" i="14"/>
  <c r="E4" i="33" s="1"/>
  <c r="G33" i="12"/>
  <c r="I27" i="12"/>
  <c r="K16" i="10"/>
  <c r="M16" i="10" s="1"/>
  <c r="H38" i="12"/>
  <c r="N38" i="12" s="1"/>
  <c r="D4" i="33" s="1"/>
  <c r="L36" i="10"/>
  <c r="R36" i="10" s="1"/>
  <c r="C7" i="33" s="1"/>
  <c r="M27" i="10"/>
  <c r="H41" i="14"/>
  <c r="K33" i="8"/>
  <c r="E41" i="8"/>
  <c r="K41" i="10"/>
  <c r="Q41" i="10" s="1"/>
  <c r="K20" i="10"/>
  <c r="K22" i="10" s="1"/>
  <c r="G20" i="12"/>
  <c r="G22" i="12" s="1"/>
  <c r="G41" i="12"/>
  <c r="H41" i="12"/>
  <c r="H20" i="12"/>
  <c r="I19" i="12"/>
  <c r="G19" i="14"/>
  <c r="N4" i="33" l="1"/>
  <c r="N5" i="33" s="1"/>
  <c r="D18" i="34" s="1"/>
  <c r="J18" i="34" s="1"/>
  <c r="I27" i="14"/>
  <c r="L40" i="10"/>
  <c r="L39" i="10"/>
  <c r="L39" i="8"/>
  <c r="L36" i="8"/>
  <c r="M16" i="8"/>
  <c r="K41" i="8"/>
  <c r="Q41" i="8" s="1"/>
  <c r="Q42" i="8" s="1"/>
  <c r="H22" i="12"/>
  <c r="I22" i="12" s="1"/>
  <c r="I20" i="12"/>
  <c r="I30" i="12"/>
  <c r="E42" i="12"/>
  <c r="D44" i="12"/>
  <c r="E44" i="12" s="1"/>
  <c r="C14" i="18"/>
  <c r="D44" i="10"/>
  <c r="E44" i="10" s="1"/>
  <c r="E42" i="10"/>
  <c r="E42" i="8"/>
  <c r="C44" i="8"/>
  <c r="E44" i="8" s="1"/>
  <c r="I30" i="14"/>
  <c r="E42" i="14"/>
  <c r="D44" i="14"/>
  <c r="E44" i="14" s="1"/>
  <c r="H33" i="12"/>
  <c r="I31" i="14"/>
  <c r="I31" i="12"/>
  <c r="N40" i="14"/>
  <c r="I40" i="14"/>
  <c r="O40" i="14" s="1"/>
  <c r="N39" i="12"/>
  <c r="I39" i="12"/>
  <c r="O39" i="12" s="1"/>
  <c r="N40" i="12"/>
  <c r="I40" i="12"/>
  <c r="O40" i="12" s="1"/>
  <c r="N36" i="12"/>
  <c r="I36" i="12"/>
  <c r="O36" i="12" s="1"/>
  <c r="M36" i="10"/>
  <c r="S36" i="10" s="1"/>
  <c r="L41" i="8"/>
  <c r="R41" i="8" s="1"/>
  <c r="B13" i="33" s="1"/>
  <c r="N13" i="33" s="1"/>
  <c r="L20" i="8"/>
  <c r="M19" i="8"/>
  <c r="N41" i="14"/>
  <c r="K22" i="8"/>
  <c r="G41" i="14"/>
  <c r="I19" i="14"/>
  <c r="G20" i="14"/>
  <c r="M41" i="12"/>
  <c r="M42" i="12" s="1"/>
  <c r="G42" i="12"/>
  <c r="I41" i="12"/>
  <c r="O41" i="12" s="1"/>
  <c r="N41" i="12"/>
  <c r="H42" i="12"/>
  <c r="L20" i="10"/>
  <c r="M19" i="10"/>
  <c r="L41" i="10"/>
  <c r="R41" i="10" s="1"/>
  <c r="K42" i="10"/>
  <c r="Q42" i="10"/>
  <c r="H36" i="14" l="1"/>
  <c r="N36" i="14" s="1"/>
  <c r="C24" i="18"/>
  <c r="M30" i="10"/>
  <c r="L33" i="10"/>
  <c r="M33" i="10" s="1"/>
  <c r="R39" i="10"/>
  <c r="C9" i="33" s="1"/>
  <c r="M39" i="10"/>
  <c r="S39" i="10" s="1"/>
  <c r="M31" i="10"/>
  <c r="M27" i="8"/>
  <c r="R36" i="8"/>
  <c r="B7" i="33" s="1"/>
  <c r="N7" i="33" s="1"/>
  <c r="M36" i="8"/>
  <c r="S36" i="8" s="1"/>
  <c r="R39" i="8"/>
  <c r="B9" i="33" s="1"/>
  <c r="M39" i="8"/>
  <c r="S39" i="8" s="1"/>
  <c r="L40" i="8"/>
  <c r="M30" i="8"/>
  <c r="M40" i="10"/>
  <c r="S40" i="10" s="1"/>
  <c r="R40" i="10"/>
  <c r="C10" i="33" s="1"/>
  <c r="K42" i="8"/>
  <c r="F12" i="18" s="1"/>
  <c r="L22" i="10"/>
  <c r="M22" i="10" s="1"/>
  <c r="M20" i="10"/>
  <c r="L22" i="8"/>
  <c r="M22" i="8" s="1"/>
  <c r="M20" i="8"/>
  <c r="H39" i="14"/>
  <c r="I39" i="14" s="1"/>
  <c r="O39" i="14" s="1"/>
  <c r="H33" i="14"/>
  <c r="I33" i="14" s="1"/>
  <c r="G22" i="14"/>
  <c r="I22" i="14" s="1"/>
  <c r="I20" i="14"/>
  <c r="F14" i="18"/>
  <c r="G44" i="12"/>
  <c r="M44" i="12" s="1"/>
  <c r="F13" i="18"/>
  <c r="K44" i="10"/>
  <c r="Q44" i="10" s="1"/>
  <c r="I33" i="12"/>
  <c r="H44" i="12"/>
  <c r="I36" i="14"/>
  <c r="O36" i="14" s="1"/>
  <c r="N42" i="12"/>
  <c r="M41" i="8"/>
  <c r="S41" i="8" s="1"/>
  <c r="G42" i="14"/>
  <c r="F15" i="18" s="1"/>
  <c r="M41" i="14"/>
  <c r="M42" i="14" s="1"/>
  <c r="I41" i="14"/>
  <c r="O41" i="14" s="1"/>
  <c r="I42" i="12"/>
  <c r="O42" i="12" s="1"/>
  <c r="L42" i="10"/>
  <c r="M41" i="10"/>
  <c r="S41" i="10" s="1"/>
  <c r="N9" i="33" l="1"/>
  <c r="L33" i="8"/>
  <c r="M33" i="8" s="1"/>
  <c r="R40" i="8"/>
  <c r="M40" i="8"/>
  <c r="S40" i="8" s="1"/>
  <c r="L42" i="8"/>
  <c r="M42" i="8" s="1"/>
  <c r="S42" i="8" s="1"/>
  <c r="M31" i="8"/>
  <c r="K44" i="8"/>
  <c r="Q44" i="8" s="1"/>
  <c r="H42" i="14"/>
  <c r="E15" i="18" s="1"/>
  <c r="N39" i="14"/>
  <c r="F24" i="18"/>
  <c r="G44" i="14"/>
  <c r="M44" i="14" s="1"/>
  <c r="H44" i="14"/>
  <c r="N44" i="14" s="1"/>
  <c r="L44" i="10"/>
  <c r="R44" i="10" s="1"/>
  <c r="N44" i="12"/>
  <c r="I44" i="12"/>
  <c r="O44" i="12" s="1"/>
  <c r="R42" i="10"/>
  <c r="N42" i="14"/>
  <c r="E14" i="18"/>
  <c r="G14" i="18" s="1"/>
  <c r="M42" i="10"/>
  <c r="S42" i="10" s="1"/>
  <c r="R42" i="8" l="1"/>
  <c r="B10" i="33"/>
  <c r="N10" i="33" s="1"/>
  <c r="N11" i="33" s="1"/>
  <c r="N14" i="33" s="1"/>
  <c r="L44" i="8"/>
  <c r="R44" i="8" s="1"/>
  <c r="I42" i="14"/>
  <c r="O42" i="14" s="1"/>
  <c r="I44" i="14"/>
  <c r="O44" i="14" s="1"/>
  <c r="M44" i="10"/>
  <c r="S44" i="10" s="1"/>
  <c r="G15" i="18"/>
  <c r="N19" i="33" l="1"/>
  <c r="D15" i="34" s="1"/>
  <c r="N15" i="33"/>
  <c r="E23" i="18"/>
  <c r="G23" i="18" s="1"/>
  <c r="M44" i="8"/>
  <c r="S44" i="8" s="1"/>
  <c r="E12" i="18"/>
  <c r="G12" i="18" s="1"/>
  <c r="E13" i="18"/>
  <c r="D21" i="34" l="1"/>
  <c r="J15" i="34"/>
  <c r="J21" i="34" s="1"/>
  <c r="D24" i="18"/>
  <c r="E24" i="18"/>
  <c r="G24" i="18" s="1"/>
  <c r="G13" i="18"/>
</calcChain>
</file>

<file path=xl/sharedStrings.xml><?xml version="1.0" encoding="utf-8"?>
<sst xmlns="http://schemas.openxmlformats.org/spreadsheetml/2006/main" count="1557" uniqueCount="230">
  <si>
    <t>KENTUCKY POWER COMPANY</t>
  </si>
  <si>
    <t>SOURCES AND DISPOSITION OF ENERGY FOR</t>
  </si>
  <si>
    <t>FERC TYPE FUEL COST ADJUSTMENT CLAUSE</t>
  </si>
  <si>
    <t>FUEL IDENTIFIED PORTION (A/C 151 FUEL BASIS)</t>
  </si>
  <si>
    <t xml:space="preserve"> </t>
  </si>
  <si>
    <t>SOURCES OF ENERGY</t>
  </si>
  <si>
    <t>MWH</t>
  </si>
  <si>
    <t>AMOUNT</t>
  </si>
  <si>
    <t>$ / MWH</t>
  </si>
  <si>
    <t>($)</t>
  </si>
  <si>
    <t>1.</t>
  </si>
  <si>
    <t>NET GENERATION:</t>
  </si>
  <si>
    <t xml:space="preserve">   Big Sandy</t>
  </si>
  <si>
    <t xml:space="preserve">  KP Share of Mitchell Unit 1</t>
  </si>
  <si>
    <t xml:space="preserve">  KP Share of Mitchell Unit 2</t>
  </si>
  <si>
    <t xml:space="preserve">  UNIT POWER PURCHASE (AEG) ROCKPORT #1</t>
  </si>
  <si>
    <t xml:space="preserve">  UNIT POWER PURCHASE (AEG) ROCKPORT #2</t>
  </si>
  <si>
    <t xml:space="preserve">    TOTAL</t>
  </si>
  <si>
    <t>2.</t>
  </si>
  <si>
    <t>OTHER PURCHASES (CASH SETTLED):</t>
  </si>
  <si>
    <t xml:space="preserve">  Third Party Power Purchase</t>
  </si>
  <si>
    <t>3.</t>
  </si>
  <si>
    <t>TOTAL SOURCES (1+2)</t>
  </si>
  <si>
    <t>DISPOSITION OF ENERGY</t>
  </si>
  <si>
    <t>4.</t>
  </si>
  <si>
    <t>OFF SYSTEM ALLOCATION OF SOURCES:</t>
  </si>
  <si>
    <t xml:space="preserve">  Big Sandy</t>
  </si>
  <si>
    <t xml:space="preserve"> Third Party Power Purchase</t>
  </si>
  <si>
    <t>5.</t>
  </si>
  <si>
    <t>FUEL IDENTIFIED FOR NER (3-4)</t>
  </si>
  <si>
    <t>6.</t>
  </si>
  <si>
    <t>TOTAL (4+5)</t>
  </si>
  <si>
    <t>A.</t>
  </si>
  <si>
    <t>B.</t>
  </si>
  <si>
    <t>C.</t>
  </si>
  <si>
    <t>D.</t>
  </si>
  <si>
    <t>E.</t>
  </si>
  <si>
    <t>F.</t>
  </si>
  <si>
    <t>G.</t>
  </si>
  <si>
    <t>Actual</t>
  </si>
  <si>
    <t>Estimate w/o Mitchell</t>
  </si>
  <si>
    <t>---</t>
  </si>
  <si>
    <t>KP Spot Market Energy - Day-Ahead Position</t>
  </si>
  <si>
    <t>Purchase MW</t>
  </si>
  <si>
    <t>Cost</t>
  </si>
  <si>
    <t>Jan</t>
  </si>
  <si>
    <t>Feb</t>
  </si>
  <si>
    <t>Mar</t>
  </si>
  <si>
    <t>Apr</t>
  </si>
  <si>
    <t>Total</t>
  </si>
  <si>
    <t>Big Sandy 1</t>
  </si>
  <si>
    <t>Big Sandy 2</t>
  </si>
  <si>
    <t>Mitchell 1 KP</t>
  </si>
  <si>
    <t>Mitchell 2 KP</t>
  </si>
  <si>
    <t>Rockport 1 KP AEG</t>
  </si>
  <si>
    <t>Rockport 2 KP AEG</t>
  </si>
  <si>
    <t>Actual as Occurred</t>
  </si>
  <si>
    <t>January</t>
  </si>
  <si>
    <t>February</t>
  </si>
  <si>
    <t>March</t>
  </si>
  <si>
    <t>FEBRUARY 2014 ACTUAL</t>
  </si>
  <si>
    <t>JANUARY 2014 ACTUAL</t>
  </si>
  <si>
    <t>MARCH 2014 ACTUAL</t>
  </si>
  <si>
    <t>(provided in Staff 1-29)</t>
  </si>
  <si>
    <t>Page 1 of 1</t>
  </si>
  <si>
    <t>KPCO Internal Load Fuel Cost</t>
  </si>
  <si>
    <t>Internal Load (GWhs)</t>
  </si>
  <si>
    <t>(1)</t>
  </si>
  <si>
    <t>(2)</t>
  </si>
  <si>
    <r>
      <rPr>
        <b/>
        <sz val="11"/>
        <rFont val="Arial"/>
        <family val="2"/>
      </rPr>
      <t>Fuel</t>
    </r>
    <r>
      <rPr>
        <b/>
        <sz val="11"/>
        <color indexed="10"/>
        <rFont val="Arial"/>
        <family val="2"/>
      </rPr>
      <t xml:space="preserve"> (Decrease) </t>
    </r>
    <r>
      <rPr>
        <b/>
        <sz val="11"/>
        <rFont val="Arial"/>
        <family val="2"/>
      </rPr>
      <t>/Increase due to Mitchell</t>
    </r>
  </si>
  <si>
    <t>(Dollars in $Millions unless noted)</t>
  </si>
  <si>
    <t>Notes</t>
  </si>
  <si>
    <t>A</t>
  </si>
  <si>
    <t>D</t>
  </si>
  <si>
    <t>C</t>
  </si>
  <si>
    <t>Incremental Cost (excl. No Load)</t>
  </si>
  <si>
    <t>Remove all fuel cost of Mitchell, including, as applicable, no-load and incremental fuel cost.</t>
  </si>
  <si>
    <t>E</t>
  </si>
  <si>
    <t>Estimated increase in purchases required to serve internal load.</t>
  </si>
  <si>
    <t>F</t>
  </si>
  <si>
    <t>G</t>
  </si>
  <si>
    <t>Remaining cost used to serve internal load without Mitchell.  Still assigns Big Sandy and Rockport no load cost to internal load.</t>
  </si>
  <si>
    <t>Assume no changes to Big Sandy  or Rockport dispatch and cost.</t>
  </si>
  <si>
    <t>For Off System Sales (OSS) adjustment, reduce total fuel cost by no-load cost to determine total $/MWh incremental cost.</t>
  </si>
  <si>
    <t>Estimated reduction in MWhs and cost allocated to OSS from remaining units that must now be retained in order to serve internal load.</t>
  </si>
  <si>
    <t>Conservatively assume all purchases originally assigned to OSS were still allocated to OSS (i.e., none were retained for internal load needs).</t>
  </si>
  <si>
    <r>
      <t xml:space="preserve">$/MWh Impact </t>
    </r>
    <r>
      <rPr>
        <b/>
        <sz val="11"/>
        <color rgb="FFFF0000"/>
        <rFont val="Arial"/>
        <family val="2"/>
      </rPr>
      <t>(Decrease</t>
    </r>
    <r>
      <rPr>
        <b/>
        <sz val="11"/>
        <rFont val="Arial"/>
        <family val="2"/>
      </rPr>
      <t>) /Increase</t>
    </r>
  </si>
  <si>
    <t>April 2014 ACTUAL</t>
  </si>
  <si>
    <t>No Load Costs</t>
  </si>
  <si>
    <t>May 2014 ACTUAL</t>
  </si>
  <si>
    <t>June 2014 ACTUAL</t>
  </si>
  <si>
    <t>July 2014 ACTUAL</t>
  </si>
  <si>
    <t>August 2014 ACTUAL</t>
  </si>
  <si>
    <t>September 2014 ACTUAL</t>
  </si>
  <si>
    <t>October 2014 ACTUAL</t>
  </si>
  <si>
    <t>May</t>
  </si>
  <si>
    <t>Jun</t>
  </si>
  <si>
    <t>Jul</t>
  </si>
  <si>
    <t>Aug</t>
  </si>
  <si>
    <t>Sep</t>
  </si>
  <si>
    <t>Oct</t>
  </si>
  <si>
    <t>June</t>
  </si>
  <si>
    <t>July</t>
  </si>
  <si>
    <t>August</t>
  </si>
  <si>
    <t>September</t>
  </si>
  <si>
    <t>October</t>
  </si>
  <si>
    <t>November</t>
  </si>
  <si>
    <t>December</t>
  </si>
  <si>
    <t>Dec</t>
  </si>
  <si>
    <t>East Operating Company Allocated Generation and Cost By Unit</t>
  </si>
  <si>
    <t>Dispatch Book (1838) From 02/01/2014 To 02/28/2014 EPT</t>
  </si>
  <si>
    <t>Report Refresh 05/20/2014 09:17 AM</t>
  </si>
  <si>
    <t>Generation Allocated to Off System Sales</t>
  </si>
  <si>
    <t>OPCO</t>
  </si>
  <si>
    <t>Unit Name</t>
  </si>
  <si>
    <t>Total Accounting Cost</t>
  </si>
  <si>
    <t>Fuel Cost 151</t>
  </si>
  <si>
    <t>Handling Cost 152</t>
  </si>
  <si>
    <t>Chemical Cost</t>
  </si>
  <si>
    <t>NOX at Inventory Cost</t>
  </si>
  <si>
    <t>SO2 at Inventory Cost</t>
  </si>
  <si>
    <t>No Load Cost</t>
  </si>
  <si>
    <t>Total Acc Cost Less No Load Cost</t>
  </si>
  <si>
    <t>KP</t>
  </si>
  <si>
    <t>Dispatch Book (1837) From 01/01/2014 To 01/31/2014 EPT</t>
  </si>
  <si>
    <t>Report Refresh 05/20/2014 09:11 AM</t>
  </si>
  <si>
    <t>January 2014</t>
  </si>
  <si>
    <t>BOOK_ID</t>
  </si>
  <si>
    <t>UNITNAME</t>
  </si>
  <si>
    <t>TLT_ACC_COST</t>
  </si>
  <si>
    <t>FUEL_COST</t>
  </si>
  <si>
    <t>HAND_COST</t>
  </si>
  <si>
    <t>CHEM_COST</t>
  </si>
  <si>
    <t>NOX_COST</t>
  </si>
  <si>
    <t>SOX_COST</t>
  </si>
  <si>
    <t>DELTA MWH</t>
  </si>
  <si>
    <t>DELTA TLT_ACC_COST</t>
  </si>
  <si>
    <t>February 2014</t>
  </si>
  <si>
    <t>Actual With Adjustments</t>
  </si>
  <si>
    <t>DELTA FUEL COST</t>
  </si>
  <si>
    <t>Nov (Est)</t>
  </si>
  <si>
    <t>Header Row:</t>
  </si>
  <si>
    <t>(Year:2014 Month:1 Cycle:Actual)   East Purchase Power Report for Book Name: Actual January 2014 Rerun</t>
  </si>
  <si>
    <t>Period</t>
  </si>
  <si>
    <t>Cycle</t>
  </si>
  <si>
    <t>NERC Id</t>
  </si>
  <si>
    <t>Transaction Class</t>
  </si>
  <si>
    <t>ACCT</t>
  </si>
  <si>
    <t>AP MWH</t>
  </si>
  <si>
    <t>KP MWH</t>
  </si>
  <si>
    <t>IM MWH</t>
  </si>
  <si>
    <t>OP MWH</t>
  </si>
  <si>
    <t>CSP MWH</t>
  </si>
  <si>
    <t>TOTAL MWH</t>
  </si>
  <si>
    <t>AP ENERGY COST DOLLARS</t>
  </si>
  <si>
    <t>KP ENERGY COST DOLLARS</t>
  </si>
  <si>
    <t>IM ENERGY COST DOLLARS</t>
  </si>
  <si>
    <t>OP ENERGY COST DOLLARS</t>
  </si>
  <si>
    <t>CSP ENERGY COST DOLLARS</t>
  </si>
  <si>
    <t>TOTAL ENERGY COST DOLLARS</t>
  </si>
  <si>
    <t>AP FUEL COST DOLLARS</t>
  </si>
  <si>
    <t>KP FUEL COST DOLLARS</t>
  </si>
  <si>
    <t>IM FUEL COST DOLLARS</t>
  </si>
  <si>
    <t>OP FUEL COST DOLLARS</t>
  </si>
  <si>
    <t>CSP FUEL COST DOLLARS</t>
  </si>
  <si>
    <t>TOTAL FUEL COST DOLLARS</t>
  </si>
  <si>
    <t>KP ALLOC    MWH</t>
  </si>
  <si>
    <t>KP ALLOC FUEL COST DOLLARS</t>
  </si>
  <si>
    <t>January   2014</t>
  </si>
  <si>
    <t>PJM</t>
  </si>
  <si>
    <t>SPOT MARKET ENERGY - BAL</t>
  </si>
  <si>
    <t>5550080</t>
  </si>
  <si>
    <t>SPOT MARKET ENERGY - DA</t>
  </si>
  <si>
    <t/>
  </si>
  <si>
    <t>1) Effective with January 2014 business, this report is for reconciliation purposes only and may not match amounts booked to the GL from OUBC.</t>
  </si>
  <si>
    <t>2) Total purchase cost represented in this report is not the system of record.</t>
  </si>
  <si>
    <t>MWh</t>
  </si>
  <si>
    <t>$</t>
  </si>
  <si>
    <t>Check</t>
  </si>
  <si>
    <t>CHECK</t>
  </si>
  <si>
    <t>Check of January &amp; February Adjustments Made in May</t>
  </si>
  <si>
    <t>April</t>
  </si>
  <si>
    <r>
      <t xml:space="preserve">2014                       </t>
    </r>
    <r>
      <rPr>
        <sz val="9"/>
        <rFont val="Arial"/>
        <family val="2"/>
      </rPr>
      <t>(refer to notes regarding specific months)</t>
    </r>
  </si>
  <si>
    <r>
      <rPr>
        <u/>
        <sz val="10"/>
        <rFont val="Arial"/>
        <family val="2"/>
      </rPr>
      <t>January, February &amp; May</t>
    </r>
    <r>
      <rPr>
        <sz val="10"/>
        <rFont val="Arial"/>
        <family val="2"/>
      </rPr>
      <t xml:space="preserve"> - Certain post-period adjustments related to January and February NECs were recorded in May.  For this analysis, these adjustments were removed from May and January and February were restated.</t>
    </r>
  </si>
  <si>
    <t>November 2014 ACTUAL</t>
  </si>
  <si>
    <t>Nov</t>
  </si>
  <si>
    <t>Dec (Est)</t>
  </si>
  <si>
    <t>Totals</t>
  </si>
  <si>
    <t>December 2014 ACTUAL</t>
  </si>
  <si>
    <t>ML1</t>
  </si>
  <si>
    <t>ML2</t>
  </si>
  <si>
    <t>ML Fuel Increase</t>
  </si>
  <si>
    <t>BS</t>
  </si>
  <si>
    <t>RP1</t>
  </si>
  <si>
    <t>RP2</t>
  </si>
  <si>
    <t>Purchases</t>
  </si>
  <si>
    <t>BS Avoided Fuel Cost</t>
  </si>
  <si>
    <t>RP Avoided Fuel Cost</t>
  </si>
  <si>
    <t>Avoided Purchases</t>
  </si>
  <si>
    <t>Fuel Benefit to Customers</t>
  </si>
  <si>
    <t>Kentucky Power Company Internal Load Fuel Cost</t>
  </si>
  <si>
    <r>
      <t xml:space="preserve">Decrease / </t>
    </r>
    <r>
      <rPr>
        <b/>
        <sz val="11"/>
        <color rgb="FFFF0000"/>
        <rFont val="Arial"/>
        <family val="2"/>
      </rPr>
      <t>(Increase)</t>
    </r>
    <r>
      <rPr>
        <b/>
        <sz val="11"/>
        <rFont val="Arial"/>
        <family val="2"/>
      </rPr>
      <t xml:space="preserve"> of Expense in Millions of Dollars</t>
    </r>
  </si>
  <si>
    <t>Impacts of Owning Mitchell</t>
  </si>
  <si>
    <t xml:space="preserve">May - </t>
  </si>
  <si>
    <t xml:space="preserve"> - April</t>
  </si>
  <si>
    <t>- December</t>
  </si>
  <si>
    <t>1)</t>
  </si>
  <si>
    <t>2)</t>
  </si>
  <si>
    <t>3)</t>
  </si>
  <si>
    <t>Total Avoided Cost</t>
  </si>
  <si>
    <t>Internal Load Marginal Loss Allocation</t>
  </si>
  <si>
    <t>Marginal Losses</t>
  </si>
  <si>
    <t>Avoided Losses</t>
  </si>
  <si>
    <r>
      <t xml:space="preserve">Net Internal Load Customer        Benefit / </t>
    </r>
    <r>
      <rPr>
        <b/>
        <sz val="10"/>
        <color rgb="FFFF0000"/>
        <rFont val="Arial"/>
        <family val="2"/>
      </rPr>
      <t>(Costs)</t>
    </r>
  </si>
  <si>
    <r>
      <rPr>
        <u/>
        <sz val="10"/>
        <color theme="1"/>
        <rFont val="Arial"/>
        <family val="2"/>
      </rPr>
      <t>Mitchell Fuel Cost</t>
    </r>
    <r>
      <rPr>
        <sz val="10"/>
        <color theme="1"/>
        <rFont val="Arial"/>
        <family val="2"/>
      </rPr>
      <t xml:space="preserve"> - </t>
    </r>
    <r>
      <rPr>
        <b/>
        <i/>
        <sz val="10"/>
        <color theme="1"/>
        <rFont val="Arial"/>
        <family val="2"/>
      </rPr>
      <t>Includes no load fuel cost</t>
    </r>
    <r>
      <rPr>
        <sz val="10"/>
        <color theme="1"/>
        <rFont val="Arial"/>
        <family val="2"/>
      </rPr>
      <t xml:space="preserve"> and incremental fuel costs allocated to internal load.*</t>
    </r>
  </si>
  <si>
    <t>*Line 2 includes Mitchell no load cost of approximately $31 million for 2014.</t>
  </si>
  <si>
    <t>Impact of Mitchell Ownership (including no load fuel costs)</t>
  </si>
  <si>
    <r>
      <rPr>
        <u/>
        <sz val="10"/>
        <color theme="1"/>
        <rFont val="Arial"/>
        <family val="2"/>
      </rPr>
      <t>Benefits of owning Mitchell</t>
    </r>
    <r>
      <rPr>
        <sz val="10"/>
        <color theme="1"/>
        <rFont val="Arial"/>
        <family val="2"/>
      </rPr>
      <t xml:space="preserve"> - Includes avoided fuel costs for internal load at Big Sandy and Rockport and avoided PJM energy purchases for internal load.</t>
    </r>
  </si>
  <si>
    <t>Fuel Benefit Incl. Losses</t>
  </si>
  <si>
    <t>(4)</t>
  </si>
  <si>
    <t>(5)=(2)-(4)</t>
  </si>
  <si>
    <t>(6)</t>
  </si>
  <si>
    <t>(7)=(5)/(6)</t>
  </si>
  <si>
    <t>January through December 2014 Impact without Mitchell</t>
  </si>
  <si>
    <t>Without Mitchell</t>
  </si>
  <si>
    <t>REVISED</t>
  </si>
  <si>
    <t>ORIGINAL</t>
  </si>
  <si>
    <t>Jan to Apr</t>
  </si>
  <si>
    <t>May to Oct</t>
  </si>
  <si>
    <t>Nov to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</si>
</sst>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"/>
    <numFmt numFmtId="166" formatCode="0.000_)"/>
    <numFmt numFmtId="167" formatCode="0.000"/>
    <numFmt numFmtId="168" formatCode="0.00000_)"/>
    <numFmt numFmtId="169" formatCode="General_)"/>
    <numFmt numFmtId="170" formatCode="#,##0.000_);\(#,##0.000\)"/>
    <numFmt numFmtId="171" formatCode="_(* #,##0_);_(* \(#,##0\);_(* &quot;-&quot;??_);_(@_)"/>
    <numFmt numFmtId="172" formatCode="_(* #,##0.000_);_(* \(#,##0.000\);_(* &quot;-&quot;??_);_(@_)"/>
    <numFmt numFmtId="173" formatCode="&quot;$&quot;#,##0.0_);[Red]\(&quot;$&quot;#,##0.0\)"/>
    <numFmt numFmtId="174" formatCode="0.0000_)"/>
    <numFmt numFmtId="175" formatCode="0.000_);\(0.000\)"/>
    <numFmt numFmtId="176" formatCode="#,##0.000"/>
    <numFmt numFmtId="177" formatCode="#,##0.0_);[Red]\(#,##0.0\)"/>
    <numFmt numFmtId="178" formatCode="0.0_);[Red]\(0.0\)"/>
  </numFmts>
  <fonts count="5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u/>
      <sz val="8"/>
      <name val="Century Gothic"/>
      <family val="2"/>
    </font>
    <font>
      <u/>
      <sz val="8"/>
      <name val="Century Gothic"/>
      <family val="2"/>
    </font>
    <font>
      <b/>
      <sz val="8"/>
      <color indexed="12"/>
      <name val="Century Gothic"/>
      <family val="2"/>
    </font>
    <font>
      <b/>
      <sz val="8"/>
      <color indexed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u val="double"/>
      <sz val="11"/>
      <name val="Arial"/>
      <family val="2"/>
    </font>
    <font>
      <b/>
      <u val="double"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6"/>
      <color indexed="8"/>
      <name val="Arial"/>
      <family val="2"/>
    </font>
    <font>
      <b/>
      <sz val="10"/>
      <color indexed="56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169" fontId="15" fillId="0" borderId="0" applyNumberFormat="0" applyFont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0" fillId="0" borderId="0"/>
    <xf numFmtId="0" fontId="5" fillId="0" borderId="0"/>
    <xf numFmtId="169" fontId="16" fillId="0" borderId="0" applyProtection="0"/>
    <xf numFmtId="0" fontId="17" fillId="0" borderId="0" applyNumberFormat="0" applyFont="0" applyFill="0" applyBorder="0" applyAlignment="0" applyProtection="0">
      <alignment horizontal="left"/>
    </xf>
    <xf numFmtId="0" fontId="18" fillId="0" borderId="1">
      <alignment horizontal="center"/>
    </xf>
    <xf numFmtId="0" fontId="17" fillId="2" borderId="0" applyNumberFormat="0" applyFont="0" applyBorder="0" applyAlignment="0" applyProtection="0"/>
    <xf numFmtId="0" fontId="39" fillId="0" borderId="0"/>
    <xf numFmtId="0" fontId="5" fillId="0" borderId="0" applyNumberFormat="0" applyFont="0" applyFill="0" applyBorder="0" applyAlignment="0" applyProtection="0"/>
    <xf numFmtId="0" fontId="4" fillId="0" borderId="0"/>
  </cellStyleXfs>
  <cellXfs count="230">
    <xf numFmtId="0" fontId="0" fillId="0" borderId="0" xfId="0"/>
    <xf numFmtId="0" fontId="6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left"/>
    </xf>
    <xf numFmtId="0" fontId="8" fillId="0" borderId="0" xfId="0" applyFont="1" applyFill="1" applyProtection="1"/>
    <xf numFmtId="164" fontId="8" fillId="0" borderId="0" xfId="0" applyNumberFormat="1" applyFont="1" applyFill="1" applyAlignment="1" applyProtection="1">
      <alignment horizontal="center"/>
    </xf>
    <xf numFmtId="165" fontId="8" fillId="0" borderId="0" xfId="0" applyNumberFormat="1" applyFont="1" applyFill="1" applyAlignment="1" applyProtection="1">
      <alignment horizontal="center"/>
    </xf>
    <xf numFmtId="0" fontId="8" fillId="0" borderId="0" xfId="0" applyFont="1" applyFill="1"/>
    <xf numFmtId="0" fontId="6" fillId="0" borderId="0" xfId="0" applyFont="1" applyFill="1"/>
    <xf numFmtId="0" fontId="8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9" fillId="0" borderId="0" xfId="0" applyFont="1" applyFill="1" applyAlignment="1" applyProtection="1">
      <alignment horizontal="center"/>
    </xf>
    <xf numFmtId="44" fontId="9" fillId="0" borderId="0" xfId="4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8" fillId="0" borderId="0" xfId="0" quotePrefix="1" applyFont="1" applyFill="1" applyAlignment="1" applyProtection="1">
      <alignment horizontal="center"/>
    </xf>
    <xf numFmtId="0" fontId="6" fillId="0" borderId="0" xfId="0" quotePrefix="1" applyFont="1" applyFill="1" applyAlignment="1">
      <alignment horizontal="center"/>
    </xf>
    <xf numFmtId="0" fontId="11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37" fontId="8" fillId="0" borderId="0" xfId="0" applyNumberFormat="1" applyFont="1" applyFill="1" applyProtection="1"/>
    <xf numFmtId="166" fontId="8" fillId="0" borderId="0" xfId="0" applyNumberFormat="1" applyFont="1" applyFill="1" applyProtection="1"/>
    <xf numFmtId="37" fontId="8" fillId="0" borderId="2" xfId="0" applyNumberFormat="1" applyFont="1" applyFill="1" applyBorder="1" applyProtection="1"/>
    <xf numFmtId="166" fontId="8" fillId="0" borderId="2" xfId="0" applyNumberFormat="1" applyFont="1" applyFill="1" applyBorder="1" applyProtection="1"/>
    <xf numFmtId="0" fontId="12" fillId="0" borderId="0" xfId="0" applyFont="1" applyFill="1" applyAlignment="1" applyProtection="1">
      <alignment horizontal="left"/>
    </xf>
    <xf numFmtId="37" fontId="6" fillId="0" borderId="0" xfId="0" applyNumberFormat="1" applyFont="1" applyFill="1" applyProtection="1"/>
    <xf numFmtId="166" fontId="6" fillId="0" borderId="0" xfId="0" applyNumberFormat="1" applyFont="1" applyFill="1" applyProtection="1"/>
    <xf numFmtId="37" fontId="8" fillId="0" borderId="0" xfId="0" applyNumberFormat="1" applyFont="1" applyFill="1" applyBorder="1" applyProtection="1"/>
    <xf numFmtId="166" fontId="8" fillId="0" borderId="0" xfId="0" applyNumberFormat="1" applyFont="1" applyFill="1" applyBorder="1" applyProtection="1"/>
    <xf numFmtId="37" fontId="8" fillId="0" borderId="0" xfId="0" applyNumberFormat="1" applyFont="1" applyFill="1"/>
    <xf numFmtId="37" fontId="8" fillId="0" borderId="0" xfId="0" applyNumberFormat="1" applyFont="1" applyFill="1" applyBorder="1"/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168" fontId="8" fillId="0" borderId="0" xfId="0" applyNumberFormat="1" applyFont="1" applyFill="1" applyProtection="1"/>
    <xf numFmtId="43" fontId="8" fillId="0" borderId="0" xfId="3" applyFont="1" applyFill="1"/>
    <xf numFmtId="37" fontId="19" fillId="0" borderId="0" xfId="0" applyNumberFormat="1" applyFont="1" applyFill="1" applyBorder="1"/>
    <xf numFmtId="166" fontId="6" fillId="0" borderId="0" xfId="0" applyNumberFormat="1" applyFont="1" applyFill="1" applyBorder="1" applyProtection="1"/>
    <xf numFmtId="0" fontId="9" fillId="0" borderId="0" xfId="0" applyFont="1" applyFill="1" applyBorder="1" applyAlignment="1">
      <alignment horizontal="center"/>
    </xf>
    <xf numFmtId="170" fontId="8" fillId="0" borderId="0" xfId="0" applyNumberFormat="1" applyFont="1" applyFill="1"/>
    <xf numFmtId="170" fontId="8" fillId="0" borderId="0" xfId="0" quotePrefix="1" applyNumberFormat="1" applyFont="1" applyFill="1" applyAlignment="1">
      <alignment horizontal="center"/>
    </xf>
    <xf numFmtId="37" fontId="6" fillId="0" borderId="0" xfId="0" applyNumberFormat="1" applyFont="1" applyFill="1"/>
    <xf numFmtId="170" fontId="6" fillId="0" borderId="0" xfId="0" applyNumberFormat="1" applyFont="1" applyFill="1"/>
    <xf numFmtId="37" fontId="8" fillId="0" borderId="2" xfId="0" applyNumberFormat="1" applyFont="1" applyFill="1" applyBorder="1"/>
    <xf numFmtId="170" fontId="8" fillId="0" borderId="2" xfId="0" applyNumberFormat="1" applyFont="1" applyFill="1" applyBorder="1"/>
    <xf numFmtId="0" fontId="31" fillId="0" borderId="0" xfId="8" applyFont="1"/>
    <xf numFmtId="0" fontId="30" fillId="0" borderId="0" xfId="8"/>
    <xf numFmtId="0" fontId="30" fillId="0" borderId="2" xfId="8" applyFill="1" applyBorder="1" applyAlignment="1">
      <alignment horizontal="center"/>
    </xf>
    <xf numFmtId="0" fontId="30" fillId="0" borderId="2" xfId="8" applyBorder="1" applyAlignment="1">
      <alignment horizontal="center"/>
    </xf>
    <xf numFmtId="171" fontId="30" fillId="0" borderId="0" xfId="2" applyNumberFormat="1" applyFont="1"/>
    <xf numFmtId="43" fontId="30" fillId="0" borderId="0" xfId="2" applyFont="1"/>
    <xf numFmtId="171" fontId="30" fillId="0" borderId="2" xfId="2" applyNumberFormat="1" applyFont="1" applyBorder="1"/>
    <xf numFmtId="43" fontId="30" fillId="0" borderId="0" xfId="8" applyNumberFormat="1"/>
    <xf numFmtId="171" fontId="8" fillId="0" borderId="0" xfId="0" applyNumberFormat="1" applyFont="1" applyFill="1"/>
    <xf numFmtId="171" fontId="8" fillId="0" borderId="2" xfId="0" applyNumberFormat="1" applyFont="1" applyFill="1" applyBorder="1"/>
    <xf numFmtId="39" fontId="8" fillId="0" borderId="0" xfId="0" quotePrefix="1" applyNumberFormat="1" applyFont="1" applyFill="1" applyAlignment="1">
      <alignment horizontal="center"/>
    </xf>
    <xf numFmtId="0" fontId="32" fillId="0" borderId="0" xfId="8" applyFont="1" applyAlignment="1">
      <alignment horizontal="center"/>
    </xf>
    <xf numFmtId="172" fontId="8" fillId="0" borderId="0" xfId="0" applyNumberFormat="1" applyFont="1" applyFill="1"/>
    <xf numFmtId="172" fontId="8" fillId="0" borderId="2" xfId="0" applyNumberFormat="1" applyFont="1" applyFill="1" applyBorder="1"/>
    <xf numFmtId="41" fontId="8" fillId="0" borderId="0" xfId="0" applyNumberFormat="1" applyFont="1" applyFill="1"/>
    <xf numFmtId="0" fontId="21" fillId="0" borderId="0" xfId="9" applyFont="1"/>
    <xf numFmtId="0" fontId="23" fillId="0" borderId="0" xfId="9" applyFont="1" applyAlignment="1">
      <alignment horizontal="center" vertical="center" wrapText="1"/>
    </xf>
    <xf numFmtId="43" fontId="30" fillId="0" borderId="0" xfId="2" applyFont="1" applyFill="1"/>
    <xf numFmtId="43" fontId="30" fillId="0" borderId="2" xfId="2" applyFont="1" applyFill="1" applyBorder="1"/>
    <xf numFmtId="0" fontId="0" fillId="0" borderId="0" xfId="0" applyAlignment="1"/>
    <xf numFmtId="0" fontId="25" fillId="0" borderId="0" xfId="9" applyFont="1"/>
    <xf numFmtId="0" fontId="26" fillId="0" borderId="0" xfId="9" applyFont="1" applyAlignment="1">
      <alignment horizontal="right"/>
    </xf>
    <xf numFmtId="0" fontId="24" fillId="0" borderId="0" xfId="9" applyFont="1" applyAlignment="1">
      <alignment horizontal="center" vertical="center" wrapText="1"/>
    </xf>
    <xf numFmtId="0" fontId="23" fillId="0" borderId="0" xfId="9" applyFont="1" applyAlignment="1">
      <alignment horizontal="center" wrapText="1"/>
    </xf>
    <xf numFmtId="0" fontId="27" fillId="0" borderId="0" xfId="9" quotePrefix="1" applyFont="1" applyAlignment="1">
      <alignment horizontal="center" vertical="center"/>
    </xf>
    <xf numFmtId="0" fontId="27" fillId="0" borderId="0" xfId="9" quotePrefix="1" applyFont="1" applyAlignment="1">
      <alignment horizontal="center" vertical="center" wrapText="1"/>
    </xf>
    <xf numFmtId="0" fontId="25" fillId="0" borderId="0" xfId="9" applyFont="1" applyAlignment="1">
      <alignment horizontal="left"/>
    </xf>
    <xf numFmtId="8" fontId="25" fillId="0" borderId="0" xfId="9" applyNumberFormat="1" applyFont="1" applyAlignment="1">
      <alignment horizontal="center"/>
    </xf>
    <xf numFmtId="37" fontId="25" fillId="0" borderId="0" xfId="9" applyNumberFormat="1" applyFont="1" applyAlignment="1">
      <alignment horizontal="center"/>
    </xf>
    <xf numFmtId="0" fontId="23" fillId="0" borderId="0" xfId="9" applyFont="1" applyAlignment="1">
      <alignment horizontal="left"/>
    </xf>
    <xf numFmtId="37" fontId="28" fillId="0" borderId="0" xfId="9" applyNumberFormat="1" applyFont="1" applyAlignment="1">
      <alignment horizontal="center"/>
    </xf>
    <xf numFmtId="8" fontId="29" fillId="0" borderId="0" xfId="9" applyNumberFormat="1" applyFont="1" applyAlignment="1">
      <alignment horizontal="center"/>
    </xf>
    <xf numFmtId="0" fontId="20" fillId="0" borderId="2" xfId="0" applyFont="1" applyFill="1" applyBorder="1" applyAlignment="1">
      <alignment horizontal="center"/>
    </xf>
    <xf numFmtId="173" fontId="25" fillId="0" borderId="0" xfId="9" applyNumberFormat="1" applyFont="1" applyAlignment="1">
      <alignment horizontal="center"/>
    </xf>
    <xf numFmtId="173" fontId="28" fillId="0" borderId="0" xfId="9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0" xfId="0" quotePrefix="1" applyFont="1" applyFill="1" applyBorder="1" applyAlignment="1">
      <alignment horizontal="center"/>
    </xf>
    <xf numFmtId="37" fontId="6" fillId="0" borderId="0" xfId="0" applyNumberFormat="1" applyFont="1" applyFill="1" applyBorder="1" applyProtection="1"/>
    <xf numFmtId="167" fontId="6" fillId="0" borderId="0" xfId="0" applyNumberFormat="1" applyFont="1" applyFill="1" applyBorder="1" applyProtection="1"/>
    <xf numFmtId="37" fontId="6" fillId="3" borderId="3" xfId="0" applyNumberFormat="1" applyFont="1" applyFill="1" applyBorder="1" applyProtection="1"/>
    <xf numFmtId="0" fontId="8" fillId="0" borderId="0" xfId="0" applyFont="1" applyFill="1" applyAlignment="1">
      <alignment horizontal="left"/>
    </xf>
    <xf numFmtId="0" fontId="27" fillId="0" borderId="0" xfId="0" applyFont="1"/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0" fontId="8" fillId="0" borderId="0" xfId="0" applyNumberFormat="1" applyFont="1" applyFill="1" applyBorder="1"/>
    <xf numFmtId="0" fontId="14" fillId="0" borderId="0" xfId="0" applyFont="1" applyBorder="1" applyAlignment="1">
      <alignment horizontal="left"/>
    </xf>
    <xf numFmtId="0" fontId="0" fillId="0" borderId="0" xfId="0" applyBorder="1"/>
    <xf numFmtId="168" fontId="8" fillId="0" borderId="0" xfId="0" applyNumberFormat="1" applyFont="1" applyFill="1" applyBorder="1" applyProtection="1"/>
    <xf numFmtId="172" fontId="8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7" fontId="0" fillId="0" borderId="0" xfId="0" applyNumberFormat="1"/>
    <xf numFmtId="0" fontId="30" fillId="0" borderId="0" xfId="8" applyFont="1" applyAlignment="1">
      <alignment horizontal="left"/>
    </xf>
    <xf numFmtId="171" fontId="30" fillId="0" borderId="0" xfId="2" applyNumberFormat="1" applyFont="1" applyBorder="1"/>
    <xf numFmtId="0" fontId="6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4" fillId="4" borderId="0" xfId="9" applyFont="1" applyFill="1" applyAlignment="1">
      <alignment vertical="center"/>
    </xf>
    <xf numFmtId="49" fontId="36" fillId="5" borderId="4" xfId="9" applyNumberFormat="1" applyFont="1" applyFill="1" applyBorder="1" applyAlignment="1">
      <alignment horizontal="center" wrapText="1"/>
    </xf>
    <xf numFmtId="49" fontId="37" fillId="4" borderId="4" xfId="9" applyNumberFormat="1" applyFont="1" applyFill="1" applyBorder="1" applyAlignment="1">
      <alignment horizontal="center"/>
    </xf>
    <xf numFmtId="49" fontId="37" fillId="4" borderId="4" xfId="9" applyNumberFormat="1" applyFont="1" applyFill="1" applyBorder="1" applyAlignment="1">
      <alignment horizontal="left"/>
    </xf>
    <xf numFmtId="3" fontId="37" fillId="4" borderId="4" xfId="9" applyNumberFormat="1" applyFont="1" applyFill="1" applyBorder="1" applyAlignment="1">
      <alignment horizontal="right"/>
    </xf>
    <xf numFmtId="0" fontId="5" fillId="0" borderId="0" xfId="9"/>
    <xf numFmtId="17" fontId="40" fillId="0" borderId="0" xfId="14" quotePrefix="1" applyNumberFormat="1" applyFont="1"/>
    <xf numFmtId="0" fontId="39" fillId="0" borderId="0" xfId="14"/>
    <xf numFmtId="3" fontId="40" fillId="0" borderId="0" xfId="14" applyNumberFormat="1" applyFont="1"/>
    <xf numFmtId="3" fontId="39" fillId="0" borderId="0" xfId="14" applyNumberFormat="1"/>
    <xf numFmtId="4" fontId="39" fillId="0" borderId="0" xfId="14" applyNumberFormat="1"/>
    <xf numFmtId="0" fontId="40" fillId="0" borderId="0" xfId="14" applyFont="1"/>
    <xf numFmtId="0" fontId="40" fillId="0" borderId="0" xfId="14" applyNumberFormat="1" applyFont="1"/>
    <xf numFmtId="4" fontId="40" fillId="0" borderId="0" xfId="14" applyNumberFormat="1" applyFont="1"/>
    <xf numFmtId="0" fontId="40" fillId="6" borderId="0" xfId="14" applyFont="1" applyFill="1" applyAlignment="1">
      <alignment horizontal="center"/>
    </xf>
    <xf numFmtId="0" fontId="40" fillId="6" borderId="0" xfId="14" applyFont="1" applyFill="1"/>
    <xf numFmtId="37" fontId="6" fillId="0" borderId="3" xfId="0" applyNumberFormat="1" applyFont="1" applyFill="1" applyBorder="1" applyProtection="1"/>
    <xf numFmtId="0" fontId="2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7" fontId="6" fillId="3" borderId="5" xfId="0" applyNumberFormat="1" applyFont="1" applyFill="1" applyBorder="1" applyProtection="1"/>
    <xf numFmtId="174" fontId="8" fillId="0" borderId="0" xfId="0" applyNumberFormat="1" applyFont="1" applyFill="1" applyProtection="1"/>
    <xf numFmtId="39" fontId="8" fillId="0" borderId="0" xfId="0" applyNumberFormat="1" applyFont="1" applyFill="1"/>
    <xf numFmtId="175" fontId="6" fillId="0" borderId="0" xfId="0" applyNumberFormat="1" applyFont="1" applyFill="1" applyBorder="1" applyProtection="1"/>
    <xf numFmtId="49" fontId="38" fillId="0" borderId="0" xfId="9" applyNumberFormat="1" applyFont="1" applyFill="1" applyAlignment="1">
      <alignment horizontal="center"/>
    </xf>
    <xf numFmtId="49" fontId="38" fillId="0" borderId="0" xfId="9" applyNumberFormat="1" applyFont="1" applyFill="1" applyAlignment="1">
      <alignment horizontal="left"/>
    </xf>
    <xf numFmtId="43" fontId="41" fillId="0" borderId="0" xfId="2" applyFont="1" applyFill="1"/>
    <xf numFmtId="43" fontId="41" fillId="0" borderId="2" xfId="2" applyFont="1" applyFill="1" applyBorder="1"/>
    <xf numFmtId="43" fontId="41" fillId="0" borderId="0" xfId="2" applyFont="1"/>
    <xf numFmtId="0" fontId="14" fillId="0" borderId="6" xfId="15" applyNumberFormat="1" applyFont="1" applyFill="1" applyBorder="1" applyAlignment="1">
      <alignment horizontal="left"/>
    </xf>
    <xf numFmtId="0" fontId="5" fillId="0" borderId="0" xfId="15" applyNumberFormat="1" applyFont="1" applyFill="1" applyBorder="1" applyAlignment="1"/>
    <xf numFmtId="0" fontId="14" fillId="0" borderId="6" xfId="15" applyNumberFormat="1" applyFont="1" applyFill="1" applyBorder="1" applyAlignment="1">
      <alignment horizontal="center" vertical="center" wrapText="1"/>
    </xf>
    <xf numFmtId="0" fontId="5" fillId="0" borderId="6" xfId="15" applyNumberFormat="1" applyFont="1" applyFill="1" applyBorder="1" applyAlignment="1">
      <alignment horizontal="left"/>
    </xf>
    <xf numFmtId="176" fontId="5" fillId="0" borderId="0" xfId="15" applyNumberFormat="1" applyFont="1" applyFill="1" applyBorder="1" applyAlignment="1"/>
    <xf numFmtId="0" fontId="5" fillId="0" borderId="6" xfId="15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170" fontId="0" fillId="0" borderId="0" xfId="0" applyNumberFormat="1"/>
    <xf numFmtId="0" fontId="2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2" fillId="0" borderId="0" xfId="0" applyFont="1"/>
    <xf numFmtId="0" fontId="0" fillId="0" borderId="0" xfId="0" quotePrefix="1"/>
    <xf numFmtId="0" fontId="5" fillId="0" borderId="0" xfId="0" applyFont="1" applyAlignment="1"/>
    <xf numFmtId="14" fontId="14" fillId="0" borderId="0" xfId="0" applyNumberFormat="1" applyFont="1" applyAlignment="1">
      <alignment horizontal="right"/>
    </xf>
    <xf numFmtId="173" fontId="43" fillId="0" borderId="0" xfId="9" applyNumberFormat="1" applyFont="1" applyAlignment="1">
      <alignment horizontal="center"/>
    </xf>
    <xf numFmtId="37" fontId="43" fillId="0" borderId="0" xfId="9" applyNumberFormat="1" applyFont="1" applyAlignment="1">
      <alignment horizontal="center"/>
    </xf>
    <xf numFmtId="8" fontId="43" fillId="0" borderId="0" xfId="9" applyNumberFormat="1" applyFont="1" applyAlignment="1">
      <alignment horizontal="center"/>
    </xf>
    <xf numFmtId="173" fontId="29" fillId="0" borderId="0" xfId="9" applyNumberFormat="1" applyFont="1" applyFill="1" applyBorder="1" applyAlignment="1">
      <alignment horizontal="center"/>
    </xf>
    <xf numFmtId="0" fontId="44" fillId="0" borderId="0" xfId="8" applyFont="1" applyAlignment="1">
      <alignment horizontal="center"/>
    </xf>
    <xf numFmtId="43" fontId="31" fillId="0" borderId="0" xfId="8" applyNumberFormat="1" applyFont="1"/>
    <xf numFmtId="43" fontId="31" fillId="0" borderId="2" xfId="8" applyNumberFormat="1" applyFont="1" applyBorder="1"/>
    <xf numFmtId="0" fontId="5" fillId="0" borderId="0" xfId="0" applyFont="1"/>
    <xf numFmtId="171" fontId="8" fillId="7" borderId="2" xfId="0" applyNumberFormat="1" applyFont="1" applyFill="1" applyBorder="1"/>
    <xf numFmtId="37" fontId="8" fillId="7" borderId="0" xfId="0" applyNumberFormat="1" applyFont="1" applyFill="1"/>
    <xf numFmtId="170" fontId="8" fillId="7" borderId="0" xfId="0" applyNumberFormat="1" applyFont="1" applyFill="1"/>
    <xf numFmtId="37" fontId="8" fillId="7" borderId="2" xfId="0" applyNumberFormat="1" applyFont="1" applyFill="1" applyBorder="1"/>
    <xf numFmtId="170" fontId="8" fillId="7" borderId="2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ill="1"/>
    <xf numFmtId="0" fontId="45" fillId="0" borderId="0" xfId="16" applyFont="1"/>
    <xf numFmtId="0" fontId="47" fillId="0" borderId="0" xfId="16" applyFont="1" applyBorder="1" applyAlignment="1">
      <alignment horizontal="center"/>
    </xf>
    <xf numFmtId="0" fontId="47" fillId="0" borderId="0" xfId="16" applyFont="1" applyAlignment="1">
      <alignment horizontal="center"/>
    </xf>
    <xf numFmtId="0" fontId="45" fillId="0" borderId="0" xfId="16" applyFont="1" applyAlignment="1"/>
    <xf numFmtId="0" fontId="47" fillId="0" borderId="0" xfId="16" applyFont="1" applyBorder="1" applyAlignment="1">
      <alignment horizontal="left"/>
    </xf>
    <xf numFmtId="0" fontId="47" fillId="0" borderId="0" xfId="16" quotePrefix="1" applyFont="1" applyBorder="1" applyAlignment="1">
      <alignment horizontal="center"/>
    </xf>
    <xf numFmtId="0" fontId="48" fillId="0" borderId="0" xfId="16" applyFont="1"/>
    <xf numFmtId="38" fontId="45" fillId="0" borderId="0" xfId="16" applyNumberFormat="1" applyFont="1"/>
    <xf numFmtId="38" fontId="47" fillId="0" borderId="0" xfId="16" applyNumberFormat="1" applyFont="1"/>
    <xf numFmtId="173" fontId="45" fillId="0" borderId="0" xfId="16" applyNumberFormat="1" applyFont="1" applyAlignment="1">
      <alignment horizontal="center"/>
    </xf>
    <xf numFmtId="173" fontId="47" fillId="0" borderId="0" xfId="16" applyNumberFormat="1" applyFont="1" applyAlignment="1">
      <alignment horizontal="center"/>
    </xf>
    <xf numFmtId="177" fontId="45" fillId="0" borderId="0" xfId="16" applyNumberFormat="1" applyFont="1" applyAlignment="1">
      <alignment horizontal="center"/>
    </xf>
    <xf numFmtId="177" fontId="47" fillId="0" borderId="0" xfId="16" applyNumberFormat="1" applyFont="1" applyAlignment="1">
      <alignment horizontal="center"/>
    </xf>
    <xf numFmtId="177" fontId="45" fillId="0" borderId="0" xfId="16" applyNumberFormat="1" applyFont="1" applyBorder="1" applyAlignment="1">
      <alignment horizontal="center"/>
    </xf>
    <xf numFmtId="177" fontId="47" fillId="0" borderId="0" xfId="16" applyNumberFormat="1" applyFont="1" applyBorder="1" applyAlignment="1">
      <alignment horizontal="center"/>
    </xf>
    <xf numFmtId="178" fontId="45" fillId="0" borderId="0" xfId="16" applyNumberFormat="1" applyFont="1"/>
    <xf numFmtId="166" fontId="8" fillId="7" borderId="0" xfId="0" applyNumberFormat="1" applyFont="1" applyFill="1" applyBorder="1" applyProtection="1"/>
    <xf numFmtId="177" fontId="48" fillId="0" borderId="0" xfId="16" applyNumberFormat="1" applyFont="1" applyAlignment="1">
      <alignment horizontal="center"/>
    </xf>
    <xf numFmtId="177" fontId="51" fillId="0" borderId="0" xfId="16" applyNumberFormat="1" applyFont="1" applyAlignment="1">
      <alignment horizontal="center"/>
    </xf>
    <xf numFmtId="0" fontId="3" fillId="0" borderId="0" xfId="16" quotePrefix="1" applyFont="1" applyAlignment="1">
      <alignment horizontal="right" vertical="top"/>
    </xf>
    <xf numFmtId="0" fontId="3" fillId="0" borderId="0" xfId="16" applyFont="1" applyAlignment="1">
      <alignment horizontal="right" vertical="top"/>
    </xf>
    <xf numFmtId="0" fontId="52" fillId="0" borderId="0" xfId="16" quotePrefix="1" applyFont="1" applyAlignment="1">
      <alignment horizontal="right" vertical="top"/>
    </xf>
    <xf numFmtId="0" fontId="4" fillId="0" borderId="0" xfId="16" applyFont="1" applyAlignment="1">
      <alignment wrapText="1"/>
    </xf>
    <xf numFmtId="173" fontId="45" fillId="0" borderId="0" xfId="16" applyNumberFormat="1" applyFont="1" applyAlignment="1"/>
    <xf numFmtId="0" fontId="5" fillId="0" borderId="0" xfId="9" applyAlignment="1">
      <alignment wrapText="1"/>
    </xf>
    <xf numFmtId="177" fontId="45" fillId="0" borderId="0" xfId="16" applyNumberFormat="1" applyFont="1" applyAlignment="1"/>
    <xf numFmtId="0" fontId="5" fillId="0" borderId="0" xfId="9" applyFont="1" applyAlignment="1"/>
    <xf numFmtId="177" fontId="45" fillId="0" borderId="0" xfId="16" applyNumberFormat="1" applyFont="1" applyBorder="1" applyAlignment="1"/>
    <xf numFmtId="177" fontId="48" fillId="0" borderId="0" xfId="16" applyNumberFormat="1" applyFont="1" applyAlignment="1"/>
    <xf numFmtId="0" fontId="4" fillId="0" borderId="0" xfId="16" applyFont="1" applyAlignment="1"/>
    <xf numFmtId="0" fontId="47" fillId="0" borderId="0" xfId="16" applyFont="1" applyAlignment="1"/>
    <xf numFmtId="178" fontId="45" fillId="0" borderId="0" xfId="16" applyNumberFormat="1" applyFont="1" applyAlignment="1"/>
    <xf numFmtId="0" fontId="3" fillId="0" borderId="0" xfId="16" applyFont="1" applyAlignment="1">
      <alignment vertical="top"/>
    </xf>
    <xf numFmtId="0" fontId="52" fillId="0" borderId="0" xfId="16" applyFont="1" applyAlignment="1">
      <alignment vertical="center"/>
    </xf>
    <xf numFmtId="173" fontId="47" fillId="0" borderId="0" xfId="16" applyNumberFormat="1" applyFont="1" applyAlignment="1">
      <alignment horizontal="center" vertical="center"/>
    </xf>
    <xf numFmtId="173" fontId="47" fillId="0" borderId="0" xfId="16" applyNumberFormat="1" applyFont="1" applyAlignment="1">
      <alignment vertical="center"/>
    </xf>
    <xf numFmtId="173" fontId="45" fillId="0" borderId="0" xfId="16" applyNumberFormat="1" applyFont="1" applyAlignment="1">
      <alignment vertical="center"/>
    </xf>
    <xf numFmtId="173" fontId="47" fillId="0" borderId="5" xfId="16" applyNumberFormat="1" applyFont="1" applyBorder="1" applyAlignment="1">
      <alignment horizontal="center" vertical="center"/>
    </xf>
    <xf numFmtId="8" fontId="0" fillId="0" borderId="0" xfId="0" applyNumberFormat="1" applyAlignment="1"/>
    <xf numFmtId="0" fontId="52" fillId="0" borderId="0" xfId="16" applyFont="1" applyAlignment="1">
      <alignment vertical="center" wrapText="1"/>
    </xf>
    <xf numFmtId="173" fontId="45" fillId="0" borderId="0" xfId="16" applyNumberFormat="1" applyFont="1" applyFill="1" applyAlignment="1">
      <alignment horizontal="center"/>
    </xf>
    <xf numFmtId="177" fontId="45" fillId="0" borderId="0" xfId="16" applyNumberFormat="1" applyFont="1" applyFill="1" applyAlignment="1">
      <alignment horizontal="center"/>
    </xf>
    <xf numFmtId="177" fontId="45" fillId="0" borderId="0" xfId="16" applyNumberFormat="1" applyFont="1" applyFill="1" applyBorder="1" applyAlignment="1">
      <alignment horizontal="center"/>
    </xf>
    <xf numFmtId="177" fontId="48" fillId="0" borderId="0" xfId="16" applyNumberFormat="1" applyFont="1" applyFill="1" applyAlignment="1">
      <alignment horizontal="center"/>
    </xf>
    <xf numFmtId="173" fontId="47" fillId="0" borderId="0" xfId="16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7" fontId="8" fillId="0" borderId="0" xfId="0" applyNumberFormat="1" applyFont="1" applyFill="1" applyAlignment="1">
      <alignment horizontal="left"/>
    </xf>
    <xf numFmtId="171" fontId="0" fillId="0" borderId="0" xfId="0" applyNumberFormat="1"/>
    <xf numFmtId="0" fontId="45" fillId="0" borderId="0" xfId="16" quotePrefix="1" applyFont="1" applyAlignment="1">
      <alignment horizontal="center"/>
    </xf>
    <xf numFmtId="0" fontId="2" fillId="0" borderId="0" xfId="16" applyFont="1" applyAlignment="1">
      <alignment wrapText="1"/>
    </xf>
    <xf numFmtId="0" fontId="5" fillId="0" borderId="0" xfId="9" applyAlignment="1">
      <alignment wrapText="1"/>
    </xf>
    <xf numFmtId="0" fontId="46" fillId="0" borderId="0" xfId="16" applyFont="1" applyAlignment="1">
      <alignment horizontal="center"/>
    </xf>
    <xf numFmtId="0" fontId="47" fillId="0" borderId="0" xfId="16" applyFont="1" applyBorder="1" applyAlignment="1">
      <alignment horizontal="center"/>
    </xf>
    <xf numFmtId="0" fontId="47" fillId="0" borderId="2" xfId="16" applyFont="1" applyBorder="1" applyAlignment="1">
      <alignment horizontal="center"/>
    </xf>
    <xf numFmtId="0" fontId="22" fillId="0" borderId="0" xfId="9" applyFont="1" applyAlignment="1">
      <alignment horizontal="center"/>
    </xf>
    <xf numFmtId="0" fontId="25" fillId="0" borderId="0" xfId="9" quotePrefix="1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0" xfId="8" applyAlignment="1">
      <alignment horizontal="center"/>
    </xf>
    <xf numFmtId="49" fontId="35" fillId="4" borderId="0" xfId="9" applyNumberFormat="1" applyFont="1" applyFill="1" applyAlignment="1">
      <alignment horizontal="left"/>
    </xf>
    <xf numFmtId="49" fontId="35" fillId="4" borderId="0" xfId="9" applyNumberFormat="1" applyFont="1" applyFill="1" applyAlignment="1">
      <alignment horizontal="left" vertical="center"/>
    </xf>
    <xf numFmtId="0" fontId="0" fillId="0" borderId="2" xfId="0" applyBorder="1" applyAlignment="1">
      <alignment horizontal="center"/>
    </xf>
    <xf numFmtId="0" fontId="5" fillId="0" borderId="7" xfId="15" applyBorder="1" applyAlignment="1">
      <alignment horizontal="left"/>
    </xf>
    <xf numFmtId="0" fontId="5" fillId="0" borderId="8" xfId="15" applyBorder="1" applyAlignment="1">
      <alignment horizontal="left"/>
    </xf>
    <xf numFmtId="0" fontId="5" fillId="0" borderId="9" xfId="15" applyBorder="1" applyAlignment="1">
      <alignment horizontal="left"/>
    </xf>
  </cellXfs>
  <cellStyles count="17">
    <cellStyle name="cajun" xfId="1"/>
    <cellStyle name="Comma" xfId="2" builtinId="3"/>
    <cellStyle name="Comma 2" xfId="3"/>
    <cellStyle name="Currency" xfId="4" builtinId="4"/>
    <cellStyle name="Normal" xfId="0" builtinId="0"/>
    <cellStyle name="Normal 2" xfId="5"/>
    <cellStyle name="Normal 2 2" xfId="15"/>
    <cellStyle name="Normal 3" xfId="6"/>
    <cellStyle name="Normal 3 2" xfId="7"/>
    <cellStyle name="Normal 4" xfId="8"/>
    <cellStyle name="Normal 5" xfId="9"/>
    <cellStyle name="Normal 6" xfId="14"/>
    <cellStyle name="Normal 6 2" xfId="16"/>
    <cellStyle name="ntec" xfId="10"/>
    <cellStyle name="PSChar" xfId="11"/>
    <cellStyle name="PSHeading" xfId="12"/>
    <cellStyle name="PSSpacer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sp/!Settlements%20Directory/Pool/Critical%20Spreadsheets/EAST/Interchange%20Power%20Statement/IPS%20-%202013/January%202013%20Actual_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KP%20Spot%20Market%20Position%20Jan-Apr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Copy%20of%2001-14%20Actual%20Purchase%20Power%20-%20ML%20%20SP%20Curve%20R1%20-%20Delta%20Calc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KP SME Position Jan14"/>
      <sheetName val="KP SME Position Feb14"/>
      <sheetName val="KP SME Position Mar14"/>
      <sheetName val="KP SME Position Apr14"/>
    </sheetNames>
    <sheetDataSet>
      <sheetData sheetId="0" refreshError="1"/>
      <sheetData sheetId="1">
        <row r="751">
          <cell r="M751">
            <v>-308963.98</v>
          </cell>
          <cell r="O751">
            <v>50064.520000000026</v>
          </cell>
        </row>
      </sheetData>
      <sheetData sheetId="2">
        <row r="679">
          <cell r="M679">
            <v>-261376.60000000003</v>
          </cell>
          <cell r="O679">
            <v>39948.400000000009</v>
          </cell>
        </row>
      </sheetData>
      <sheetData sheetId="3">
        <row r="750">
          <cell r="M750">
            <v>-293570.52</v>
          </cell>
          <cell r="O750">
            <v>137126.47999999992</v>
          </cell>
        </row>
      </sheetData>
      <sheetData sheetId="4">
        <row r="727">
          <cell r="M727">
            <v>-352190.22000000067</v>
          </cell>
          <cell r="O727">
            <v>16723.78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Power - ML &amp; SP Curve"/>
      <sheetName val="Purchase Power - Rerun"/>
      <sheetName val="Purchase Power - Original"/>
      <sheetName val="Purchase Power - Delta1"/>
    </sheetNames>
    <sheetDataSet>
      <sheetData sheetId="0">
        <row r="8">
          <cell r="F8">
            <v>270055.342</v>
          </cell>
          <cell r="G8">
            <v>71295.726999999999</v>
          </cell>
          <cell r="H8">
            <v>101279.08500000001</v>
          </cell>
          <cell r="I8">
            <v>7937.4</v>
          </cell>
          <cell r="J8">
            <v>0</v>
          </cell>
          <cell r="K8">
            <v>450567.554</v>
          </cell>
          <cell r="L8">
            <v>37407699</v>
          </cell>
          <cell r="M8">
            <v>6804012.0300000003</v>
          </cell>
          <cell r="N8">
            <v>9900518.5899999999</v>
          </cell>
          <cell r="O8">
            <v>637448.36</v>
          </cell>
          <cell r="P8">
            <v>0</v>
          </cell>
          <cell r="Q8">
            <v>54749677.979999997</v>
          </cell>
          <cell r="R8">
            <v>37407699</v>
          </cell>
          <cell r="S8">
            <v>6804012.0300000003</v>
          </cell>
          <cell r="T8">
            <v>9900518.5899999999</v>
          </cell>
          <cell r="U8">
            <v>637448.36</v>
          </cell>
          <cell r="V8">
            <v>0</v>
          </cell>
          <cell r="W8">
            <v>54749677.979999997</v>
          </cell>
          <cell r="Y8">
            <v>69398.831000000006</v>
          </cell>
          <cell r="AK8">
            <v>6734698.04</v>
          </cell>
        </row>
        <row r="9">
          <cell r="F9">
            <v>361433.61300000001</v>
          </cell>
          <cell r="G9">
            <v>4528.08</v>
          </cell>
          <cell r="H9">
            <v>0</v>
          </cell>
          <cell r="I9">
            <v>234936.7</v>
          </cell>
          <cell r="J9">
            <v>0</v>
          </cell>
          <cell r="K9">
            <v>600898.39300000004</v>
          </cell>
          <cell r="L9">
            <v>74977619.079999998</v>
          </cell>
          <cell r="M9">
            <v>296272.5</v>
          </cell>
          <cell r="N9">
            <v>0</v>
          </cell>
          <cell r="O9">
            <v>29921892.068999998</v>
          </cell>
          <cell r="P9">
            <v>0</v>
          </cell>
          <cell r="Q9">
            <v>105195783.64</v>
          </cell>
          <cell r="R9">
            <v>74977619.079999998</v>
          </cell>
          <cell r="S9">
            <v>296272.5</v>
          </cell>
          <cell r="T9">
            <v>0</v>
          </cell>
          <cell r="U9">
            <v>29921892.068999998</v>
          </cell>
          <cell r="V9">
            <v>0</v>
          </cell>
          <cell r="W9">
            <v>105195783.64</v>
          </cell>
          <cell r="Y9">
            <v>2059.2939999999999</v>
          </cell>
          <cell r="AK9">
            <v>212382.1</v>
          </cell>
        </row>
        <row r="10">
          <cell r="F10">
            <v>813250.95499999996</v>
          </cell>
          <cell r="G10">
            <v>75823.807000000001</v>
          </cell>
          <cell r="H10">
            <v>194243.08499999999</v>
          </cell>
          <cell r="I10">
            <v>260553.1</v>
          </cell>
          <cell r="J10">
            <v>0</v>
          </cell>
          <cell r="K10">
            <v>1343870.9469999999</v>
          </cell>
          <cell r="L10">
            <v>117609157.95999999</v>
          </cell>
          <cell r="M10">
            <v>7100284.5199999996</v>
          </cell>
          <cell r="N10">
            <v>14117420.050000001</v>
          </cell>
          <cell r="O10">
            <v>32341701.320999999</v>
          </cell>
          <cell r="P10">
            <v>0</v>
          </cell>
          <cell r="Q10">
            <v>171168563.84999999</v>
          </cell>
          <cell r="R10">
            <v>117040969.95</v>
          </cell>
          <cell r="S10">
            <v>7100284.5199999996</v>
          </cell>
          <cell r="T10">
            <v>12281698.48</v>
          </cell>
          <cell r="U10">
            <v>32341701.320999999</v>
          </cell>
          <cell r="V10">
            <v>0</v>
          </cell>
          <cell r="W10">
            <v>168764654.28</v>
          </cell>
          <cell r="Y10">
            <v>71458.125</v>
          </cell>
          <cell r="AK10">
            <v>6947080.1399999997</v>
          </cell>
        </row>
      </sheetData>
      <sheetData sheetId="1">
        <row r="8">
          <cell r="F8">
            <v>270055.342</v>
          </cell>
          <cell r="G8">
            <v>71295.726999999999</v>
          </cell>
          <cell r="H8">
            <v>101279.08500000001</v>
          </cell>
          <cell r="I8">
            <v>7937.4</v>
          </cell>
          <cell r="J8">
            <v>0</v>
          </cell>
          <cell r="K8">
            <v>450567.554</v>
          </cell>
          <cell r="L8">
            <v>37407699</v>
          </cell>
          <cell r="M8">
            <v>6804012.0300000003</v>
          </cell>
          <cell r="N8">
            <v>9900518.5899999999</v>
          </cell>
          <cell r="O8">
            <v>637448.36</v>
          </cell>
          <cell r="P8">
            <v>0</v>
          </cell>
          <cell r="Q8">
            <v>54749677.979999997</v>
          </cell>
          <cell r="R8">
            <v>37407699</v>
          </cell>
          <cell r="S8">
            <v>6804012.0300000003</v>
          </cell>
          <cell r="T8">
            <v>9900518.5899999999</v>
          </cell>
          <cell r="U8">
            <v>637448.36</v>
          </cell>
          <cell r="V8">
            <v>0</v>
          </cell>
          <cell r="W8">
            <v>54749677.979999997</v>
          </cell>
          <cell r="Y8">
            <v>69399.831000000006</v>
          </cell>
          <cell r="AK8">
            <v>6734733.46</v>
          </cell>
        </row>
        <row r="9">
          <cell r="F9">
            <v>361433.61300000001</v>
          </cell>
          <cell r="G9">
            <v>4528.08</v>
          </cell>
          <cell r="H9">
            <v>0</v>
          </cell>
          <cell r="I9">
            <v>234936.7</v>
          </cell>
          <cell r="J9">
            <v>0</v>
          </cell>
          <cell r="K9">
            <v>600898.39300000004</v>
          </cell>
          <cell r="L9">
            <v>74977619.079999998</v>
          </cell>
          <cell r="M9">
            <v>296272.5</v>
          </cell>
          <cell r="N9">
            <v>0</v>
          </cell>
          <cell r="O9">
            <v>29921892.068999998</v>
          </cell>
          <cell r="P9">
            <v>0</v>
          </cell>
          <cell r="Q9">
            <v>105195783.64</v>
          </cell>
          <cell r="R9">
            <v>74977619.079999998</v>
          </cell>
          <cell r="S9">
            <v>296272.5</v>
          </cell>
          <cell r="T9">
            <v>0</v>
          </cell>
          <cell r="U9">
            <v>29921892.068999998</v>
          </cell>
          <cell r="V9">
            <v>0</v>
          </cell>
          <cell r="W9">
            <v>105195783.64</v>
          </cell>
          <cell r="Y9">
            <v>2095.7510000000002</v>
          </cell>
          <cell r="AK9">
            <v>213563.3</v>
          </cell>
        </row>
        <row r="10">
          <cell r="F10">
            <v>813250.95499999996</v>
          </cell>
          <cell r="G10">
            <v>75823.807000000001</v>
          </cell>
          <cell r="H10">
            <v>194243.08499999999</v>
          </cell>
          <cell r="I10">
            <v>260553.1</v>
          </cell>
          <cell r="J10">
            <v>0</v>
          </cell>
          <cell r="K10">
            <v>1343870.9469999999</v>
          </cell>
          <cell r="L10">
            <v>117609157.95999999</v>
          </cell>
          <cell r="M10">
            <v>7100284.5199999996</v>
          </cell>
          <cell r="N10">
            <v>14117420.050000001</v>
          </cell>
          <cell r="O10">
            <v>32341701.320999999</v>
          </cell>
          <cell r="P10">
            <v>0</v>
          </cell>
          <cell r="Q10">
            <v>171168563.84999999</v>
          </cell>
          <cell r="R10">
            <v>117040969.95</v>
          </cell>
          <cell r="S10">
            <v>7100284.5199999996</v>
          </cell>
          <cell r="T10">
            <v>12281698.48</v>
          </cell>
          <cell r="U10">
            <v>32341701.320999999</v>
          </cell>
          <cell r="V10">
            <v>0</v>
          </cell>
          <cell r="W10">
            <v>168764654.28</v>
          </cell>
          <cell r="Y10">
            <v>71495.581999999995</v>
          </cell>
          <cell r="AK10">
            <v>6948296.7599999998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4"/>
  <sheetViews>
    <sheetView tabSelected="1" workbookViewId="0">
      <selection activeCell="H14" sqref="H14"/>
    </sheetView>
  </sheetViews>
  <sheetFormatPr defaultRowHeight="14.25"/>
  <cols>
    <col min="1" max="1" width="2.85546875" style="193" bestFit="1" customWidth="1"/>
    <col min="2" max="2" width="34.28515625" style="161" customWidth="1"/>
    <col min="3" max="3" width="1.7109375" style="161" customWidth="1"/>
    <col min="4" max="4" width="15" style="161" bestFit="1" customWidth="1"/>
    <col min="5" max="5" width="1.7109375" style="161" customWidth="1"/>
    <col min="6" max="6" width="12.7109375" style="161" customWidth="1"/>
    <col min="7" max="7" width="1.7109375" style="161" customWidth="1"/>
    <col min="8" max="8" width="12.7109375" style="161" customWidth="1"/>
    <col min="9" max="9" width="1.7109375" style="161" customWidth="1"/>
    <col min="10" max="10" width="12.140625" style="161" customWidth="1"/>
    <col min="11" max="16384" width="9.140625" style="161"/>
  </cols>
  <sheetData>
    <row r="5" spans="1:10" ht="15.75">
      <c r="B5" s="212" t="s">
        <v>200</v>
      </c>
      <c r="C5" s="212"/>
      <c r="D5" s="212"/>
      <c r="E5" s="212"/>
      <c r="F5" s="212"/>
      <c r="G5" s="212"/>
      <c r="H5" s="212"/>
      <c r="I5" s="212"/>
      <c r="J5" s="212"/>
    </row>
    <row r="6" spans="1:10" ht="15.75">
      <c r="B6" s="212" t="s">
        <v>216</v>
      </c>
      <c r="C6" s="212"/>
      <c r="D6" s="212"/>
      <c r="E6" s="212"/>
      <c r="F6" s="212"/>
      <c r="G6" s="212"/>
      <c r="H6" s="212"/>
      <c r="I6" s="212"/>
      <c r="J6" s="212"/>
    </row>
    <row r="7" spans="1:10" ht="15">
      <c r="B7" s="213" t="s">
        <v>201</v>
      </c>
      <c r="C7" s="213"/>
      <c r="D7" s="213"/>
      <c r="E7" s="213"/>
      <c r="F7" s="213"/>
      <c r="G7" s="213"/>
      <c r="H7" s="213"/>
      <c r="I7" s="213"/>
      <c r="J7" s="213"/>
    </row>
    <row r="8" spans="1:10" ht="15">
      <c r="B8" s="162"/>
      <c r="C8" s="162"/>
      <c r="D8" s="162"/>
      <c r="E8" s="162"/>
      <c r="F8" s="162"/>
      <c r="G8" s="162"/>
      <c r="H8" s="162"/>
      <c r="I8" s="162"/>
      <c r="J8" s="162"/>
    </row>
    <row r="9" spans="1:10" ht="15">
      <c r="B9" s="163"/>
      <c r="C9" s="163"/>
      <c r="D9" s="163"/>
      <c r="E9" s="163"/>
      <c r="F9" s="163"/>
      <c r="G9" s="163"/>
      <c r="H9" s="163"/>
      <c r="I9" s="163"/>
      <c r="J9" s="163"/>
    </row>
    <row r="10" spans="1:10" ht="15"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ht="15">
      <c r="B11" s="164"/>
      <c r="C11" s="164"/>
      <c r="D11" s="214">
        <v>2014</v>
      </c>
      <c r="E11" s="214"/>
      <c r="F11" s="214"/>
      <c r="G11" s="214"/>
      <c r="H11" s="214"/>
      <c r="I11" s="214"/>
      <c r="J11" s="214"/>
    </row>
    <row r="12" spans="1:10" ht="15">
      <c r="B12" s="165" t="s">
        <v>202</v>
      </c>
      <c r="C12" s="162"/>
      <c r="D12" s="162" t="s">
        <v>57</v>
      </c>
      <c r="E12" s="162"/>
      <c r="F12" s="162" t="s">
        <v>203</v>
      </c>
      <c r="G12" s="162"/>
      <c r="H12" s="162" t="s">
        <v>106</v>
      </c>
      <c r="I12" s="162"/>
      <c r="J12" s="162" t="s">
        <v>49</v>
      </c>
    </row>
    <row r="13" spans="1:10" ht="15">
      <c r="B13" s="162"/>
      <c r="C13" s="162"/>
      <c r="D13" s="162" t="s">
        <v>204</v>
      </c>
      <c r="E13" s="162"/>
      <c r="F13" s="162" t="s">
        <v>105</v>
      </c>
      <c r="G13" s="162"/>
      <c r="H13" s="166" t="s">
        <v>205</v>
      </c>
      <c r="I13" s="162"/>
      <c r="J13" s="162"/>
    </row>
    <row r="14" spans="1:10" ht="21" customHeight="1">
      <c r="B14" s="167"/>
      <c r="C14" s="167"/>
      <c r="E14" s="168"/>
      <c r="F14" s="168"/>
      <c r="G14" s="168"/>
      <c r="H14" s="168"/>
      <c r="I14" s="168"/>
      <c r="J14" s="169"/>
    </row>
    <row r="15" spans="1:10" s="164" customFormat="1" ht="31.5" customHeight="1">
      <c r="A15" s="180" t="s">
        <v>206</v>
      </c>
      <c r="B15" s="210" t="s">
        <v>217</v>
      </c>
      <c r="C15" s="183"/>
      <c r="D15" s="170">
        <f>Summary!N19/1000000</f>
        <v>38.476464525567884</v>
      </c>
      <c r="E15" s="184"/>
      <c r="F15" s="170">
        <f>Summary!O19/1000000</f>
        <v>33.361465563105611</v>
      </c>
      <c r="G15" s="170"/>
      <c r="H15" s="201">
        <f>Summary!P19/1000000</f>
        <v>17.930740812</v>
      </c>
      <c r="I15" s="184"/>
      <c r="J15" s="171">
        <f>SUM(D15:I15)</f>
        <v>89.768670900673484</v>
      </c>
    </row>
    <row r="16" spans="1:10" s="164" customFormat="1" ht="21" customHeight="1">
      <c r="A16" s="181"/>
      <c r="B16" s="211"/>
      <c r="C16" s="185"/>
      <c r="D16" s="172"/>
      <c r="E16" s="186"/>
      <c r="F16" s="172"/>
      <c r="G16" s="172"/>
      <c r="H16" s="202"/>
      <c r="I16" s="186"/>
      <c r="J16" s="173"/>
    </row>
    <row r="17" spans="1:10" s="164" customFormat="1" ht="12" customHeight="1">
      <c r="A17" s="181"/>
      <c r="B17" s="187"/>
      <c r="C17" s="187"/>
      <c r="D17" s="174"/>
      <c r="E17" s="188"/>
      <c r="F17" s="174"/>
      <c r="G17" s="174"/>
      <c r="H17" s="203"/>
      <c r="I17" s="188"/>
      <c r="J17" s="175"/>
    </row>
    <row r="18" spans="1:10" s="164" customFormat="1" ht="27" customHeight="1">
      <c r="A18" s="180" t="s">
        <v>207</v>
      </c>
      <c r="B18" s="210" t="s">
        <v>214</v>
      </c>
      <c r="C18" s="183"/>
      <c r="D18" s="178">
        <f>Summary!N5/1000000</f>
        <v>-29.7700438453946</v>
      </c>
      <c r="E18" s="189"/>
      <c r="F18" s="178">
        <f>Summary!O5/1000000</f>
        <v>-38.912886790679394</v>
      </c>
      <c r="G18" s="178"/>
      <c r="H18" s="204">
        <f>Summary!P5/1000000</f>
        <v>-14.1507357020648</v>
      </c>
      <c r="I18" s="189"/>
      <c r="J18" s="179">
        <f>SUM(D18:I18)</f>
        <v>-82.833666338138784</v>
      </c>
    </row>
    <row r="19" spans="1:10" s="164" customFormat="1" ht="15" customHeight="1">
      <c r="A19" s="181"/>
      <c r="B19" s="211"/>
      <c r="C19" s="185"/>
      <c r="D19" s="172"/>
      <c r="E19" s="186"/>
      <c r="F19" s="172"/>
      <c r="G19" s="172"/>
      <c r="H19" s="202"/>
      <c r="I19" s="186"/>
      <c r="J19" s="173"/>
    </row>
    <row r="20" spans="1:10" s="164" customFormat="1" ht="12" customHeight="1">
      <c r="A20" s="181"/>
      <c r="B20" s="190"/>
      <c r="C20" s="190"/>
      <c r="D20" s="170"/>
      <c r="E20" s="184"/>
      <c r="F20" s="170"/>
      <c r="G20" s="170"/>
      <c r="H20" s="201"/>
      <c r="I20" s="184"/>
      <c r="J20" s="170"/>
    </row>
    <row r="21" spans="1:10" s="191" customFormat="1" ht="27.75" customHeight="1" thickBot="1">
      <c r="A21" s="182" t="s">
        <v>208</v>
      </c>
      <c r="B21" s="200" t="s">
        <v>213</v>
      </c>
      <c r="C21" s="194"/>
      <c r="D21" s="195">
        <f>SUM(D15:D18)</f>
        <v>8.7064206801732844</v>
      </c>
      <c r="E21" s="196"/>
      <c r="F21" s="195">
        <f>SUM(F15:F18)</f>
        <v>-5.5514212275737833</v>
      </c>
      <c r="G21" s="195"/>
      <c r="H21" s="205">
        <f>SUM(H15:H18)</f>
        <v>3.7800051099351997</v>
      </c>
      <c r="I21" s="197"/>
      <c r="J21" s="198">
        <f>SUM(J15:J18)</f>
        <v>6.9350045625347008</v>
      </c>
    </row>
    <row r="22" spans="1:10" s="164" customFormat="1" ht="15" thickTop="1">
      <c r="A22" s="193"/>
      <c r="H22" s="192"/>
      <c r="I22" s="192"/>
      <c r="J22" s="192"/>
    </row>
    <row r="23" spans="1:10">
      <c r="H23" s="176"/>
      <c r="I23" s="176"/>
      <c r="J23" s="176"/>
    </row>
    <row r="24" spans="1:10">
      <c r="B24" s="209" t="s">
        <v>215</v>
      </c>
      <c r="C24" s="209"/>
      <c r="D24" s="209"/>
      <c r="E24" s="209"/>
      <c r="F24" s="209"/>
      <c r="G24" s="209"/>
      <c r="H24" s="209"/>
      <c r="I24" s="209"/>
      <c r="J24" s="209"/>
    </row>
  </sheetData>
  <mergeCells count="7">
    <mergeCell ref="B24:J24"/>
    <mergeCell ref="B18:B19"/>
    <mergeCell ref="B5:J5"/>
    <mergeCell ref="B6:J6"/>
    <mergeCell ref="B7:J7"/>
    <mergeCell ref="D11:J11"/>
    <mergeCell ref="B15:B16"/>
  </mergeCells>
  <printOptions horizontalCentered="1"/>
  <pageMargins left="0.7" right="0.7" top="0.5" bottom="0.75" header="0.3" footer="0.3"/>
  <pageSetup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workbookViewId="0">
      <selection activeCell="C3" sqref="C3"/>
    </sheetView>
  </sheetViews>
  <sheetFormatPr defaultRowHeight="12.75"/>
  <cols>
    <col min="1" max="1" width="3.28515625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 customHeight="1">
      <c r="A1" s="1"/>
      <c r="B1" s="2" t="s">
        <v>0</v>
      </c>
      <c r="C1" s="3"/>
      <c r="D1" s="4"/>
      <c r="E1" s="5"/>
    </row>
    <row r="2" spans="1:17" ht="13.5" customHeight="1">
      <c r="A2" s="1"/>
      <c r="B2" s="6" t="s">
        <v>91</v>
      </c>
      <c r="C2" s="6"/>
      <c r="D2" s="7"/>
      <c r="E2" s="6"/>
    </row>
    <row r="3" spans="1:17" ht="13.5" customHeight="1">
      <c r="A3" s="1"/>
      <c r="B3" s="8" t="s">
        <v>1</v>
      </c>
      <c r="C3" s="6"/>
      <c r="D3" s="9"/>
      <c r="E3" s="6"/>
    </row>
    <row r="4" spans="1:17" ht="13.5" customHeight="1">
      <c r="A4" s="1"/>
      <c r="B4" s="8" t="s">
        <v>2</v>
      </c>
      <c r="C4" s="6"/>
      <c r="D4" s="6"/>
      <c r="E4" s="6"/>
    </row>
    <row r="5" spans="1:17" ht="13.5" customHeight="1">
      <c r="A5" s="1"/>
      <c r="B5" s="3"/>
      <c r="C5" s="6"/>
      <c r="D5" s="8"/>
      <c r="E5" s="6"/>
    </row>
    <row r="6" spans="1:17" ht="13.5" customHeight="1">
      <c r="A6" s="1"/>
      <c r="B6" s="8" t="s">
        <v>3</v>
      </c>
      <c r="C6" s="219" t="s">
        <v>39</v>
      </c>
      <c r="D6" s="219"/>
      <c r="E6" s="219"/>
      <c r="F6" s="6"/>
      <c r="G6" s="219" t="s">
        <v>40</v>
      </c>
      <c r="H6" s="219"/>
      <c r="I6" s="219"/>
      <c r="J6" s="6"/>
      <c r="K6" s="94" t="s">
        <v>71</v>
      </c>
      <c r="L6" s="6"/>
      <c r="M6" s="219" t="s">
        <v>75</v>
      </c>
      <c r="N6" s="219"/>
      <c r="O6" s="219"/>
      <c r="P6" s="87"/>
      <c r="Q6" s="94" t="s">
        <v>71</v>
      </c>
    </row>
    <row r="7" spans="1:17" ht="13.5" customHeight="1">
      <c r="A7" s="1"/>
      <c r="B7" s="3"/>
      <c r="C7" s="6"/>
      <c r="D7" s="6"/>
      <c r="E7" s="6"/>
    </row>
    <row r="8" spans="1:17" ht="13.5" customHeight="1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35" t="s">
        <v>8</v>
      </c>
      <c r="J8" s="6"/>
      <c r="K8" s="77"/>
      <c r="L8" s="6"/>
      <c r="M8" s="10" t="s">
        <v>6</v>
      </c>
      <c r="N8" s="11" t="s">
        <v>7</v>
      </c>
      <c r="O8" s="35" t="s">
        <v>8</v>
      </c>
    </row>
    <row r="9" spans="1:17" ht="13.5" customHeight="1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J9" s="6"/>
      <c r="K9" s="77"/>
      <c r="L9" s="6"/>
      <c r="M9" s="12"/>
      <c r="N9" s="13" t="s">
        <v>9</v>
      </c>
      <c r="O9" s="12"/>
    </row>
    <row r="10" spans="1:17" ht="13.5" customHeight="1">
      <c r="A10" s="14" t="s">
        <v>10</v>
      </c>
      <c r="B10" s="15" t="s">
        <v>11</v>
      </c>
      <c r="C10" s="6"/>
      <c r="D10" s="6"/>
      <c r="E10" s="6"/>
    </row>
    <row r="11" spans="1:17" ht="13.5" customHeight="1">
      <c r="A11" s="1"/>
      <c r="B11" s="16" t="s">
        <v>12</v>
      </c>
      <c r="C11" s="17">
        <v>465645</v>
      </c>
      <c r="D11" s="17">
        <v>13851169.559999999</v>
      </c>
      <c r="E11" s="36">
        <f t="shared" ref="E11:E16" si="0">D11/C11</f>
        <v>29.746200560512833</v>
      </c>
      <c r="G11" s="26">
        <f>C11</f>
        <v>465645</v>
      </c>
      <c r="H11" s="26">
        <f>D11</f>
        <v>13851169.559999999</v>
      </c>
      <c r="I11" s="36">
        <f>E11</f>
        <v>29.746200560512833</v>
      </c>
      <c r="K11" s="83" t="s">
        <v>72</v>
      </c>
      <c r="M11" s="26"/>
      <c r="N11" s="50"/>
      <c r="O11" s="54"/>
      <c r="Q11" s="83"/>
    </row>
    <row r="12" spans="1:17" ht="13.5" customHeight="1">
      <c r="A12" s="1"/>
      <c r="B12" s="8" t="s">
        <v>13</v>
      </c>
      <c r="C12" s="17">
        <v>194125</v>
      </c>
      <c r="D12" s="17">
        <v>5051340.9361119997</v>
      </c>
      <c r="E12" s="36">
        <f t="shared" si="0"/>
        <v>26.021073721117833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>
      <c r="A13" s="1"/>
      <c r="B13" s="8" t="s">
        <v>14</v>
      </c>
      <c r="C13" s="17">
        <v>238477</v>
      </c>
      <c r="D13" s="17">
        <v>5983560.9970303988</v>
      </c>
      <c r="E13" s="36">
        <f t="shared" si="0"/>
        <v>25.090725717911575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>
      <c r="A14" s="1"/>
      <c r="B14" s="8" t="s">
        <v>15</v>
      </c>
      <c r="C14" s="17">
        <v>86104.049999999988</v>
      </c>
      <c r="D14" s="17">
        <v>2236337.8694999996</v>
      </c>
      <c r="E14" s="36">
        <f t="shared" si="0"/>
        <v>25.972505004120013</v>
      </c>
      <c r="G14" s="26">
        <f t="shared" ref="G14:I15" si="1">C14</f>
        <v>86104.049999999988</v>
      </c>
      <c r="H14" s="26">
        <f t="shared" si="1"/>
        <v>2236337.8694999996</v>
      </c>
      <c r="I14" s="36">
        <f t="shared" si="1"/>
        <v>25.972505004120013</v>
      </c>
      <c r="K14" s="83" t="s">
        <v>72</v>
      </c>
      <c r="M14" s="26"/>
      <c r="N14" s="50"/>
      <c r="O14" s="54"/>
      <c r="Q14" s="83"/>
    </row>
    <row r="15" spans="1:17" ht="13.5" customHeight="1">
      <c r="A15" s="1"/>
      <c r="B15" s="8" t="s">
        <v>16</v>
      </c>
      <c r="C15" s="19">
        <v>116564.99999999984</v>
      </c>
      <c r="D15" s="19">
        <v>2895469.4114999967</v>
      </c>
      <c r="E15" s="41">
        <f t="shared" si="0"/>
        <v>24.839955488354143</v>
      </c>
      <c r="G15" s="40">
        <f t="shared" si="1"/>
        <v>116564.99999999984</v>
      </c>
      <c r="H15" s="40">
        <f t="shared" si="1"/>
        <v>2895469.4114999967</v>
      </c>
      <c r="I15" s="41">
        <f t="shared" si="1"/>
        <v>24.839955488354143</v>
      </c>
      <c r="K15" s="83" t="s">
        <v>72</v>
      </c>
      <c r="M15" s="40"/>
      <c r="N15" s="51"/>
      <c r="O15" s="55"/>
      <c r="Q15" s="83"/>
    </row>
    <row r="16" spans="1:17" ht="13.5" customHeight="1">
      <c r="A16" s="1"/>
      <c r="B16" s="21" t="s">
        <v>17</v>
      </c>
      <c r="C16" s="38">
        <f>SUM(C11:C15)</f>
        <v>1100916.0499999998</v>
      </c>
      <c r="D16" s="38">
        <f>SUM(D11:D15)</f>
        <v>30017878.774142392</v>
      </c>
      <c r="E16" s="39">
        <f t="shared" si="0"/>
        <v>27.26627409432572</v>
      </c>
      <c r="G16" s="38">
        <f>SUM(G11:G15)</f>
        <v>668314.04999999993</v>
      </c>
      <c r="H16" s="38">
        <f>SUM(H11:H15)</f>
        <v>18982976.840999994</v>
      </c>
      <c r="I16" s="39">
        <f>H16/G16</f>
        <v>28.404276164776121</v>
      </c>
      <c r="K16" s="83"/>
      <c r="M16" s="26"/>
      <c r="N16" s="26"/>
      <c r="O16" s="54"/>
      <c r="Q16" s="83"/>
    </row>
    <row r="17" spans="1:17" ht="13.5" customHeight="1">
      <c r="A17" s="1"/>
      <c r="B17" s="3"/>
      <c r="C17" s="17"/>
      <c r="D17" s="17"/>
      <c r="E17" s="18"/>
      <c r="K17" s="83"/>
      <c r="Q17" s="83"/>
    </row>
    <row r="18" spans="1:17" ht="13.5" customHeight="1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>
      <c r="A19" s="1"/>
      <c r="B19" s="8" t="s">
        <v>20</v>
      </c>
      <c r="C19" s="19">
        <v>89330.634999999995</v>
      </c>
      <c r="D19" s="19">
        <v>3079256.54</v>
      </c>
      <c r="E19" s="41">
        <f>D19/C19</f>
        <v>34.470330810925056</v>
      </c>
      <c r="G19" s="157">
        <f>C19+Purchases!B12</f>
        <v>111877.845</v>
      </c>
      <c r="H19" s="154">
        <v>3823492.4</v>
      </c>
      <c r="I19" s="158">
        <f>H19/G19</f>
        <v>34.175599288670604</v>
      </c>
      <c r="K19" s="83" t="s">
        <v>73</v>
      </c>
      <c r="Q19" s="83"/>
    </row>
    <row r="20" spans="1:17" ht="13.5" customHeight="1">
      <c r="A20" s="1"/>
      <c r="B20" s="21" t="s">
        <v>17</v>
      </c>
      <c r="C20" s="38">
        <f>SUM(C19)</f>
        <v>89330.634999999995</v>
      </c>
      <c r="D20" s="38">
        <f>SUM(D19)</f>
        <v>3079256.54</v>
      </c>
      <c r="E20" s="39">
        <f>D20/C20</f>
        <v>34.470330810925056</v>
      </c>
      <c r="G20" s="38">
        <f>SUM(G19)</f>
        <v>111877.845</v>
      </c>
      <c r="H20" s="38">
        <f>SUM(H19)</f>
        <v>3823492.4</v>
      </c>
      <c r="I20" s="39">
        <f>H20/G20</f>
        <v>34.175599288670604</v>
      </c>
      <c r="K20" s="83"/>
      <c r="Q20" s="83"/>
    </row>
    <row r="21" spans="1:17" ht="13.5" customHeight="1">
      <c r="A21" s="1"/>
      <c r="B21" s="3"/>
      <c r="C21" s="17"/>
      <c r="D21" s="17"/>
      <c r="E21" s="18"/>
      <c r="K21" s="83"/>
      <c r="Q21" s="83"/>
    </row>
    <row r="22" spans="1:17" ht="13.5" customHeight="1">
      <c r="A22" s="14" t="s">
        <v>21</v>
      </c>
      <c r="B22" s="15" t="s">
        <v>22</v>
      </c>
      <c r="C22" s="38">
        <f>C16+C20</f>
        <v>1190246.6849999998</v>
      </c>
      <c r="D22" s="38">
        <f>D16+D20</f>
        <v>33097135.314142391</v>
      </c>
      <c r="E22" s="39">
        <f>D22/C22</f>
        <v>27.806954416464009</v>
      </c>
      <c r="G22" s="38">
        <f>G16+G20</f>
        <v>780191.8949999999</v>
      </c>
      <c r="H22" s="38">
        <f>H16+H20</f>
        <v>22806469.240999993</v>
      </c>
      <c r="I22" s="39">
        <f>H22/G22</f>
        <v>29.231871526940171</v>
      </c>
      <c r="K22" s="83"/>
      <c r="Q22" s="83"/>
    </row>
    <row r="23" spans="1:17" ht="13.5" customHeight="1">
      <c r="A23" s="1"/>
      <c r="B23" s="3"/>
      <c r="C23" s="17"/>
      <c r="D23" s="17"/>
      <c r="E23" s="18"/>
      <c r="K23" s="83"/>
      <c r="Q23" s="83"/>
    </row>
    <row r="24" spans="1:17" ht="13.5" customHeight="1">
      <c r="A24" s="1"/>
      <c r="B24" s="10" t="s">
        <v>23</v>
      </c>
      <c r="C24" s="17"/>
      <c r="D24" s="17"/>
      <c r="E24" s="18"/>
      <c r="G24" s="96"/>
      <c r="H24" s="208"/>
      <c r="K24" s="207"/>
      <c r="L24" s="208">
        <f>L19-H19</f>
        <v>-3823492.4</v>
      </c>
      <c r="Q24" s="83"/>
    </row>
    <row r="25" spans="1:17" ht="13.5" customHeight="1">
      <c r="A25" s="1"/>
      <c r="B25" s="10"/>
      <c r="C25" s="17"/>
      <c r="D25" s="17"/>
      <c r="E25" s="18"/>
      <c r="G25" s="96"/>
      <c r="K25" s="83"/>
      <c r="M25" s="220"/>
      <c r="N25" s="220"/>
      <c r="O25" s="220"/>
      <c r="Q25" s="83"/>
    </row>
    <row r="26" spans="1:17" ht="13.5" customHeight="1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>
      <c r="A27" s="1"/>
      <c r="B27" s="8" t="s">
        <v>26</v>
      </c>
      <c r="C27" s="24">
        <v>245957.70500000013</v>
      </c>
      <c r="D27" s="24">
        <v>5538335.9430000028</v>
      </c>
      <c r="E27" s="36">
        <f>D27/C27</f>
        <v>22.517432186155744</v>
      </c>
      <c r="G27" s="155">
        <v>120487.28</v>
      </c>
      <c r="H27" s="155">
        <v>3038665.15</v>
      </c>
      <c r="I27" s="156">
        <f>H27/G27</f>
        <v>25.219800380587891</v>
      </c>
      <c r="K27" s="83" t="s">
        <v>77</v>
      </c>
      <c r="M27" s="26"/>
      <c r="N27" s="56"/>
      <c r="O27" s="54"/>
      <c r="Q27" s="83"/>
    </row>
    <row r="28" spans="1:17" ht="13.5" customHeight="1">
      <c r="A28" s="1"/>
      <c r="B28" s="8" t="s">
        <v>13</v>
      </c>
      <c r="C28" s="24">
        <v>96630.0649999999</v>
      </c>
      <c r="D28" s="24">
        <v>1902326.262000001</v>
      </c>
      <c r="E28" s="36">
        <f t="shared" ref="E28:E31" si="2">D28/C28</f>
        <v>19.686691321174244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>
      <c r="A29" s="1"/>
      <c r="B29" s="8" t="s">
        <v>14</v>
      </c>
      <c r="C29" s="17">
        <v>106323.06800000001</v>
      </c>
      <c r="D29" s="17">
        <v>2087596.7879999981</v>
      </c>
      <c r="E29" s="36">
        <f t="shared" si="2"/>
        <v>19.634467169438693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>
      <c r="A30" s="1"/>
      <c r="B30" s="8" t="s">
        <v>15</v>
      </c>
      <c r="C30" s="17">
        <v>44754.88499999998</v>
      </c>
      <c r="D30" s="17">
        <v>991845.4189999993</v>
      </c>
      <c r="E30" s="36">
        <f t="shared" si="2"/>
        <v>22.161724222953534</v>
      </c>
      <c r="G30" s="155">
        <v>15094.46</v>
      </c>
      <c r="H30" s="155">
        <v>342358.23</v>
      </c>
      <c r="I30" s="156">
        <f>H30/G30</f>
        <v>22.681051856111448</v>
      </c>
      <c r="K30" s="83" t="s">
        <v>77</v>
      </c>
      <c r="M30" s="26"/>
      <c r="N30" s="56"/>
      <c r="O30" s="54"/>
      <c r="Q30" s="83"/>
    </row>
    <row r="31" spans="1:17" ht="13.5" customHeight="1">
      <c r="A31" s="1"/>
      <c r="B31" s="8" t="s">
        <v>16</v>
      </c>
      <c r="C31" s="17">
        <v>58363.623000000036</v>
      </c>
      <c r="D31" s="17">
        <v>1288616.4519999989</v>
      </c>
      <c r="E31" s="36">
        <f t="shared" si="2"/>
        <v>22.07910314272296</v>
      </c>
      <c r="G31" s="155">
        <v>13194.44</v>
      </c>
      <c r="H31" s="155">
        <v>296424.78000000003</v>
      </c>
      <c r="I31" s="156">
        <f>H31/G31</f>
        <v>22.465885630614107</v>
      </c>
      <c r="K31" s="83" t="s">
        <v>77</v>
      </c>
      <c r="M31" s="26"/>
      <c r="N31" s="56"/>
      <c r="O31" s="54"/>
      <c r="Q31" s="83"/>
    </row>
    <row r="32" spans="1:17" ht="13.5" customHeight="1">
      <c r="A32" s="1"/>
      <c r="B32" s="16" t="s">
        <v>27</v>
      </c>
      <c r="C32" s="19">
        <v>86357.735000000001</v>
      </c>
      <c r="D32" s="19">
        <v>3035862.65</v>
      </c>
      <c r="E32" s="41">
        <f>D32/C32</f>
        <v>35.154496004324336</v>
      </c>
      <c r="G32" s="157">
        <v>79556.126000000004</v>
      </c>
      <c r="H32" s="157">
        <v>3021487.31</v>
      </c>
      <c r="I32" s="158">
        <f>H32/G32</f>
        <v>37.979316765625313</v>
      </c>
      <c r="K32" s="83" t="s">
        <v>79</v>
      </c>
      <c r="Q32" s="83"/>
    </row>
    <row r="33" spans="1:19" ht="13.5" customHeight="1">
      <c r="A33" s="1"/>
      <c r="B33" s="21" t="s">
        <v>17</v>
      </c>
      <c r="C33" s="22">
        <f>SUM(C27:C32)</f>
        <v>638387.08100000001</v>
      </c>
      <c r="D33" s="22">
        <f>SUM(D27:D32)</f>
        <v>14844583.514000002</v>
      </c>
      <c r="E33" s="39">
        <f>D33/C33</f>
        <v>23.253264290290364</v>
      </c>
      <c r="G33" s="22">
        <f>SUM(G27:G32)</f>
        <v>228332.30599999998</v>
      </c>
      <c r="H33" s="22">
        <f>SUM(H27:H32)</f>
        <v>6698935.4700000007</v>
      </c>
      <c r="I33" s="39">
        <f>H33/G33</f>
        <v>29.338535520243031</v>
      </c>
      <c r="K33" s="83"/>
      <c r="Q33" s="83"/>
    </row>
    <row r="34" spans="1:19" ht="13.5" customHeight="1">
      <c r="A34" s="1"/>
      <c r="B34" s="3"/>
      <c r="C34" s="17"/>
      <c r="D34" s="17"/>
      <c r="E34" s="18"/>
      <c r="K34" s="83"/>
      <c r="Q34" s="83"/>
    </row>
    <row r="35" spans="1:19" ht="13.5" customHeight="1">
      <c r="A35" s="14" t="s">
        <v>28</v>
      </c>
      <c r="B35" s="15" t="s">
        <v>29</v>
      </c>
      <c r="E35" s="23"/>
      <c r="K35" s="83"/>
      <c r="Q35" s="83"/>
    </row>
    <row r="36" spans="1:19" ht="13.5" customHeight="1">
      <c r="A36" s="14"/>
      <c r="B36" s="8" t="s">
        <v>26</v>
      </c>
      <c r="C36" s="24">
        <f t="shared" ref="C36:D40" si="3">C11-C27</f>
        <v>219687.29499999987</v>
      </c>
      <c r="D36" s="24">
        <f t="shared" si="3"/>
        <v>8312833.6169999959</v>
      </c>
      <c r="E36" s="25">
        <f t="shared" ref="E36:E42" si="4">D36/C36</f>
        <v>37.839391745435258</v>
      </c>
      <c r="G36" s="24">
        <f t="shared" ref="G36:H40" si="5">G11-G27</f>
        <v>345157.72</v>
      </c>
      <c r="H36" s="24">
        <f t="shared" si="5"/>
        <v>10812504.409999998</v>
      </c>
      <c r="I36" s="25">
        <f>H36/G36</f>
        <v>31.3262713926839</v>
      </c>
      <c r="K36" s="83" t="s">
        <v>80</v>
      </c>
      <c r="M36" s="26">
        <f t="shared" ref="M36:M41" si="6">G36-C36</f>
        <v>125470.4250000001</v>
      </c>
      <c r="N36" s="26">
        <f t="shared" ref="N36:N41" si="7">H36-D36</f>
        <v>2499670.7930000024</v>
      </c>
      <c r="O36" s="36">
        <f t="shared" ref="O36" si="8">I36-E36</f>
        <v>-6.5131203527513577</v>
      </c>
      <c r="Q36" s="26"/>
      <c r="R36" s="26"/>
      <c r="S36" s="36"/>
    </row>
    <row r="37" spans="1:19" ht="13.5" customHeight="1">
      <c r="A37" s="14"/>
      <c r="B37" s="8" t="s">
        <v>13</v>
      </c>
      <c r="C37" s="24">
        <f t="shared" si="3"/>
        <v>97494.9350000001</v>
      </c>
      <c r="D37" s="24">
        <f t="shared" si="3"/>
        <v>3149014.6741119986</v>
      </c>
      <c r="E37" s="25">
        <f t="shared" si="4"/>
        <v>32.29926430652008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-97494.9350000001</v>
      </c>
      <c r="N37" s="26">
        <f t="shared" si="7"/>
        <v>-3149014.6741119986</v>
      </c>
      <c r="O37" s="36">
        <f>0-E37</f>
        <v>-32.29926430652008</v>
      </c>
      <c r="Q37" s="26"/>
      <c r="R37" s="26"/>
      <c r="S37" s="36"/>
    </row>
    <row r="38" spans="1:19" ht="13.5" customHeight="1">
      <c r="A38" s="14"/>
      <c r="B38" s="8" t="s">
        <v>14</v>
      </c>
      <c r="C38" s="24">
        <f t="shared" si="3"/>
        <v>132153.93199999997</v>
      </c>
      <c r="D38" s="24">
        <f t="shared" si="3"/>
        <v>3895964.209030401</v>
      </c>
      <c r="E38" s="25">
        <f t="shared" si="4"/>
        <v>29.480501639787771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-132153.93199999997</v>
      </c>
      <c r="N38" s="26">
        <f t="shared" si="7"/>
        <v>-3895964.209030401</v>
      </c>
      <c r="O38" s="36">
        <f>0-E38</f>
        <v>-29.480501639787771</v>
      </c>
      <c r="Q38" s="26"/>
      <c r="R38" s="26"/>
      <c r="S38" s="36"/>
    </row>
    <row r="39" spans="1:19" ht="13.5" customHeight="1">
      <c r="A39" s="14"/>
      <c r="B39" s="8" t="s">
        <v>15</v>
      </c>
      <c r="C39" s="24">
        <f t="shared" si="3"/>
        <v>41349.165000000008</v>
      </c>
      <c r="D39" s="24">
        <f t="shared" si="3"/>
        <v>1244492.4505000003</v>
      </c>
      <c r="E39" s="25">
        <f t="shared" si="4"/>
        <v>30.097160377966521</v>
      </c>
      <c r="G39" s="24">
        <f t="shared" si="5"/>
        <v>71009.59</v>
      </c>
      <c r="H39" s="24">
        <f t="shared" si="5"/>
        <v>1893979.6394999996</v>
      </c>
      <c r="I39" s="25">
        <f>H39/G39</f>
        <v>26.672166949562722</v>
      </c>
      <c r="K39" s="83" t="s">
        <v>80</v>
      </c>
      <c r="M39" s="26">
        <f t="shared" si="6"/>
        <v>29660.424999999988</v>
      </c>
      <c r="N39" s="26">
        <f t="shared" si="7"/>
        <v>649487.18899999931</v>
      </c>
      <c r="O39" s="36">
        <f t="shared" ref="O39:O41" si="9">I39-E39</f>
        <v>-3.4249934284037984</v>
      </c>
      <c r="Q39" s="26"/>
      <c r="R39" s="26"/>
      <c r="S39" s="36"/>
    </row>
    <row r="40" spans="1:19" ht="13.5" customHeight="1">
      <c r="A40" s="14"/>
      <c r="B40" s="8" t="s">
        <v>16</v>
      </c>
      <c r="C40" s="24">
        <f t="shared" si="3"/>
        <v>58201.376999999804</v>
      </c>
      <c r="D40" s="24">
        <f t="shared" si="3"/>
        <v>1606852.9594999978</v>
      </c>
      <c r="E40" s="25">
        <f t="shared" si="4"/>
        <v>27.608504168208995</v>
      </c>
      <c r="G40" s="24">
        <f t="shared" si="5"/>
        <v>103370.55999999984</v>
      </c>
      <c r="H40" s="24">
        <f t="shared" si="5"/>
        <v>2599044.6314999964</v>
      </c>
      <c r="I40" s="25">
        <f>H40/G40</f>
        <v>25.142986857186422</v>
      </c>
      <c r="K40" s="83" t="s">
        <v>80</v>
      </c>
      <c r="M40" s="26">
        <f t="shared" si="6"/>
        <v>45169.183000000034</v>
      </c>
      <c r="N40" s="26">
        <f t="shared" si="7"/>
        <v>992191.67199999862</v>
      </c>
      <c r="O40" s="36">
        <f t="shared" si="9"/>
        <v>-2.4655173110225732</v>
      </c>
      <c r="Q40" s="26"/>
      <c r="R40" s="26"/>
      <c r="S40" s="36"/>
    </row>
    <row r="41" spans="1:19" ht="13.5" customHeight="1">
      <c r="A41" s="14"/>
      <c r="B41" s="16" t="s">
        <v>27</v>
      </c>
      <c r="C41" s="19">
        <f>C19-C32</f>
        <v>2972.8999999999942</v>
      </c>
      <c r="D41" s="19">
        <f>D19-D32</f>
        <v>43393.89000000013</v>
      </c>
      <c r="E41" s="20">
        <f t="shared" si="4"/>
        <v>14.596484913720682</v>
      </c>
      <c r="G41" s="19">
        <f>G19-G32</f>
        <v>32321.718999999997</v>
      </c>
      <c r="H41" s="19">
        <f>H19-H32</f>
        <v>802005.08999999985</v>
      </c>
      <c r="I41" s="20">
        <f>H41/G41</f>
        <v>24.813194186856212</v>
      </c>
      <c r="K41" s="83" t="s">
        <v>80</v>
      </c>
      <c r="M41" s="40">
        <f t="shared" si="6"/>
        <v>29348.819000000003</v>
      </c>
      <c r="N41" s="40">
        <f t="shared" si="7"/>
        <v>758611.19999999972</v>
      </c>
      <c r="O41" s="41">
        <f t="shared" si="9"/>
        <v>10.21670927313553</v>
      </c>
      <c r="Q41" s="27"/>
      <c r="R41" s="27"/>
      <c r="S41" s="88"/>
    </row>
    <row r="42" spans="1:19" ht="13.5" customHeight="1" thickBot="1">
      <c r="A42" s="14"/>
      <c r="B42" s="21" t="s">
        <v>17</v>
      </c>
      <c r="C42" s="22">
        <f>SUM(C36:C41)</f>
        <v>551859.6039999997</v>
      </c>
      <c r="D42" s="82">
        <f>SUM(D36:D41)</f>
        <v>18252551.800142393</v>
      </c>
      <c r="E42" s="34">
        <f t="shared" si="4"/>
        <v>33.074629249620529</v>
      </c>
      <c r="G42" s="22">
        <f>SUM(G36:G41)</f>
        <v>551859.5889999998</v>
      </c>
      <c r="H42" s="82">
        <f>SUM(H36:H41)</f>
        <v>16107533.770999994</v>
      </c>
      <c r="I42" s="34">
        <f t="shared" ref="I42" si="10">H42/G42</f>
        <v>29.187739222195521</v>
      </c>
      <c r="K42" s="83" t="s">
        <v>80</v>
      </c>
      <c r="M42" s="22">
        <f>SUM(M36:M41)</f>
        <v>-1.4999999941210262E-2</v>
      </c>
      <c r="N42" s="22">
        <f>SUM(N36:N41)</f>
        <v>-2145018.0291423998</v>
      </c>
      <c r="O42" s="124">
        <f>I42-E42</f>
        <v>-3.8868900274250073</v>
      </c>
      <c r="Q42" s="22"/>
      <c r="R42" s="22"/>
      <c r="S42" s="34"/>
    </row>
    <row r="43" spans="1:19" ht="13.5" customHeight="1" thickTop="1">
      <c r="A43" s="1"/>
      <c r="B43" s="3"/>
      <c r="C43" s="17"/>
      <c r="D43" s="17"/>
      <c r="E43" s="18"/>
      <c r="M43" s="6"/>
      <c r="N43" s="6"/>
      <c r="O43" s="6"/>
      <c r="Q43" s="6"/>
      <c r="R43" s="6"/>
      <c r="S43" s="6"/>
    </row>
    <row r="44" spans="1:19" ht="13.5" customHeight="1">
      <c r="A44" s="14" t="s">
        <v>30</v>
      </c>
      <c r="B44" s="15" t="s">
        <v>31</v>
      </c>
      <c r="C44" s="38">
        <f>C33+C42</f>
        <v>1190246.6849999996</v>
      </c>
      <c r="D44" s="38">
        <f>D33+D42</f>
        <v>33097135.314142395</v>
      </c>
      <c r="E44" s="34">
        <f>D44/C44</f>
        <v>27.806954416464016</v>
      </c>
      <c r="G44" s="38">
        <f>G33+G42</f>
        <v>780191.89499999979</v>
      </c>
      <c r="H44" s="38">
        <f>H33+H42</f>
        <v>22806469.240999997</v>
      </c>
      <c r="I44" s="34">
        <f>H44/G44</f>
        <v>29.231871526940182</v>
      </c>
      <c r="M44" s="26">
        <f>G44-C44</f>
        <v>-410054.7899999998</v>
      </c>
      <c r="N44" s="26">
        <f>H44-D44</f>
        <v>-10290666.073142398</v>
      </c>
      <c r="O44" s="36">
        <f>I44-E44</f>
        <v>1.4249171104761658</v>
      </c>
      <c r="Q44" s="26"/>
      <c r="R44" s="26"/>
      <c r="S44" s="36"/>
    </row>
    <row r="45" spans="1:19" ht="13.5" customHeight="1">
      <c r="A45" s="14"/>
      <c r="B45" s="15"/>
      <c r="C45" s="38"/>
      <c r="D45" s="38"/>
      <c r="E45" s="34"/>
      <c r="G45" s="38"/>
      <c r="H45" s="38"/>
      <c r="I45" s="34"/>
      <c r="M45" s="26"/>
      <c r="N45" s="26"/>
      <c r="O45" s="36"/>
      <c r="Q45" s="26"/>
      <c r="R45" s="26"/>
      <c r="S45" s="36"/>
    </row>
    <row r="46" spans="1:19" ht="13.5" customHeight="1">
      <c r="A46" s="14"/>
      <c r="B46" s="15" t="s">
        <v>210</v>
      </c>
      <c r="C46" s="38"/>
      <c r="D46" s="38">
        <v>1281378.2657653701</v>
      </c>
      <c r="E46" s="34"/>
      <c r="G46" s="38"/>
      <c r="H46" s="38">
        <v>1315437.65573021</v>
      </c>
      <c r="I46" s="34"/>
      <c r="M46" s="26"/>
      <c r="N46" s="26">
        <f>H46-D46</f>
        <v>34059.389964839909</v>
      </c>
      <c r="O46" s="36"/>
      <c r="Q46" s="26"/>
      <c r="R46" s="26"/>
      <c r="S46" s="36"/>
    </row>
    <row r="47" spans="1:19" ht="13.5" customHeight="1">
      <c r="A47" s="14"/>
      <c r="B47" s="15"/>
      <c r="C47" s="38"/>
      <c r="D47" s="38"/>
      <c r="E47" s="34"/>
      <c r="G47" s="38"/>
      <c r="H47" s="38"/>
      <c r="I47" s="34"/>
      <c r="M47" s="26"/>
      <c r="N47" s="26"/>
      <c r="O47" s="36"/>
      <c r="Q47" s="26"/>
      <c r="R47" s="26"/>
      <c r="S47" s="36"/>
    </row>
    <row r="49" spans="1:2" ht="14.25">
      <c r="A49" s="78" t="s">
        <v>71</v>
      </c>
      <c r="B49" s="6"/>
    </row>
    <row r="50" spans="1:2" ht="14.25">
      <c r="A50" s="79" t="s">
        <v>32</v>
      </c>
      <c r="B50" s="16" t="s">
        <v>82</v>
      </c>
    </row>
    <row r="51" spans="1:2" ht="14.25">
      <c r="A51" s="79" t="s">
        <v>33</v>
      </c>
      <c r="B51" s="16" t="s">
        <v>83</v>
      </c>
    </row>
    <row r="52" spans="1:2" ht="14.25">
      <c r="A52" s="79" t="s">
        <v>34</v>
      </c>
      <c r="B52" s="16" t="s">
        <v>76</v>
      </c>
    </row>
    <row r="53" spans="1:2" ht="14.25">
      <c r="A53" s="79" t="s">
        <v>35</v>
      </c>
      <c r="B53" s="16" t="s">
        <v>78</v>
      </c>
    </row>
    <row r="54" spans="1:2" ht="14.25">
      <c r="A54" s="79" t="s">
        <v>36</v>
      </c>
      <c r="B54" s="16" t="s">
        <v>84</v>
      </c>
    </row>
    <row r="55" spans="1:2" ht="14.25">
      <c r="A55" s="79" t="s">
        <v>37</v>
      </c>
      <c r="B55" s="16" t="s">
        <v>85</v>
      </c>
    </row>
    <row r="56" spans="1:2" ht="14.25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workbookViewId="0">
      <selection activeCell="C3" sqref="C3"/>
    </sheetView>
  </sheetViews>
  <sheetFormatPr defaultRowHeight="12.75"/>
  <cols>
    <col min="1" max="1" width="3.28515625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>
      <c r="A1" s="1"/>
      <c r="B1" s="2" t="s">
        <v>0</v>
      </c>
      <c r="C1" s="3"/>
      <c r="D1" s="4"/>
      <c r="E1" s="5"/>
    </row>
    <row r="2" spans="1:17" ht="13.5" customHeight="1">
      <c r="A2" s="1"/>
      <c r="B2" s="6" t="s">
        <v>92</v>
      </c>
      <c r="C2" s="6"/>
      <c r="D2" s="7"/>
      <c r="E2" s="6"/>
    </row>
    <row r="3" spans="1:17" ht="13.5" customHeight="1">
      <c r="A3" s="1"/>
      <c r="B3" s="8" t="s">
        <v>1</v>
      </c>
      <c r="C3" s="6"/>
      <c r="D3" s="9"/>
      <c r="E3" s="6"/>
    </row>
    <row r="4" spans="1:17" ht="13.5" customHeight="1">
      <c r="A4" s="1"/>
      <c r="B4" s="8" t="s">
        <v>2</v>
      </c>
      <c r="C4" s="6"/>
      <c r="D4" s="6"/>
      <c r="E4" s="6"/>
    </row>
    <row r="5" spans="1:17" ht="13.5" customHeight="1">
      <c r="A5" s="1"/>
      <c r="B5" s="3"/>
      <c r="C5" s="6"/>
      <c r="D5" s="8"/>
      <c r="E5" s="6"/>
    </row>
    <row r="6" spans="1:17" ht="13.5" customHeight="1">
      <c r="A6" s="1"/>
      <c r="B6" s="8" t="s">
        <v>3</v>
      </c>
      <c r="C6" s="219" t="s">
        <v>39</v>
      </c>
      <c r="D6" s="219"/>
      <c r="E6" s="219"/>
      <c r="F6" s="6"/>
      <c r="G6" s="219" t="s">
        <v>40</v>
      </c>
      <c r="H6" s="219"/>
      <c r="I6" s="219"/>
      <c r="J6" s="6"/>
      <c r="K6" s="94" t="s">
        <v>71</v>
      </c>
      <c r="L6" s="6"/>
      <c r="M6" s="219" t="s">
        <v>75</v>
      </c>
      <c r="N6" s="219"/>
      <c r="O6" s="219"/>
      <c r="P6" s="87"/>
      <c r="Q6" s="94" t="s">
        <v>71</v>
      </c>
    </row>
    <row r="7" spans="1:17" ht="13.5" customHeight="1">
      <c r="A7" s="1"/>
      <c r="B7" s="3"/>
      <c r="C7" s="6"/>
      <c r="D7" s="6"/>
      <c r="E7" s="6"/>
    </row>
    <row r="8" spans="1:17" ht="13.5" customHeight="1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35" t="s">
        <v>8</v>
      </c>
      <c r="J8" s="6"/>
      <c r="K8" s="77"/>
      <c r="L8" s="6"/>
      <c r="M8" s="10" t="s">
        <v>6</v>
      </c>
      <c r="N8" s="11" t="s">
        <v>7</v>
      </c>
      <c r="O8" s="35" t="s">
        <v>8</v>
      </c>
    </row>
    <row r="9" spans="1:17" ht="13.5" customHeight="1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J9" s="6"/>
      <c r="K9" s="77"/>
      <c r="L9" s="6"/>
      <c r="M9" s="12"/>
      <c r="N9" s="13" t="s">
        <v>9</v>
      </c>
      <c r="O9" s="12"/>
    </row>
    <row r="10" spans="1:17" ht="13.5" customHeight="1">
      <c r="A10" s="14" t="s">
        <v>10</v>
      </c>
      <c r="B10" s="15" t="s">
        <v>11</v>
      </c>
      <c r="C10" s="6"/>
      <c r="D10" s="6"/>
      <c r="E10" s="6"/>
    </row>
    <row r="11" spans="1:17" ht="13.5" customHeight="1">
      <c r="A11" s="1"/>
      <c r="B11" s="16" t="s">
        <v>12</v>
      </c>
      <c r="C11" s="17">
        <v>585732</v>
      </c>
      <c r="D11" s="17">
        <v>16752912.01</v>
      </c>
      <c r="E11" s="36">
        <f t="shared" ref="E11:E16" si="0">D11/C11</f>
        <v>28.601667673953276</v>
      </c>
      <c r="G11" s="26">
        <f>C11</f>
        <v>585732</v>
      </c>
      <c r="H11" s="26">
        <f>D11</f>
        <v>16752912.01</v>
      </c>
      <c r="I11" s="36">
        <f>E11</f>
        <v>28.601667673953276</v>
      </c>
      <c r="K11" s="83" t="s">
        <v>72</v>
      </c>
      <c r="M11" s="26"/>
      <c r="N11" s="50"/>
      <c r="O11" s="54"/>
      <c r="Q11" s="83"/>
    </row>
    <row r="12" spans="1:17" ht="13.5" customHeight="1">
      <c r="A12" s="1"/>
      <c r="B12" s="8" t="s">
        <v>13</v>
      </c>
      <c r="C12" s="17">
        <v>225262</v>
      </c>
      <c r="D12" s="17">
        <v>5929198.6939623998</v>
      </c>
      <c r="E12" s="36">
        <f t="shared" si="0"/>
        <v>26.321344452070921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>
      <c r="A13" s="1"/>
      <c r="B13" s="8" t="s">
        <v>14</v>
      </c>
      <c r="C13" s="17">
        <v>153146</v>
      </c>
      <c r="D13" s="17">
        <v>3993117.0846486017</v>
      </c>
      <c r="E13" s="36">
        <f t="shared" si="0"/>
        <v>26.073923475954981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>
      <c r="A14" s="1"/>
      <c r="B14" s="8" t="s">
        <v>15</v>
      </c>
      <c r="C14" s="17">
        <v>120579.30000000018</v>
      </c>
      <c r="D14" s="17">
        <v>3051313.4115000023</v>
      </c>
      <c r="E14" s="36">
        <f t="shared" si="0"/>
        <v>25.305449704053661</v>
      </c>
      <c r="G14" s="26">
        <f t="shared" ref="G14:I15" si="1">C14</f>
        <v>120579.30000000018</v>
      </c>
      <c r="H14" s="26">
        <f t="shared" si="1"/>
        <v>3051313.4115000023</v>
      </c>
      <c r="I14" s="36">
        <f t="shared" si="1"/>
        <v>25.305449704053661</v>
      </c>
      <c r="K14" s="83" t="s">
        <v>72</v>
      </c>
      <c r="M14" s="26"/>
      <c r="N14" s="50"/>
      <c r="O14" s="54"/>
      <c r="Q14" s="83"/>
    </row>
    <row r="15" spans="1:17" ht="13.5" customHeight="1">
      <c r="A15" s="1"/>
      <c r="B15" s="8" t="s">
        <v>16</v>
      </c>
      <c r="C15" s="19">
        <v>95146.799999999988</v>
      </c>
      <c r="D15" s="19">
        <v>2449105.9185000001</v>
      </c>
      <c r="E15" s="41">
        <f t="shared" si="0"/>
        <v>25.740286783160343</v>
      </c>
      <c r="G15" s="40">
        <f t="shared" si="1"/>
        <v>95146.799999999988</v>
      </c>
      <c r="H15" s="40">
        <f t="shared" si="1"/>
        <v>2449105.9185000001</v>
      </c>
      <c r="I15" s="41">
        <f t="shared" si="1"/>
        <v>25.740286783160343</v>
      </c>
      <c r="K15" s="83" t="s">
        <v>72</v>
      </c>
      <c r="M15" s="40"/>
      <c r="N15" s="51"/>
      <c r="O15" s="55"/>
      <c r="Q15" s="83"/>
    </row>
    <row r="16" spans="1:17" ht="13.5" customHeight="1">
      <c r="A16" s="1"/>
      <c r="B16" s="21" t="s">
        <v>17</v>
      </c>
      <c r="C16" s="38">
        <f>SUM(C11:C15)</f>
        <v>1179866.1000000003</v>
      </c>
      <c r="D16" s="38">
        <f>SUM(D11:D15)</f>
        <v>32175647.118611004</v>
      </c>
      <c r="E16" s="39">
        <f t="shared" si="0"/>
        <v>27.270592077025515</v>
      </c>
      <c r="G16" s="38">
        <f>SUM(G11:G15)</f>
        <v>801458.10000000009</v>
      </c>
      <c r="H16" s="38">
        <f>SUM(H11:H15)</f>
        <v>22253331.34</v>
      </c>
      <c r="I16" s="39">
        <f>H16/G16</f>
        <v>27.766057065241462</v>
      </c>
      <c r="K16" s="83"/>
      <c r="M16" s="26"/>
      <c r="N16" s="26"/>
      <c r="O16" s="54"/>
      <c r="Q16" s="83"/>
    </row>
    <row r="17" spans="1:17" ht="13.5" customHeight="1">
      <c r="A17" s="1"/>
      <c r="B17" s="3"/>
      <c r="C17" s="17"/>
      <c r="D17" s="17"/>
      <c r="E17" s="18"/>
      <c r="K17" s="83"/>
      <c r="Q17" s="83"/>
    </row>
    <row r="18" spans="1:17" ht="13.5" customHeight="1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>
      <c r="A19" s="1"/>
      <c r="B19" s="8" t="s">
        <v>20</v>
      </c>
      <c r="C19" s="19">
        <v>85871.148000000001</v>
      </c>
      <c r="D19" s="19">
        <v>2828326.5</v>
      </c>
      <c r="E19" s="41">
        <f>D19/C19</f>
        <v>32.93686605890025</v>
      </c>
      <c r="G19" s="157">
        <f>C19+Purchases!B13</f>
        <v>88050.118000000002</v>
      </c>
      <c r="H19" s="154">
        <v>2874743.95</v>
      </c>
      <c r="I19" s="158">
        <f>H19/G19</f>
        <v>32.648950566994131</v>
      </c>
      <c r="K19" s="83" t="s">
        <v>73</v>
      </c>
      <c r="Q19" s="83"/>
    </row>
    <row r="20" spans="1:17" ht="13.5" customHeight="1">
      <c r="A20" s="1"/>
      <c r="B20" s="21" t="s">
        <v>17</v>
      </c>
      <c r="C20" s="38">
        <f>SUM(C19)</f>
        <v>85871.148000000001</v>
      </c>
      <c r="D20" s="38">
        <f>SUM(D19)</f>
        <v>2828326.5</v>
      </c>
      <c r="E20" s="39">
        <f>D20/C20</f>
        <v>32.93686605890025</v>
      </c>
      <c r="G20" s="38">
        <f>SUM(G19)</f>
        <v>88050.118000000002</v>
      </c>
      <c r="H20" s="38">
        <f>SUM(H19)</f>
        <v>2874743.95</v>
      </c>
      <c r="I20" s="39">
        <f>H20/G20</f>
        <v>32.648950566994131</v>
      </c>
      <c r="K20" s="83"/>
      <c r="Q20" s="83"/>
    </row>
    <row r="21" spans="1:17" ht="13.5" customHeight="1">
      <c r="A21" s="1"/>
      <c r="B21" s="3"/>
      <c r="C21" s="17"/>
      <c r="D21" s="17"/>
      <c r="E21" s="18"/>
      <c r="K21" s="83"/>
      <c r="Q21" s="83"/>
    </row>
    <row r="22" spans="1:17" ht="13.5" customHeight="1">
      <c r="A22" s="14" t="s">
        <v>21</v>
      </c>
      <c r="B22" s="15" t="s">
        <v>22</v>
      </c>
      <c r="C22" s="38">
        <f>C16+C20</f>
        <v>1265737.2480000004</v>
      </c>
      <c r="D22" s="38">
        <f>D16+D20</f>
        <v>35003973.618611008</v>
      </c>
      <c r="E22" s="39">
        <f>D22/C22</f>
        <v>27.655007920420303</v>
      </c>
      <c r="G22" s="38">
        <f>G16+G20</f>
        <v>889508.21800000011</v>
      </c>
      <c r="H22" s="38">
        <f>H16+H20</f>
        <v>25128075.289999999</v>
      </c>
      <c r="I22" s="39">
        <f>H22/G22</f>
        <v>28.249402064546182</v>
      </c>
      <c r="K22" s="83"/>
      <c r="Q22" s="83"/>
    </row>
    <row r="23" spans="1:17" ht="13.5" customHeight="1">
      <c r="A23" s="1"/>
      <c r="B23" s="3"/>
      <c r="C23" s="17"/>
      <c r="D23" s="17"/>
      <c r="E23" s="18"/>
      <c r="K23" s="83"/>
      <c r="Q23" s="83"/>
    </row>
    <row r="24" spans="1:17" ht="13.5" customHeight="1">
      <c r="A24" s="1"/>
      <c r="B24" s="10" t="s">
        <v>23</v>
      </c>
      <c r="C24" s="17"/>
      <c r="D24" s="17"/>
      <c r="E24" s="18"/>
      <c r="G24" s="96"/>
      <c r="H24" s="208"/>
      <c r="K24" s="207"/>
      <c r="L24" s="208">
        <f>L19-H19</f>
        <v>-2874743.95</v>
      </c>
      <c r="Q24" s="83"/>
    </row>
    <row r="25" spans="1:17" ht="13.5" customHeight="1">
      <c r="A25" s="1"/>
      <c r="B25" s="10"/>
      <c r="C25" s="17"/>
      <c r="D25" s="17"/>
      <c r="E25" s="18"/>
      <c r="G25" s="96"/>
      <c r="K25" s="83"/>
      <c r="M25" s="220"/>
      <c r="N25" s="220"/>
      <c r="O25" s="220"/>
      <c r="Q25" s="83"/>
    </row>
    <row r="26" spans="1:17" ht="13.5" customHeight="1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>
      <c r="A27" s="1"/>
      <c r="B27" s="8" t="s">
        <v>26</v>
      </c>
      <c r="C27" s="24">
        <v>311854.9870000002</v>
      </c>
      <c r="D27" s="24">
        <v>7201447.0739999954</v>
      </c>
      <c r="E27" s="36">
        <f>D27/C27</f>
        <v>23.092294092446213</v>
      </c>
      <c r="G27" s="155">
        <v>201269.43</v>
      </c>
      <c r="H27" s="155">
        <v>5083807.59</v>
      </c>
      <c r="I27" s="156">
        <f>H27/G27</f>
        <v>25.258717083861171</v>
      </c>
      <c r="K27" s="83" t="s">
        <v>77</v>
      </c>
      <c r="M27" s="26"/>
      <c r="N27" s="56"/>
      <c r="O27" s="54"/>
      <c r="Q27" s="83"/>
    </row>
    <row r="28" spans="1:17" ht="13.5" customHeight="1">
      <c r="A28" s="1"/>
      <c r="B28" s="8" t="s">
        <v>13</v>
      </c>
      <c r="C28" s="24">
        <v>110036.13199999998</v>
      </c>
      <c r="D28" s="24">
        <v>2156660.9559999979</v>
      </c>
      <c r="E28" s="36">
        <f t="shared" ref="E28:E31" si="2">D28/C28</f>
        <v>19.599570766446046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>
      <c r="A29" s="1"/>
      <c r="B29" s="8" t="s">
        <v>14</v>
      </c>
      <c r="C29" s="17">
        <v>77062.696000000025</v>
      </c>
      <c r="D29" s="17">
        <v>1482319.5329999996</v>
      </c>
      <c r="E29" s="36">
        <f t="shared" si="2"/>
        <v>19.235241043214984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>
      <c r="A30" s="1"/>
      <c r="B30" s="8" t="s">
        <v>15</v>
      </c>
      <c r="C30" s="17">
        <v>73056.815999999992</v>
      </c>
      <c r="D30" s="17">
        <v>1647785.3989999976</v>
      </c>
      <c r="E30" s="36">
        <f t="shared" si="2"/>
        <v>22.5548482567321</v>
      </c>
      <c r="G30" s="155">
        <v>31960.5</v>
      </c>
      <c r="H30" s="155">
        <v>738978.98</v>
      </c>
      <c r="I30" s="156">
        <f>H30/G30</f>
        <v>23.121633891835234</v>
      </c>
      <c r="K30" s="83" t="s">
        <v>77</v>
      </c>
      <c r="M30" s="26"/>
      <c r="N30" s="56"/>
      <c r="O30" s="54"/>
      <c r="Q30" s="83"/>
    </row>
    <row r="31" spans="1:17" ht="13.5" customHeight="1">
      <c r="A31" s="1"/>
      <c r="B31" s="8" t="s">
        <v>16</v>
      </c>
      <c r="C31" s="17">
        <v>54498.777999999969</v>
      </c>
      <c r="D31" s="17">
        <v>1219344.9429999997</v>
      </c>
      <c r="E31" s="36">
        <f t="shared" si="2"/>
        <v>22.373803372251768</v>
      </c>
      <c r="G31" s="155">
        <v>22891.919999999998</v>
      </c>
      <c r="H31" s="155">
        <v>522972.33</v>
      </c>
      <c r="I31" s="156">
        <f>H31/G31</f>
        <v>22.845280343457432</v>
      </c>
      <c r="K31" s="83" t="s">
        <v>77</v>
      </c>
      <c r="M31" s="26"/>
      <c r="N31" s="56"/>
      <c r="O31" s="54"/>
      <c r="Q31" s="83"/>
    </row>
    <row r="32" spans="1:17" ht="13.5" customHeight="1">
      <c r="A32" s="1"/>
      <c r="B32" s="16" t="s">
        <v>27</v>
      </c>
      <c r="C32" s="19">
        <v>84320.437999999995</v>
      </c>
      <c r="D32" s="19">
        <v>2808642.08</v>
      </c>
      <c r="E32" s="41">
        <f>D32/C32</f>
        <v>33.309149556362598</v>
      </c>
      <c r="G32" s="157">
        <v>78478.948000000004</v>
      </c>
      <c r="H32" s="157">
        <v>2645034.61</v>
      </c>
      <c r="I32" s="158">
        <f>H32/G32</f>
        <v>33.703747022704732</v>
      </c>
      <c r="K32" s="83" t="s">
        <v>79</v>
      </c>
      <c r="Q32" s="83"/>
    </row>
    <row r="33" spans="1:19" ht="13.5" customHeight="1">
      <c r="A33" s="1"/>
      <c r="B33" s="21" t="s">
        <v>17</v>
      </c>
      <c r="C33" s="22">
        <f>SUM(C27:C32)</f>
        <v>710829.84700000007</v>
      </c>
      <c r="D33" s="22">
        <f>SUM(D27:D32)</f>
        <v>16516199.984999992</v>
      </c>
      <c r="E33" s="39">
        <f>D33/C33</f>
        <v>23.235096352109128</v>
      </c>
      <c r="G33" s="22">
        <f>SUM(G27:G32)</f>
        <v>334600.79799999995</v>
      </c>
      <c r="H33" s="22">
        <f>SUM(H27:H32)</f>
        <v>8990793.5099999998</v>
      </c>
      <c r="I33" s="39">
        <f>H33/G33</f>
        <v>26.87020940697219</v>
      </c>
      <c r="K33" s="83"/>
      <c r="Q33" s="83"/>
    </row>
    <row r="34" spans="1:19" ht="13.5" customHeight="1">
      <c r="A34" s="1"/>
      <c r="B34" s="3"/>
      <c r="C34" s="17"/>
      <c r="D34" s="17"/>
      <c r="E34" s="18"/>
      <c r="K34" s="83"/>
      <c r="Q34" s="83"/>
    </row>
    <row r="35" spans="1:19" ht="13.5" customHeight="1">
      <c r="A35" s="14" t="s">
        <v>28</v>
      </c>
      <c r="B35" s="15" t="s">
        <v>29</v>
      </c>
      <c r="E35" s="23"/>
      <c r="K35" s="83"/>
      <c r="Q35" s="83"/>
    </row>
    <row r="36" spans="1:19" ht="13.5" customHeight="1">
      <c r="A36" s="14"/>
      <c r="B36" s="8" t="s">
        <v>26</v>
      </c>
      <c r="C36" s="24">
        <f t="shared" ref="C36:D40" si="3">C11-C27</f>
        <v>273877.0129999998</v>
      </c>
      <c r="D36" s="24">
        <f t="shared" si="3"/>
        <v>9551464.9360000044</v>
      </c>
      <c r="E36" s="25">
        <f t="shared" ref="E36:E42" si="4">D36/C36</f>
        <v>34.875014998064152</v>
      </c>
      <c r="G36" s="24">
        <f t="shared" ref="G36:H40" si="5">G11-G27</f>
        <v>384462.57</v>
      </c>
      <c r="H36" s="24">
        <f t="shared" si="5"/>
        <v>11669104.42</v>
      </c>
      <c r="I36" s="25">
        <f>H36/G36</f>
        <v>30.351730780970431</v>
      </c>
      <c r="K36" s="83" t="s">
        <v>80</v>
      </c>
      <c r="M36" s="26">
        <f t="shared" ref="M36:M41" si="6">G36-C36</f>
        <v>110585.5570000002</v>
      </c>
      <c r="N36" s="26">
        <f t="shared" ref="N36:N41" si="7">H36-D36</f>
        <v>2117639.4839999955</v>
      </c>
      <c r="O36" s="36">
        <f t="shared" ref="O36" si="8">I36-E36</f>
        <v>-4.5232842170937211</v>
      </c>
      <c r="Q36" s="26"/>
      <c r="R36" s="26"/>
      <c r="S36" s="36"/>
    </row>
    <row r="37" spans="1:19" ht="13.5" customHeight="1">
      <c r="A37" s="14"/>
      <c r="B37" s="8" t="s">
        <v>13</v>
      </c>
      <c r="C37" s="24">
        <f t="shared" si="3"/>
        <v>115225.86800000002</v>
      </c>
      <c r="D37" s="24">
        <f t="shared" si="3"/>
        <v>3772537.7379624019</v>
      </c>
      <c r="E37" s="25">
        <f t="shared" si="4"/>
        <v>32.740371614839141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-115225.86800000002</v>
      </c>
      <c r="N37" s="26">
        <f t="shared" si="7"/>
        <v>-3772537.7379624019</v>
      </c>
      <c r="O37" s="36">
        <f>0-E37</f>
        <v>-32.740371614839141</v>
      </c>
      <c r="Q37" s="26"/>
      <c r="R37" s="26"/>
      <c r="S37" s="36"/>
    </row>
    <row r="38" spans="1:19" ht="13.5" customHeight="1">
      <c r="A38" s="14"/>
      <c r="B38" s="8" t="s">
        <v>14</v>
      </c>
      <c r="C38" s="24">
        <f t="shared" si="3"/>
        <v>76083.303999999975</v>
      </c>
      <c r="D38" s="24">
        <f t="shared" si="3"/>
        <v>2510797.5516486019</v>
      </c>
      <c r="E38" s="25">
        <f t="shared" si="4"/>
        <v>33.000637717423558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-76083.303999999975</v>
      </c>
      <c r="N38" s="26">
        <f t="shared" si="7"/>
        <v>-2510797.5516486019</v>
      </c>
      <c r="O38" s="36">
        <f>0-E38</f>
        <v>-33.000637717423558</v>
      </c>
      <c r="Q38" s="26"/>
      <c r="R38" s="26"/>
      <c r="S38" s="36"/>
    </row>
    <row r="39" spans="1:19" ht="13.5" customHeight="1">
      <c r="A39" s="14"/>
      <c r="B39" s="8" t="s">
        <v>15</v>
      </c>
      <c r="C39" s="24">
        <f t="shared" si="3"/>
        <v>47522.484000000186</v>
      </c>
      <c r="D39" s="24">
        <f t="shared" si="3"/>
        <v>1403528.0125000046</v>
      </c>
      <c r="E39" s="25">
        <f t="shared" si="4"/>
        <v>29.533978326974641</v>
      </c>
      <c r="G39" s="24">
        <f t="shared" si="5"/>
        <v>88618.800000000178</v>
      </c>
      <c r="H39" s="24">
        <f t="shared" si="5"/>
        <v>2312334.4315000023</v>
      </c>
      <c r="I39" s="25">
        <f>H39/G39</f>
        <v>26.093046074873477</v>
      </c>
      <c r="K39" s="83" t="s">
        <v>80</v>
      </c>
      <c r="M39" s="26">
        <f t="shared" si="6"/>
        <v>41096.315999999992</v>
      </c>
      <c r="N39" s="26">
        <f t="shared" si="7"/>
        <v>908806.41899999767</v>
      </c>
      <c r="O39" s="36">
        <f t="shared" ref="O39:O41" si="9">I39-E39</f>
        <v>-3.4409322521011632</v>
      </c>
      <c r="Q39" s="26"/>
      <c r="R39" s="26"/>
      <c r="S39" s="36"/>
    </row>
    <row r="40" spans="1:19" ht="13.5" customHeight="1">
      <c r="A40" s="14"/>
      <c r="B40" s="8" t="s">
        <v>16</v>
      </c>
      <c r="C40" s="24">
        <f t="shared" si="3"/>
        <v>40648.022000000019</v>
      </c>
      <c r="D40" s="24">
        <f t="shared" si="3"/>
        <v>1229760.9755000004</v>
      </c>
      <c r="E40" s="25">
        <f t="shared" si="4"/>
        <v>30.253894654455753</v>
      </c>
      <c r="G40" s="24">
        <f t="shared" si="5"/>
        <v>72254.87999999999</v>
      </c>
      <c r="H40" s="24">
        <f t="shared" si="5"/>
        <v>1926133.5885000001</v>
      </c>
      <c r="I40" s="25">
        <f>H40/G40</f>
        <v>26.657487888707315</v>
      </c>
      <c r="K40" s="83" t="s">
        <v>80</v>
      </c>
      <c r="M40" s="26">
        <f t="shared" si="6"/>
        <v>31606.857999999971</v>
      </c>
      <c r="N40" s="26">
        <f t="shared" si="7"/>
        <v>696372.61299999966</v>
      </c>
      <c r="O40" s="36">
        <f t="shared" si="9"/>
        <v>-3.5964067657484371</v>
      </c>
      <c r="Q40" s="26"/>
      <c r="R40" s="26"/>
      <c r="S40" s="36"/>
    </row>
    <row r="41" spans="1:19" ht="13.5" customHeight="1">
      <c r="A41" s="14"/>
      <c r="B41" s="16" t="s">
        <v>27</v>
      </c>
      <c r="C41" s="19">
        <f>C19-C32</f>
        <v>1550.7100000000064</v>
      </c>
      <c r="D41" s="19">
        <f>D19-D32</f>
        <v>19684.419999999925</v>
      </c>
      <c r="E41" s="20">
        <f t="shared" si="4"/>
        <v>12.693811221956294</v>
      </c>
      <c r="G41" s="19">
        <f>G19-G32</f>
        <v>9571.1699999999983</v>
      </c>
      <c r="H41" s="19">
        <f>H19-H32</f>
        <v>229709.34000000032</v>
      </c>
      <c r="I41" s="20">
        <f>H41/G41</f>
        <v>24.000131645347473</v>
      </c>
      <c r="K41" s="83" t="s">
        <v>80</v>
      </c>
      <c r="M41" s="40">
        <f t="shared" si="6"/>
        <v>8020.4599999999919</v>
      </c>
      <c r="N41" s="40">
        <f t="shared" si="7"/>
        <v>210024.92000000039</v>
      </c>
      <c r="O41" s="41">
        <f t="shared" si="9"/>
        <v>11.306320423391179</v>
      </c>
      <c r="Q41" s="27"/>
      <c r="R41" s="27"/>
      <c r="S41" s="88"/>
    </row>
    <row r="42" spans="1:19" ht="13.5" customHeight="1" thickBot="1">
      <c r="A42" s="14"/>
      <c r="B42" s="21" t="s">
        <v>17</v>
      </c>
      <c r="C42" s="22">
        <f>SUM(C36:C41)</f>
        <v>554907.40099999995</v>
      </c>
      <c r="D42" s="82">
        <f>SUM(D36:D41)</f>
        <v>18487773.633611009</v>
      </c>
      <c r="E42" s="34">
        <f t="shared" si="4"/>
        <v>33.316862597785047</v>
      </c>
      <c r="G42" s="22">
        <f>SUM(G36:G41)</f>
        <v>554907.42000000016</v>
      </c>
      <c r="H42" s="82">
        <f>SUM(H36:H41)</f>
        <v>16137281.780000003</v>
      </c>
      <c r="I42" s="34">
        <f t="shared" ref="I42" si="10">H42/G42</f>
        <v>29.08103441831792</v>
      </c>
      <c r="K42" s="83" t="s">
        <v>80</v>
      </c>
      <c r="M42" s="22">
        <f>SUM(M36:M41)</f>
        <v>1.9000000167579856E-2</v>
      </c>
      <c r="N42" s="22">
        <f>SUM(N36:N41)</f>
        <v>-2350491.8536110106</v>
      </c>
      <c r="O42" s="124">
        <f>I42-E42</f>
        <v>-4.2358281794671271</v>
      </c>
      <c r="Q42" s="22"/>
      <c r="R42" s="22"/>
      <c r="S42" s="34"/>
    </row>
    <row r="43" spans="1:19" ht="13.5" customHeight="1" thickTop="1">
      <c r="A43" s="1"/>
      <c r="B43" s="3"/>
      <c r="C43" s="17"/>
      <c r="D43" s="17"/>
      <c r="E43" s="18"/>
      <c r="M43" s="6"/>
      <c r="N43" s="6"/>
      <c r="O43" s="6"/>
      <c r="Q43" s="6"/>
      <c r="R43" s="6"/>
      <c r="S43" s="6"/>
    </row>
    <row r="44" spans="1:19" ht="13.5" customHeight="1">
      <c r="A44" s="14" t="s">
        <v>30</v>
      </c>
      <c r="B44" s="15" t="s">
        <v>31</v>
      </c>
      <c r="C44" s="38">
        <f>C33+C42</f>
        <v>1265737.2480000001</v>
      </c>
      <c r="D44" s="38">
        <f>D33+D42</f>
        <v>35003973.618611</v>
      </c>
      <c r="E44" s="34">
        <f>D44/C44</f>
        <v>27.655007920420303</v>
      </c>
      <c r="G44" s="38">
        <f>G33+G42</f>
        <v>889508.21800000011</v>
      </c>
      <c r="H44" s="38">
        <f>H33+H42</f>
        <v>25128075.290000003</v>
      </c>
      <c r="I44" s="34">
        <f>H44/G44</f>
        <v>28.249402064546185</v>
      </c>
      <c r="M44" s="26">
        <f>G44-C44</f>
        <v>-376229.03</v>
      </c>
      <c r="N44" s="26">
        <f>H44-D44</f>
        <v>-9875898.3286109976</v>
      </c>
      <c r="O44" s="36">
        <f>I44-E44</f>
        <v>0.59439414412588221</v>
      </c>
      <c r="Q44" s="26"/>
      <c r="R44" s="26"/>
      <c r="S44" s="36"/>
    </row>
    <row r="45" spans="1:19" ht="13.5" customHeight="1">
      <c r="A45" s="14"/>
      <c r="B45" s="15"/>
      <c r="C45" s="38"/>
      <c r="D45" s="38"/>
      <c r="E45" s="34"/>
      <c r="G45" s="38"/>
      <c r="H45" s="38"/>
      <c r="I45" s="34"/>
      <c r="M45" s="26"/>
      <c r="N45" s="26"/>
      <c r="O45" s="36"/>
      <c r="Q45" s="26"/>
      <c r="R45" s="26"/>
      <c r="S45" s="36"/>
    </row>
    <row r="46" spans="1:19" ht="13.5" customHeight="1">
      <c r="A46" s="14"/>
      <c r="B46" s="15" t="s">
        <v>210</v>
      </c>
      <c r="C46" s="38"/>
      <c r="D46" s="38">
        <v>942932.949250462</v>
      </c>
      <c r="E46" s="34"/>
      <c r="G46" s="38"/>
      <c r="H46" s="38">
        <v>965038.82024356304</v>
      </c>
      <c r="I46" s="34"/>
      <c r="M46" s="26"/>
      <c r="N46" s="26">
        <f>H46-D46</f>
        <v>22105.870993101038</v>
      </c>
      <c r="O46" s="36"/>
      <c r="Q46" s="26"/>
      <c r="R46" s="26"/>
      <c r="S46" s="36"/>
    </row>
    <row r="47" spans="1:19" ht="13.5" customHeight="1">
      <c r="A47" s="14"/>
      <c r="B47" s="15"/>
      <c r="C47" s="38"/>
      <c r="D47" s="38"/>
      <c r="E47" s="34"/>
      <c r="G47" s="38"/>
      <c r="H47" s="38"/>
      <c r="I47" s="34"/>
      <c r="M47" s="26"/>
      <c r="N47" s="26"/>
      <c r="O47" s="36"/>
      <c r="Q47" s="26"/>
      <c r="R47" s="26"/>
      <c r="S47" s="36"/>
    </row>
    <row r="49" spans="1:2" ht="14.25">
      <c r="A49" s="78" t="s">
        <v>71</v>
      </c>
      <c r="B49" s="6"/>
    </row>
    <row r="50" spans="1:2" ht="14.25">
      <c r="A50" s="79" t="s">
        <v>32</v>
      </c>
      <c r="B50" s="16" t="s">
        <v>82</v>
      </c>
    </row>
    <row r="51" spans="1:2" ht="14.25">
      <c r="A51" s="79" t="s">
        <v>33</v>
      </c>
      <c r="B51" s="16" t="s">
        <v>83</v>
      </c>
    </row>
    <row r="52" spans="1:2" ht="14.25">
      <c r="A52" s="79" t="s">
        <v>34</v>
      </c>
      <c r="B52" s="16" t="s">
        <v>76</v>
      </c>
    </row>
    <row r="53" spans="1:2" ht="14.25">
      <c r="A53" s="79" t="s">
        <v>35</v>
      </c>
      <c r="B53" s="16" t="s">
        <v>78</v>
      </c>
    </row>
    <row r="54" spans="1:2" ht="14.25">
      <c r="A54" s="79" t="s">
        <v>36</v>
      </c>
      <c r="B54" s="16" t="s">
        <v>84</v>
      </c>
    </row>
    <row r="55" spans="1:2" ht="14.25">
      <c r="A55" s="79" t="s">
        <v>37</v>
      </c>
      <c r="B55" s="16" t="s">
        <v>85</v>
      </c>
    </row>
    <row r="56" spans="1:2" ht="14.25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workbookViewId="0">
      <selection activeCell="C3" sqref="C3"/>
    </sheetView>
  </sheetViews>
  <sheetFormatPr defaultRowHeight="12.75"/>
  <cols>
    <col min="1" max="1" width="3.28515625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>
      <c r="A1" s="1"/>
      <c r="B1" s="2" t="s">
        <v>0</v>
      </c>
      <c r="C1" s="3"/>
      <c r="D1" s="4"/>
      <c r="E1" s="5"/>
    </row>
    <row r="2" spans="1:17" ht="13.5" customHeight="1">
      <c r="A2" s="1"/>
      <c r="B2" s="6" t="s">
        <v>93</v>
      </c>
      <c r="C2" s="6"/>
      <c r="D2" s="7"/>
      <c r="E2" s="6"/>
    </row>
    <row r="3" spans="1:17" ht="13.5" customHeight="1">
      <c r="A3" s="1"/>
      <c r="B3" s="8" t="s">
        <v>1</v>
      </c>
      <c r="C3" s="6"/>
      <c r="D3" s="9"/>
      <c r="E3" s="6"/>
    </row>
    <row r="4" spans="1:17" ht="13.5" customHeight="1">
      <c r="A4" s="1"/>
      <c r="B4" s="8" t="s">
        <v>2</v>
      </c>
      <c r="C4" s="6"/>
      <c r="D4" s="6"/>
      <c r="E4" s="6"/>
    </row>
    <row r="5" spans="1:17" ht="13.5" customHeight="1">
      <c r="A5" s="1"/>
      <c r="B5" s="3"/>
      <c r="C5" s="6"/>
      <c r="D5" s="8"/>
      <c r="E5" s="6"/>
    </row>
    <row r="6" spans="1:17" ht="13.5" customHeight="1">
      <c r="A6" s="1"/>
      <c r="B6" s="8" t="s">
        <v>3</v>
      </c>
      <c r="C6" s="219" t="s">
        <v>39</v>
      </c>
      <c r="D6" s="219"/>
      <c r="E6" s="219"/>
      <c r="F6" s="6"/>
      <c r="G6" s="219" t="s">
        <v>40</v>
      </c>
      <c r="H6" s="219"/>
      <c r="I6" s="219"/>
      <c r="J6" s="6"/>
      <c r="K6" s="94" t="s">
        <v>71</v>
      </c>
      <c r="L6" s="6"/>
      <c r="M6" s="219" t="s">
        <v>75</v>
      </c>
      <c r="N6" s="219"/>
      <c r="O6" s="219"/>
      <c r="P6" s="87"/>
      <c r="Q6" s="94" t="s">
        <v>71</v>
      </c>
    </row>
    <row r="7" spans="1:17" ht="13.5" customHeight="1">
      <c r="A7" s="1"/>
      <c r="B7" s="3"/>
      <c r="C7" s="6"/>
      <c r="D7" s="6"/>
      <c r="E7" s="6"/>
    </row>
    <row r="8" spans="1:17" ht="13.5" customHeight="1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35" t="s">
        <v>8</v>
      </c>
      <c r="J8" s="6"/>
      <c r="K8" s="77"/>
      <c r="L8" s="6"/>
      <c r="M8" s="10" t="s">
        <v>6</v>
      </c>
      <c r="N8" s="11" t="s">
        <v>7</v>
      </c>
      <c r="O8" s="35" t="s">
        <v>8</v>
      </c>
    </row>
    <row r="9" spans="1:17" ht="13.5" customHeight="1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J9" s="6"/>
      <c r="K9" s="77"/>
      <c r="L9" s="6"/>
      <c r="M9" s="12"/>
      <c r="N9" s="13" t="s">
        <v>9</v>
      </c>
      <c r="O9" s="12"/>
    </row>
    <row r="10" spans="1:17" ht="13.5" customHeight="1">
      <c r="A10" s="14" t="s">
        <v>10</v>
      </c>
      <c r="B10" s="15" t="s">
        <v>11</v>
      </c>
      <c r="C10" s="6"/>
      <c r="D10" s="6"/>
      <c r="E10" s="6"/>
    </row>
    <row r="11" spans="1:17" ht="13.5" customHeight="1">
      <c r="A11" s="1"/>
      <c r="B11" s="16" t="s">
        <v>12</v>
      </c>
      <c r="C11" s="17">
        <v>210517</v>
      </c>
      <c r="D11" s="17">
        <v>5643959.4999999991</v>
      </c>
      <c r="E11" s="36">
        <f t="shared" ref="E11:E16" si="0">D11/C11</f>
        <v>26.809993967233044</v>
      </c>
      <c r="G11" s="26">
        <f>C11</f>
        <v>210517</v>
      </c>
      <c r="H11" s="26">
        <f>D11</f>
        <v>5643959.4999999991</v>
      </c>
      <c r="I11" s="36">
        <f>E11</f>
        <v>26.809993967233044</v>
      </c>
      <c r="K11" s="83" t="s">
        <v>72</v>
      </c>
      <c r="M11" s="26"/>
      <c r="N11" s="50"/>
      <c r="O11" s="54"/>
      <c r="Q11" s="83"/>
    </row>
    <row r="12" spans="1:17" ht="13.5" customHeight="1">
      <c r="A12" s="1"/>
      <c r="B12" s="8" t="s">
        <v>13</v>
      </c>
      <c r="C12" s="17">
        <v>221451</v>
      </c>
      <c r="D12" s="17">
        <v>6229341.7303996012</v>
      </c>
      <c r="E12" s="36">
        <f t="shared" si="0"/>
        <v>28.129661777998749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>
      <c r="A13" s="1"/>
      <c r="B13" s="8" t="s">
        <v>14</v>
      </c>
      <c r="C13" s="17">
        <v>198317</v>
      </c>
      <c r="D13" s="17">
        <v>5159036.319659099</v>
      </c>
      <c r="E13" s="36">
        <f t="shared" si="0"/>
        <v>26.014090167051233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>
      <c r="A14" s="1"/>
      <c r="B14" s="8" t="s">
        <v>15</v>
      </c>
      <c r="C14" s="17">
        <v>114532.34999999992</v>
      </c>
      <c r="D14" s="17">
        <v>2386062.8609999982</v>
      </c>
      <c r="E14" s="36">
        <f t="shared" si="0"/>
        <v>20.833090921473278</v>
      </c>
      <c r="G14" s="26">
        <f t="shared" ref="G14:I15" si="1">C14</f>
        <v>114532.34999999992</v>
      </c>
      <c r="H14" s="26">
        <f t="shared" si="1"/>
        <v>2386062.8609999982</v>
      </c>
      <c r="I14" s="36">
        <f t="shared" si="1"/>
        <v>20.833090921473278</v>
      </c>
      <c r="K14" s="83" t="s">
        <v>72</v>
      </c>
      <c r="M14" s="26"/>
      <c r="N14" s="50"/>
      <c r="O14" s="54"/>
      <c r="Q14" s="83"/>
    </row>
    <row r="15" spans="1:17" ht="13.5" customHeight="1">
      <c r="A15" s="1"/>
      <c r="B15" s="8" t="s">
        <v>16</v>
      </c>
      <c r="C15" s="19">
        <v>114793.04999999994</v>
      </c>
      <c r="D15" s="19">
        <v>2278906.3125</v>
      </c>
      <c r="E15" s="41">
        <f t="shared" si="0"/>
        <v>19.852302142856217</v>
      </c>
      <c r="G15" s="40">
        <f t="shared" si="1"/>
        <v>114793.04999999994</v>
      </c>
      <c r="H15" s="40">
        <f t="shared" si="1"/>
        <v>2278906.3125</v>
      </c>
      <c r="I15" s="41">
        <f t="shared" si="1"/>
        <v>19.852302142856217</v>
      </c>
      <c r="K15" s="83" t="s">
        <v>72</v>
      </c>
      <c r="M15" s="40"/>
      <c r="N15" s="51"/>
      <c r="O15" s="55"/>
      <c r="Q15" s="83"/>
    </row>
    <row r="16" spans="1:17" ht="13.5" customHeight="1">
      <c r="A16" s="1"/>
      <c r="B16" s="21" t="s">
        <v>17</v>
      </c>
      <c r="C16" s="38">
        <f>SUM(C11:C15)</f>
        <v>859610.39999999979</v>
      </c>
      <c r="D16" s="38">
        <f>SUM(D11:D15)</f>
        <v>21697306.723558698</v>
      </c>
      <c r="E16" s="39">
        <f t="shared" si="0"/>
        <v>25.240861119826729</v>
      </c>
      <c r="G16" s="38">
        <f>SUM(G11:G15)</f>
        <v>439842.39999999985</v>
      </c>
      <c r="H16" s="38">
        <f>SUM(H11:H15)</f>
        <v>10308928.673499998</v>
      </c>
      <c r="I16" s="39">
        <f>H16/G16</f>
        <v>23.437778334921784</v>
      </c>
      <c r="K16" s="83"/>
      <c r="M16" s="26"/>
      <c r="N16" s="26"/>
      <c r="O16" s="54"/>
      <c r="Q16" s="83"/>
    </row>
    <row r="17" spans="1:17" ht="13.5" customHeight="1">
      <c r="A17" s="1"/>
      <c r="B17" s="3"/>
      <c r="C17" s="17"/>
      <c r="D17" s="17"/>
      <c r="E17" s="18"/>
      <c r="K17" s="83"/>
      <c r="Q17" s="83"/>
    </row>
    <row r="18" spans="1:17" ht="13.5" customHeight="1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>
      <c r="A19" s="1"/>
      <c r="B19" s="8" t="s">
        <v>20</v>
      </c>
      <c r="C19" s="19">
        <v>43761.142</v>
      </c>
      <c r="D19" s="19">
        <v>1585860.99</v>
      </c>
      <c r="E19" s="41">
        <f>D19/C19</f>
        <v>36.239022052943682</v>
      </c>
      <c r="G19" s="157">
        <f>C19+Purchases!B14</f>
        <v>161239.58199999999</v>
      </c>
      <c r="H19" s="154">
        <v>5244864.45</v>
      </c>
      <c r="I19" s="158">
        <f>H19/G19</f>
        <v>32.528392749120378</v>
      </c>
      <c r="K19" s="83" t="s">
        <v>73</v>
      </c>
      <c r="Q19" s="83"/>
    </row>
    <row r="20" spans="1:17" ht="13.5" customHeight="1">
      <c r="A20" s="1"/>
      <c r="B20" s="21" t="s">
        <v>17</v>
      </c>
      <c r="C20" s="38">
        <f>SUM(C19)</f>
        <v>43761.142</v>
      </c>
      <c r="D20" s="38">
        <f>SUM(D19)</f>
        <v>1585860.99</v>
      </c>
      <c r="E20" s="39">
        <f>D20/C20</f>
        <v>36.239022052943682</v>
      </c>
      <c r="G20" s="38">
        <f>SUM(G19)</f>
        <v>161239.58199999999</v>
      </c>
      <c r="H20" s="38">
        <f>SUM(H19)</f>
        <v>5244864.45</v>
      </c>
      <c r="I20" s="39">
        <f>H20/G20</f>
        <v>32.528392749120378</v>
      </c>
      <c r="K20" s="83"/>
      <c r="Q20" s="83"/>
    </row>
    <row r="21" spans="1:17" ht="13.5" customHeight="1">
      <c r="A21" s="1"/>
      <c r="B21" s="3"/>
      <c r="C21" s="17"/>
      <c r="D21" s="17"/>
      <c r="E21" s="18"/>
      <c r="K21" s="83"/>
      <c r="Q21" s="83"/>
    </row>
    <row r="22" spans="1:17" ht="13.5" customHeight="1">
      <c r="A22" s="14" t="s">
        <v>21</v>
      </c>
      <c r="B22" s="15" t="s">
        <v>22</v>
      </c>
      <c r="C22" s="38">
        <f>C16+C20</f>
        <v>903371.54199999978</v>
      </c>
      <c r="D22" s="38">
        <f>D16+D20</f>
        <v>23283167.713558696</v>
      </c>
      <c r="E22" s="39">
        <f>D22/C22</f>
        <v>25.773634247998817</v>
      </c>
      <c r="G22" s="38">
        <f>G16+G20</f>
        <v>601081.98199999984</v>
      </c>
      <c r="H22" s="38">
        <f>H16+H20</f>
        <v>15553793.123499997</v>
      </c>
      <c r="I22" s="39">
        <f>H22/G22</f>
        <v>25.876325674822841</v>
      </c>
      <c r="K22" s="83"/>
      <c r="Q22" s="83"/>
    </row>
    <row r="23" spans="1:17" ht="13.5" customHeight="1">
      <c r="A23" s="1"/>
      <c r="B23" s="3"/>
      <c r="C23" s="17"/>
      <c r="D23" s="17"/>
      <c r="E23" s="18"/>
      <c r="K23" s="83"/>
      <c r="Q23" s="83"/>
    </row>
    <row r="24" spans="1:17" ht="13.5" customHeight="1">
      <c r="A24" s="1"/>
      <c r="B24" s="10" t="s">
        <v>23</v>
      </c>
      <c r="C24" s="17"/>
      <c r="D24" s="17"/>
      <c r="E24" s="18"/>
      <c r="G24" s="96"/>
      <c r="H24" s="96"/>
      <c r="K24" s="207"/>
      <c r="L24" s="208">
        <f>L19-H19</f>
        <v>-5244864.45</v>
      </c>
      <c r="Q24" s="83"/>
    </row>
    <row r="25" spans="1:17" ht="13.5" customHeight="1">
      <c r="A25" s="1"/>
      <c r="B25" s="10"/>
      <c r="C25" s="17"/>
      <c r="D25" s="17"/>
      <c r="E25" s="18"/>
      <c r="G25" s="96"/>
      <c r="K25" s="83"/>
      <c r="M25" s="220"/>
      <c r="N25" s="220"/>
      <c r="O25" s="220"/>
      <c r="Q25" s="83"/>
    </row>
    <row r="26" spans="1:17" ht="13.5" customHeight="1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>
      <c r="A27" s="1"/>
      <c r="B27" s="8" t="s">
        <v>26</v>
      </c>
      <c r="C27" s="24">
        <v>118998.19500000001</v>
      </c>
      <c r="D27" s="24">
        <v>2667905.3789999997</v>
      </c>
      <c r="E27" s="36">
        <f>D27/C27</f>
        <v>22.419712996487043</v>
      </c>
      <c r="G27" s="155">
        <v>78470.91</v>
      </c>
      <c r="H27" s="155">
        <v>1940012.6</v>
      </c>
      <c r="I27" s="156">
        <f>H27/G27</f>
        <v>24.722697876193866</v>
      </c>
      <c r="K27" s="83" t="s">
        <v>77</v>
      </c>
      <c r="M27" s="26"/>
      <c r="N27" s="56"/>
      <c r="O27" s="54"/>
      <c r="Q27" s="83"/>
    </row>
    <row r="28" spans="1:17" ht="13.5" customHeight="1">
      <c r="A28" s="1"/>
      <c r="B28" s="8" t="s">
        <v>13</v>
      </c>
      <c r="C28" s="24">
        <v>86138.363999999958</v>
      </c>
      <c r="D28" s="24">
        <v>1767244.8180000016</v>
      </c>
      <c r="E28" s="36">
        <f t="shared" ref="E28:E31" si="2">D28/C28</f>
        <v>20.516349927426095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>
      <c r="A29" s="1"/>
      <c r="B29" s="8" t="s">
        <v>14</v>
      </c>
      <c r="C29" s="17">
        <v>77844.308999999907</v>
      </c>
      <c r="D29" s="17">
        <v>1552556.9419999996</v>
      </c>
      <c r="E29" s="36">
        <f t="shared" si="2"/>
        <v>19.944385940917034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>
      <c r="A30" s="1"/>
      <c r="B30" s="8" t="s">
        <v>15</v>
      </c>
      <c r="C30" s="17">
        <v>51578.783000000003</v>
      </c>
      <c r="D30" s="17">
        <v>1081389.5339999991</v>
      </c>
      <c r="E30" s="36">
        <f t="shared" si="2"/>
        <v>20.965782267487757</v>
      </c>
      <c r="G30" s="155">
        <v>8399.19</v>
      </c>
      <c r="H30" s="155">
        <v>180251.47</v>
      </c>
      <c r="I30" s="156">
        <f>H30/G30</f>
        <v>21.460577746187429</v>
      </c>
      <c r="K30" s="83" t="s">
        <v>77</v>
      </c>
      <c r="M30" s="26"/>
      <c r="N30" s="56"/>
      <c r="O30" s="54"/>
      <c r="Q30" s="83"/>
    </row>
    <row r="31" spans="1:17" ht="13.5" customHeight="1">
      <c r="A31" s="1"/>
      <c r="B31" s="8" t="s">
        <v>16</v>
      </c>
      <c r="C31" s="17">
        <v>48419.584000000017</v>
      </c>
      <c r="D31" s="17">
        <v>1008830.0970000001</v>
      </c>
      <c r="E31" s="36">
        <f t="shared" si="2"/>
        <v>20.835166551616794</v>
      </c>
      <c r="G31" s="155">
        <v>5813.75</v>
      </c>
      <c r="H31" s="155">
        <v>123156.97</v>
      </c>
      <c r="I31" s="156">
        <f>H31/G31</f>
        <v>21.183740270909482</v>
      </c>
      <c r="K31" s="83" t="s">
        <v>77</v>
      </c>
      <c r="M31" s="26"/>
      <c r="N31" s="56"/>
      <c r="O31" s="54"/>
      <c r="Q31" s="83"/>
    </row>
    <row r="32" spans="1:17" ht="13.5" customHeight="1">
      <c r="A32" s="1"/>
      <c r="B32" s="16" t="s">
        <v>27</v>
      </c>
      <c r="C32" s="19">
        <v>41317.39</v>
      </c>
      <c r="D32" s="19">
        <v>1532162.05</v>
      </c>
      <c r="E32" s="41">
        <f>D32/C32</f>
        <v>37.082740463519116</v>
      </c>
      <c r="G32" s="157">
        <v>29323.069</v>
      </c>
      <c r="H32" s="157">
        <v>1122947.02</v>
      </c>
      <c r="I32" s="158">
        <f>H32/G32</f>
        <v>38.295685216305294</v>
      </c>
      <c r="K32" s="83" t="s">
        <v>79</v>
      </c>
      <c r="Q32" s="83"/>
    </row>
    <row r="33" spans="1:19" ht="13.5" customHeight="1">
      <c r="A33" s="1"/>
      <c r="B33" s="21" t="s">
        <v>17</v>
      </c>
      <c r="C33" s="22">
        <f>SUM(C27:C32)</f>
        <v>424296.62499999988</v>
      </c>
      <c r="D33" s="22">
        <f>SUM(D27:D32)</f>
        <v>9610088.8200000003</v>
      </c>
      <c r="E33" s="39">
        <f>D33/C33</f>
        <v>22.649458548014618</v>
      </c>
      <c r="G33" s="22">
        <f>SUM(G27:G32)</f>
        <v>122006.91900000001</v>
      </c>
      <c r="H33" s="22">
        <f>SUM(H27:H32)</f>
        <v>3366368.0600000005</v>
      </c>
      <c r="I33" s="39">
        <f>H33/G33</f>
        <v>27.591616013186925</v>
      </c>
      <c r="K33" s="83"/>
      <c r="Q33" s="83"/>
    </row>
    <row r="34" spans="1:19" ht="13.5" customHeight="1">
      <c r="A34" s="1"/>
      <c r="B34" s="3"/>
      <c r="C34" s="17"/>
      <c r="D34" s="17"/>
      <c r="E34" s="18"/>
      <c r="K34" s="83"/>
      <c r="Q34" s="83"/>
    </row>
    <row r="35" spans="1:19" ht="13.5" customHeight="1">
      <c r="A35" s="14" t="s">
        <v>28</v>
      </c>
      <c r="B35" s="15" t="s">
        <v>29</v>
      </c>
      <c r="E35" s="23"/>
      <c r="K35" s="83"/>
      <c r="Q35" s="83"/>
    </row>
    <row r="36" spans="1:19" ht="13.5" customHeight="1">
      <c r="A36" s="14"/>
      <c r="B36" s="8" t="s">
        <v>26</v>
      </c>
      <c r="C36" s="24">
        <f t="shared" ref="C36:D40" si="3">C11-C27</f>
        <v>91518.804999999993</v>
      </c>
      <c r="D36" s="24">
        <f t="shared" si="3"/>
        <v>2976054.1209999993</v>
      </c>
      <c r="E36" s="25">
        <f t="shared" ref="E36:E42" si="4">D36/C36</f>
        <v>32.518498476897719</v>
      </c>
      <c r="G36" s="24">
        <f t="shared" ref="G36:H40" si="5">G11-G27</f>
        <v>132046.09</v>
      </c>
      <c r="H36" s="24">
        <f t="shared" si="5"/>
        <v>3703946.899999999</v>
      </c>
      <c r="I36" s="25">
        <f>H36/G36</f>
        <v>28.050409519888088</v>
      </c>
      <c r="K36" s="83" t="s">
        <v>80</v>
      </c>
      <c r="M36" s="26">
        <f t="shared" ref="M36:M41" si="6">G36-C36</f>
        <v>40527.285000000003</v>
      </c>
      <c r="N36" s="26">
        <f t="shared" ref="N36:N41" si="7">H36-D36</f>
        <v>727892.77899999963</v>
      </c>
      <c r="O36" s="36">
        <f t="shared" ref="O36" si="8">I36-E36</f>
        <v>-4.4680889570096305</v>
      </c>
      <c r="Q36" s="26"/>
      <c r="R36" s="26"/>
      <c r="S36" s="36"/>
    </row>
    <row r="37" spans="1:19" ht="13.5" customHeight="1">
      <c r="A37" s="14"/>
      <c r="B37" s="8" t="s">
        <v>13</v>
      </c>
      <c r="C37" s="24">
        <f t="shared" si="3"/>
        <v>135312.63600000006</v>
      </c>
      <c r="D37" s="24">
        <f t="shared" si="3"/>
        <v>4462096.9123995993</v>
      </c>
      <c r="E37" s="25">
        <f t="shared" si="4"/>
        <v>32.976202698464888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-135312.63600000006</v>
      </c>
      <c r="N37" s="26">
        <f t="shared" si="7"/>
        <v>-4462096.9123995993</v>
      </c>
      <c r="O37" s="36">
        <f>0-E37</f>
        <v>-32.976202698464888</v>
      </c>
      <c r="Q37" s="26"/>
      <c r="R37" s="26"/>
      <c r="S37" s="36"/>
    </row>
    <row r="38" spans="1:19" ht="13.5" customHeight="1">
      <c r="A38" s="14"/>
      <c r="B38" s="8" t="s">
        <v>14</v>
      </c>
      <c r="C38" s="24">
        <f t="shared" si="3"/>
        <v>120472.69100000009</v>
      </c>
      <c r="D38" s="24">
        <f t="shared" si="3"/>
        <v>3606479.3776590992</v>
      </c>
      <c r="E38" s="25">
        <f t="shared" si="4"/>
        <v>29.936073874693282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-120472.69100000009</v>
      </c>
      <c r="N38" s="26">
        <f t="shared" si="7"/>
        <v>-3606479.3776590992</v>
      </c>
      <c r="O38" s="36">
        <f>0-E38</f>
        <v>-29.936073874693282</v>
      </c>
      <c r="Q38" s="26"/>
      <c r="R38" s="26"/>
      <c r="S38" s="36"/>
    </row>
    <row r="39" spans="1:19" ht="13.5" customHeight="1">
      <c r="A39" s="14"/>
      <c r="B39" s="8" t="s">
        <v>15</v>
      </c>
      <c r="C39" s="24">
        <f t="shared" si="3"/>
        <v>62953.566999999915</v>
      </c>
      <c r="D39" s="24">
        <f t="shared" si="3"/>
        <v>1304673.3269999991</v>
      </c>
      <c r="E39" s="25">
        <f t="shared" si="4"/>
        <v>20.724374950826867</v>
      </c>
      <c r="G39" s="24">
        <f t="shared" si="5"/>
        <v>106133.15999999992</v>
      </c>
      <c r="H39" s="24">
        <f t="shared" si="5"/>
        <v>2205811.390999998</v>
      </c>
      <c r="I39" s="25">
        <f>H39/G39</f>
        <v>20.783432727339878</v>
      </c>
      <c r="K39" s="83" t="s">
        <v>80</v>
      </c>
      <c r="M39" s="26">
        <f t="shared" si="6"/>
        <v>43179.593000000001</v>
      </c>
      <c r="N39" s="26">
        <f t="shared" si="7"/>
        <v>901138.06399999885</v>
      </c>
      <c r="O39" s="36">
        <f t="shared" ref="O39:O41" si="9">I39-E39</f>
        <v>5.9057776513011362E-2</v>
      </c>
      <c r="Q39" s="26"/>
      <c r="R39" s="26"/>
      <c r="S39" s="36"/>
    </row>
    <row r="40" spans="1:19" ht="13.5" customHeight="1">
      <c r="A40" s="14"/>
      <c r="B40" s="8" t="s">
        <v>16</v>
      </c>
      <c r="C40" s="24">
        <f t="shared" si="3"/>
        <v>66373.465999999928</v>
      </c>
      <c r="D40" s="24">
        <f t="shared" si="3"/>
        <v>1270076.2154999999</v>
      </c>
      <c r="E40" s="25">
        <f t="shared" si="4"/>
        <v>19.135300475343584</v>
      </c>
      <c r="G40" s="24">
        <f t="shared" si="5"/>
        <v>108979.29999999994</v>
      </c>
      <c r="H40" s="24">
        <f t="shared" si="5"/>
        <v>2155749.3424999998</v>
      </c>
      <c r="I40" s="25">
        <f>H40/G40</f>
        <v>19.781273530844857</v>
      </c>
      <c r="K40" s="83" t="s">
        <v>80</v>
      </c>
      <c r="M40" s="26">
        <f t="shared" si="6"/>
        <v>42605.834000000017</v>
      </c>
      <c r="N40" s="26">
        <f t="shared" si="7"/>
        <v>885673.12699999986</v>
      </c>
      <c r="O40" s="36">
        <f t="shared" si="9"/>
        <v>0.6459730555012726</v>
      </c>
      <c r="Q40" s="26"/>
      <c r="R40" s="26"/>
      <c r="S40" s="36"/>
    </row>
    <row r="41" spans="1:19" ht="13.5" customHeight="1">
      <c r="A41" s="14"/>
      <c r="B41" s="16" t="s">
        <v>27</v>
      </c>
      <c r="C41" s="19">
        <f>C19-C32</f>
        <v>2443.7520000000004</v>
      </c>
      <c r="D41" s="19">
        <f>D19-D32</f>
        <v>53698.939999999944</v>
      </c>
      <c r="E41" s="20">
        <f t="shared" si="4"/>
        <v>21.973972809024783</v>
      </c>
      <c r="G41" s="19">
        <f>G19-G32</f>
        <v>131916.51300000001</v>
      </c>
      <c r="H41" s="19">
        <f>H19-H32</f>
        <v>4121917.43</v>
      </c>
      <c r="I41" s="20">
        <f>H41/G41</f>
        <v>31.246409841048482</v>
      </c>
      <c r="K41" s="83" t="s">
        <v>80</v>
      </c>
      <c r="M41" s="40">
        <f t="shared" si="6"/>
        <v>129472.761</v>
      </c>
      <c r="N41" s="40">
        <f t="shared" si="7"/>
        <v>4068218.49</v>
      </c>
      <c r="O41" s="41">
        <f t="shared" si="9"/>
        <v>9.2724370320236993</v>
      </c>
      <c r="Q41" s="27"/>
      <c r="R41" s="27"/>
      <c r="S41" s="88"/>
    </row>
    <row r="42" spans="1:19" ht="13.5" customHeight="1" thickBot="1">
      <c r="A42" s="14"/>
      <c r="B42" s="21" t="s">
        <v>17</v>
      </c>
      <c r="C42" s="22">
        <f>SUM(C36:C41)</f>
        <v>479074.91700000002</v>
      </c>
      <c r="D42" s="82">
        <f>SUM(D36:D41)</f>
        <v>13673078.893558698</v>
      </c>
      <c r="E42" s="34">
        <f t="shared" si="4"/>
        <v>28.540586051092919</v>
      </c>
      <c r="G42" s="22">
        <f>SUM(G36:G41)</f>
        <v>479075.06299999985</v>
      </c>
      <c r="H42" s="82">
        <f>SUM(H36:H41)</f>
        <v>12187425.063499996</v>
      </c>
      <c r="I42" s="34">
        <f t="shared" ref="I42" si="10">H42/G42</f>
        <v>25.439489559697662</v>
      </c>
      <c r="K42" s="83" t="s">
        <v>80</v>
      </c>
      <c r="M42" s="22">
        <f>SUM(M36:M41)</f>
        <v>0.145999999876949</v>
      </c>
      <c r="N42" s="22">
        <f>SUM(N36:N41)</f>
        <v>-1485653.8300586995</v>
      </c>
      <c r="O42" s="124">
        <f>I42-E42</f>
        <v>-3.101096491395257</v>
      </c>
      <c r="Q42" s="22"/>
      <c r="R42" s="22"/>
      <c r="S42" s="34"/>
    </row>
    <row r="43" spans="1:19" ht="13.5" customHeight="1" thickTop="1">
      <c r="A43" s="1"/>
      <c r="B43" s="3"/>
      <c r="C43" s="17"/>
      <c r="D43" s="17"/>
      <c r="E43" s="18"/>
      <c r="M43" s="6"/>
      <c r="N43" s="6"/>
      <c r="O43" s="6"/>
      <c r="Q43" s="6"/>
      <c r="R43" s="6"/>
      <c r="S43" s="6"/>
    </row>
    <row r="44" spans="1:19" ht="13.5" customHeight="1">
      <c r="A44" s="14" t="s">
        <v>30</v>
      </c>
      <c r="B44" s="15" t="s">
        <v>31</v>
      </c>
      <c r="C44" s="38">
        <f>C33+C42</f>
        <v>903371.5419999999</v>
      </c>
      <c r="D44" s="38">
        <f>D33+D42</f>
        <v>23283167.713558696</v>
      </c>
      <c r="E44" s="34">
        <f>D44/C44</f>
        <v>25.773634247998814</v>
      </c>
      <c r="G44" s="38">
        <f>G33+G42</f>
        <v>601081.98199999984</v>
      </c>
      <c r="H44" s="38">
        <f>H33+H42</f>
        <v>15553793.123499997</v>
      </c>
      <c r="I44" s="34">
        <f>H44/G44</f>
        <v>25.876325674822841</v>
      </c>
      <c r="M44" s="26">
        <f>G44-C44</f>
        <v>-302289.56000000006</v>
      </c>
      <c r="N44" s="26">
        <f>H44-D44</f>
        <v>-7729374.5900586993</v>
      </c>
      <c r="O44" s="36">
        <f>I44-E44</f>
        <v>0.10269142682402688</v>
      </c>
      <c r="Q44" s="26"/>
      <c r="R44" s="26"/>
      <c r="S44" s="36"/>
    </row>
    <row r="45" spans="1:19" ht="13.5" customHeight="1">
      <c r="A45" s="14"/>
      <c r="B45" s="15"/>
      <c r="C45" s="38"/>
      <c r="D45" s="38"/>
      <c r="E45" s="34"/>
      <c r="G45" s="38"/>
      <c r="H45" s="38"/>
      <c r="I45" s="34"/>
      <c r="M45" s="26"/>
      <c r="N45" s="26"/>
      <c r="O45" s="36"/>
      <c r="Q45" s="26"/>
      <c r="R45" s="26"/>
      <c r="S45" s="36"/>
    </row>
    <row r="46" spans="1:19" ht="13.5" customHeight="1">
      <c r="A46" s="14"/>
      <c r="B46" s="15" t="s">
        <v>210</v>
      </c>
      <c r="C46" s="38"/>
      <c r="D46" s="38">
        <v>768802.99671289301</v>
      </c>
      <c r="E46" s="34"/>
      <c r="G46" s="38"/>
      <c r="H46" s="38">
        <v>630440.40817185305</v>
      </c>
      <c r="I46" s="34"/>
      <c r="M46" s="26"/>
      <c r="N46" s="26">
        <f>H46-D46</f>
        <v>-138362.58854103996</v>
      </c>
      <c r="O46" s="36"/>
      <c r="Q46" s="26"/>
      <c r="R46" s="26"/>
      <c r="S46" s="36"/>
    </row>
    <row r="47" spans="1:19" ht="13.5" customHeight="1">
      <c r="A47" s="14"/>
      <c r="B47" s="15"/>
      <c r="C47" s="38"/>
      <c r="D47" s="38"/>
      <c r="E47" s="34"/>
      <c r="G47" s="38"/>
      <c r="H47" s="38"/>
      <c r="I47" s="34"/>
      <c r="M47" s="26"/>
      <c r="N47" s="26"/>
      <c r="O47" s="36"/>
      <c r="Q47" s="26"/>
      <c r="R47" s="26"/>
      <c r="S47" s="36"/>
    </row>
    <row r="49" spans="1:2" ht="14.25">
      <c r="A49" s="78" t="s">
        <v>71</v>
      </c>
      <c r="B49" s="6"/>
    </row>
    <row r="50" spans="1:2" ht="14.25">
      <c r="A50" s="79" t="s">
        <v>32</v>
      </c>
      <c r="B50" s="16" t="s">
        <v>82</v>
      </c>
    </row>
    <row r="51" spans="1:2" ht="14.25">
      <c r="A51" s="79" t="s">
        <v>33</v>
      </c>
      <c r="B51" s="16" t="s">
        <v>83</v>
      </c>
    </row>
    <row r="52" spans="1:2" ht="14.25">
      <c r="A52" s="79" t="s">
        <v>34</v>
      </c>
      <c r="B52" s="16" t="s">
        <v>76</v>
      </c>
    </row>
    <row r="53" spans="1:2" ht="14.25">
      <c r="A53" s="79" t="s">
        <v>35</v>
      </c>
      <c r="B53" s="16" t="s">
        <v>78</v>
      </c>
    </row>
    <row r="54" spans="1:2" ht="14.25">
      <c r="A54" s="79" t="s">
        <v>36</v>
      </c>
      <c r="B54" s="16" t="s">
        <v>84</v>
      </c>
    </row>
    <row r="55" spans="1:2" ht="14.25">
      <c r="A55" s="79" t="s">
        <v>37</v>
      </c>
      <c r="B55" s="16" t="s">
        <v>85</v>
      </c>
    </row>
    <row r="56" spans="1:2" ht="14.25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workbookViewId="0">
      <selection activeCell="C4" sqref="C4"/>
    </sheetView>
  </sheetViews>
  <sheetFormatPr defaultRowHeight="12.75"/>
  <cols>
    <col min="1" max="1" width="3.28515625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>
      <c r="A1" s="1"/>
      <c r="B1" s="2" t="s">
        <v>0</v>
      </c>
      <c r="C1" s="3"/>
      <c r="D1" s="4"/>
      <c r="E1" s="5"/>
    </row>
    <row r="2" spans="1:17" ht="13.5" customHeight="1">
      <c r="A2" s="1"/>
      <c r="B2" s="6" t="s">
        <v>94</v>
      </c>
      <c r="C2" s="6"/>
      <c r="D2" s="7"/>
      <c r="E2" s="6"/>
    </row>
    <row r="3" spans="1:17" ht="13.5" customHeight="1">
      <c r="A3" s="1"/>
      <c r="B3" s="8" t="s">
        <v>1</v>
      </c>
      <c r="C3" s="6"/>
      <c r="D3" s="9"/>
      <c r="E3" s="6"/>
    </row>
    <row r="4" spans="1:17" ht="13.5" customHeight="1">
      <c r="A4" s="1"/>
      <c r="B4" s="8" t="s">
        <v>2</v>
      </c>
      <c r="C4" s="6"/>
      <c r="D4" s="6"/>
      <c r="E4" s="6"/>
    </row>
    <row r="5" spans="1:17" ht="13.5" customHeight="1">
      <c r="A5" s="1"/>
      <c r="B5" s="3"/>
      <c r="C5" s="6"/>
      <c r="D5" s="8"/>
      <c r="E5" s="6"/>
    </row>
    <row r="6" spans="1:17" ht="13.5" customHeight="1">
      <c r="A6" s="1"/>
      <c r="B6" s="8" t="s">
        <v>3</v>
      </c>
      <c r="C6" s="219" t="s">
        <v>39</v>
      </c>
      <c r="D6" s="219"/>
      <c r="E6" s="219"/>
      <c r="F6" s="6"/>
      <c r="G6" s="219" t="s">
        <v>40</v>
      </c>
      <c r="H6" s="219"/>
      <c r="I6" s="219"/>
      <c r="J6" s="6"/>
      <c r="K6" s="94" t="s">
        <v>71</v>
      </c>
      <c r="L6" s="6"/>
      <c r="M6" s="219" t="s">
        <v>75</v>
      </c>
      <c r="N6" s="219"/>
      <c r="O6" s="219"/>
      <c r="P6" s="87"/>
      <c r="Q6" s="94" t="s">
        <v>71</v>
      </c>
    </row>
    <row r="7" spans="1:17" ht="13.5" customHeight="1">
      <c r="A7" s="1"/>
      <c r="B7" s="3"/>
      <c r="C7" s="6"/>
      <c r="D7" s="6"/>
      <c r="E7" s="6"/>
    </row>
    <row r="8" spans="1:17" ht="13.5" customHeight="1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35" t="s">
        <v>8</v>
      </c>
      <c r="J8" s="6"/>
      <c r="K8" s="77"/>
      <c r="L8" s="6"/>
      <c r="M8" s="10" t="s">
        <v>6</v>
      </c>
      <c r="N8" s="11" t="s">
        <v>7</v>
      </c>
      <c r="O8" s="35" t="s">
        <v>8</v>
      </c>
    </row>
    <row r="9" spans="1:17" ht="13.5" customHeight="1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J9" s="6"/>
      <c r="K9" s="77"/>
      <c r="L9" s="6"/>
      <c r="M9" s="12"/>
      <c r="N9" s="13" t="s">
        <v>9</v>
      </c>
      <c r="O9" s="12"/>
    </row>
    <row r="10" spans="1:17" ht="13.5" customHeight="1">
      <c r="A10" s="14" t="s">
        <v>10</v>
      </c>
      <c r="B10" s="15" t="s">
        <v>11</v>
      </c>
      <c r="C10" s="6"/>
      <c r="D10" s="6"/>
      <c r="E10" s="6"/>
    </row>
    <row r="11" spans="1:17" ht="13.5" customHeight="1">
      <c r="A11" s="1"/>
      <c r="B11" s="16" t="s">
        <v>12</v>
      </c>
      <c r="C11" s="17">
        <v>0</v>
      </c>
      <c r="D11" s="17">
        <v>0</v>
      </c>
      <c r="E11" s="37" t="s">
        <v>41</v>
      </c>
      <c r="G11" s="26">
        <f>C11</f>
        <v>0</v>
      </c>
      <c r="H11" s="26">
        <f>D11</f>
        <v>0</v>
      </c>
      <c r="I11" s="37" t="s">
        <v>41</v>
      </c>
      <c r="K11" s="83" t="s">
        <v>72</v>
      </c>
      <c r="M11" s="26"/>
      <c r="N11" s="26"/>
      <c r="O11" s="37"/>
      <c r="Q11" s="83"/>
    </row>
    <row r="12" spans="1:17" ht="13.5" customHeight="1">
      <c r="A12" s="1"/>
      <c r="B12" s="8" t="s">
        <v>13</v>
      </c>
      <c r="C12" s="17">
        <v>2384</v>
      </c>
      <c r="D12" s="17">
        <v>79981.245198000004</v>
      </c>
      <c r="E12" s="36">
        <f>D12/C12</f>
        <v>33.54918003271812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>
      <c r="A13" s="1"/>
      <c r="B13" s="8" t="s">
        <v>14</v>
      </c>
      <c r="C13" s="17">
        <v>240033</v>
      </c>
      <c r="D13" s="17">
        <v>6147661.8617151994</v>
      </c>
      <c r="E13" s="36">
        <f>D13/C13</f>
        <v>25.611736143426942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>
      <c r="A14" s="1"/>
      <c r="B14" s="8" t="s">
        <v>15</v>
      </c>
      <c r="C14" s="17">
        <v>125370.74999999991</v>
      </c>
      <c r="D14" s="17">
        <v>3079138.2314999979</v>
      </c>
      <c r="E14" s="36">
        <f>D14/C14</f>
        <v>24.560260120482649</v>
      </c>
      <c r="G14" s="26">
        <f t="shared" ref="G14:I15" si="0">C14</f>
        <v>125370.74999999991</v>
      </c>
      <c r="H14" s="26">
        <f t="shared" si="0"/>
        <v>3079138.2314999979</v>
      </c>
      <c r="I14" s="36">
        <f t="shared" si="0"/>
        <v>24.560260120482649</v>
      </c>
      <c r="K14" s="83" t="s">
        <v>72</v>
      </c>
      <c r="M14" s="26"/>
      <c r="N14" s="50"/>
      <c r="O14" s="92"/>
      <c r="Q14" s="83"/>
    </row>
    <row r="15" spans="1:17" ht="13.5" customHeight="1">
      <c r="A15" s="1"/>
      <c r="B15" s="8" t="s">
        <v>16</v>
      </c>
      <c r="C15" s="19">
        <v>123479.1</v>
      </c>
      <c r="D15" s="19">
        <v>3016035.6855000006</v>
      </c>
      <c r="E15" s="41">
        <f>D15/C15</f>
        <v>24.425475124940174</v>
      </c>
      <c r="G15" s="40">
        <f t="shared" si="0"/>
        <v>123479.1</v>
      </c>
      <c r="H15" s="40">
        <f t="shared" si="0"/>
        <v>3016035.6855000006</v>
      </c>
      <c r="I15" s="41">
        <f t="shared" si="0"/>
        <v>24.425475124940174</v>
      </c>
      <c r="K15" s="83" t="s">
        <v>72</v>
      </c>
      <c r="M15" s="40"/>
      <c r="N15" s="51"/>
      <c r="O15" s="55"/>
      <c r="Q15" s="83"/>
    </row>
    <row r="16" spans="1:17" ht="13.5" customHeight="1">
      <c r="A16" s="1"/>
      <c r="B16" s="21" t="s">
        <v>17</v>
      </c>
      <c r="C16" s="38">
        <f>SUM(C11:C15)</f>
        <v>491266.84999999986</v>
      </c>
      <c r="D16" s="38">
        <f>SUM(D11:D15)</f>
        <v>12322817.023913197</v>
      </c>
      <c r="E16" s="39">
        <f>D16/C16</f>
        <v>25.083754427788485</v>
      </c>
      <c r="G16" s="38">
        <f>SUM(G11:G15)</f>
        <v>248849.84999999992</v>
      </c>
      <c r="H16" s="38">
        <f>SUM(H11:H15)</f>
        <v>6095173.9169999985</v>
      </c>
      <c r="I16" s="39">
        <f>H16/G16</f>
        <v>24.493379911621407</v>
      </c>
      <c r="K16" s="83"/>
      <c r="M16" s="26"/>
      <c r="N16" s="26"/>
      <c r="O16" s="54"/>
      <c r="Q16" s="83"/>
    </row>
    <row r="17" spans="1:17" ht="13.5" customHeight="1">
      <c r="A17" s="1"/>
      <c r="B17" s="3"/>
      <c r="C17" s="17"/>
      <c r="D17" s="17"/>
      <c r="E17" s="18"/>
      <c r="K17" s="83"/>
      <c r="Q17" s="83"/>
    </row>
    <row r="18" spans="1:17" ht="13.5" customHeight="1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>
      <c r="A19" s="1"/>
      <c r="B19" s="8" t="s">
        <v>20</v>
      </c>
      <c r="C19" s="19">
        <v>61187.967000000004</v>
      </c>
      <c r="D19" s="19">
        <v>2110218.2599999998</v>
      </c>
      <c r="E19" s="41">
        <f>D19/C19</f>
        <v>34.487471368349262</v>
      </c>
      <c r="G19" s="157">
        <v>246070.44200000001</v>
      </c>
      <c r="H19" s="154">
        <v>8541826.7200000007</v>
      </c>
      <c r="I19" s="158">
        <f>H19/G19</f>
        <v>34.712932811328884</v>
      </c>
      <c r="K19" s="83" t="s">
        <v>73</v>
      </c>
      <c r="Q19" s="83"/>
    </row>
    <row r="20" spans="1:17" ht="13.5" customHeight="1">
      <c r="A20" s="1"/>
      <c r="B20" s="21" t="s">
        <v>17</v>
      </c>
      <c r="C20" s="38">
        <f>SUM(C19)</f>
        <v>61187.967000000004</v>
      </c>
      <c r="D20" s="38">
        <f>SUM(D19)</f>
        <v>2110218.2599999998</v>
      </c>
      <c r="E20" s="39">
        <f>D20/C20</f>
        <v>34.487471368349262</v>
      </c>
      <c r="G20" s="38">
        <f>SUM(G19)</f>
        <v>246070.44200000001</v>
      </c>
      <c r="H20" s="38">
        <f>SUM(H19)</f>
        <v>8541826.7200000007</v>
      </c>
      <c r="I20" s="39">
        <f>H20/G20</f>
        <v>34.712932811328884</v>
      </c>
      <c r="K20" s="83"/>
      <c r="Q20" s="83"/>
    </row>
    <row r="21" spans="1:17" ht="13.5" customHeight="1">
      <c r="A21" s="1"/>
      <c r="B21" s="3"/>
      <c r="C21" s="17"/>
      <c r="D21" s="17"/>
      <c r="E21" s="18"/>
      <c r="K21" s="83"/>
      <c r="Q21" s="83"/>
    </row>
    <row r="22" spans="1:17" ht="13.5" customHeight="1">
      <c r="A22" s="14" t="s">
        <v>21</v>
      </c>
      <c r="B22" s="15" t="s">
        <v>22</v>
      </c>
      <c r="C22" s="38">
        <f>C16+C20</f>
        <v>552454.81699999981</v>
      </c>
      <c r="D22" s="38">
        <f>D16+D20</f>
        <v>14433035.283913197</v>
      </c>
      <c r="E22" s="39">
        <f>D22/C22</f>
        <v>26.125277289261472</v>
      </c>
      <c r="G22" s="38">
        <f>G16+G20</f>
        <v>494920.2919999999</v>
      </c>
      <c r="H22" s="38">
        <f>H16+H20</f>
        <v>14637000.636999998</v>
      </c>
      <c r="I22" s="39">
        <f>H22/G22</f>
        <v>29.574460521412611</v>
      </c>
      <c r="K22" s="83"/>
      <c r="Q22" s="83"/>
    </row>
    <row r="23" spans="1:17" ht="13.5" customHeight="1">
      <c r="A23" s="1"/>
      <c r="B23" s="3"/>
      <c r="C23" s="17"/>
      <c r="D23" s="17"/>
      <c r="E23" s="18"/>
      <c r="K23" s="83"/>
      <c r="Q23" s="83"/>
    </row>
    <row r="24" spans="1:17" ht="13.5" customHeight="1">
      <c r="A24" s="1"/>
      <c r="B24" s="10" t="s">
        <v>23</v>
      </c>
      <c r="C24" s="17"/>
      <c r="D24" s="17"/>
      <c r="E24" s="18"/>
      <c r="G24" s="96"/>
      <c r="H24" s="208"/>
      <c r="K24" s="207"/>
      <c r="L24" s="208">
        <f>L19-H19</f>
        <v>-8541826.7200000007</v>
      </c>
      <c r="Q24" s="83"/>
    </row>
    <row r="25" spans="1:17" ht="13.5" customHeight="1">
      <c r="A25" s="1"/>
      <c r="B25" s="10"/>
      <c r="C25" s="17"/>
      <c r="D25" s="17"/>
      <c r="E25" s="18"/>
      <c r="G25" s="96"/>
      <c r="K25" s="83"/>
      <c r="M25" s="220"/>
      <c r="N25" s="220"/>
      <c r="O25" s="220"/>
      <c r="Q25" s="83"/>
    </row>
    <row r="26" spans="1:17" ht="13.5" customHeight="1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>
      <c r="A27" s="1"/>
      <c r="B27" s="8" t="s">
        <v>26</v>
      </c>
      <c r="C27" s="24">
        <v>0</v>
      </c>
      <c r="D27" s="24">
        <v>0</v>
      </c>
      <c r="E27" s="37" t="s">
        <v>41</v>
      </c>
      <c r="G27" s="26">
        <f>C27*218726/(C$27+C$30+C$31)</f>
        <v>0</v>
      </c>
      <c r="H27" s="26">
        <v>0</v>
      </c>
      <c r="I27" s="37" t="s">
        <v>41</v>
      </c>
      <c r="K27" s="83" t="s">
        <v>77</v>
      </c>
      <c r="M27" s="26"/>
      <c r="N27" s="26"/>
      <c r="O27" s="37"/>
      <c r="Q27" s="83"/>
    </row>
    <row r="28" spans="1:17" ht="13.5" customHeight="1">
      <c r="A28" s="1"/>
      <c r="B28" s="8" t="s">
        <v>13</v>
      </c>
      <c r="C28" s="24">
        <v>692.375</v>
      </c>
      <c r="D28" s="24">
        <v>12825.134</v>
      </c>
      <c r="E28" s="36">
        <f t="shared" ref="E28:E31" si="1">D28/C28</f>
        <v>18.523392670157069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>
      <c r="A29" s="1"/>
      <c r="B29" s="8" t="s">
        <v>14</v>
      </c>
      <c r="C29" s="17">
        <v>32947.662999999993</v>
      </c>
      <c r="D29" s="17">
        <v>761690.49900000053</v>
      </c>
      <c r="E29" s="36">
        <f t="shared" si="1"/>
        <v>23.118195029492703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>
      <c r="A30" s="1"/>
      <c r="B30" s="8" t="s">
        <v>15</v>
      </c>
      <c r="C30" s="17">
        <v>5802.305000000003</v>
      </c>
      <c r="D30" s="17">
        <v>132915.53799999994</v>
      </c>
      <c r="E30" s="36">
        <f t="shared" si="1"/>
        <v>22.907368364813617</v>
      </c>
      <c r="G30" s="155">
        <v>1655.3330000000001</v>
      </c>
      <c r="H30" s="155">
        <v>36366.271999999997</v>
      </c>
      <c r="I30" s="156">
        <f t="shared" ref="I30:I32" si="2">H30/G30</f>
        <v>21.969157867329411</v>
      </c>
      <c r="K30" s="83" t="s">
        <v>77</v>
      </c>
      <c r="M30" s="26"/>
      <c r="N30" s="56"/>
      <c r="O30" s="54"/>
      <c r="Q30" s="83"/>
    </row>
    <row r="31" spans="1:17" ht="13.5" customHeight="1">
      <c r="A31" s="1"/>
      <c r="B31" s="8" t="s">
        <v>16</v>
      </c>
      <c r="C31" s="17">
        <v>2788.6590000000001</v>
      </c>
      <c r="D31" s="17">
        <v>62777.945999999996</v>
      </c>
      <c r="E31" s="36">
        <f t="shared" si="1"/>
        <v>22.511876138315941</v>
      </c>
      <c r="G31" s="155">
        <v>1034.1590000000001</v>
      </c>
      <c r="H31" s="155">
        <v>22410.645</v>
      </c>
      <c r="I31" s="156">
        <f t="shared" si="2"/>
        <v>21.670405614610516</v>
      </c>
      <c r="K31" s="83" t="s">
        <v>77</v>
      </c>
      <c r="M31" s="26"/>
      <c r="N31" s="56"/>
      <c r="O31" s="54"/>
      <c r="Q31" s="83"/>
    </row>
    <row r="32" spans="1:17" ht="13.5" customHeight="1">
      <c r="A32" s="1"/>
      <c r="B32" s="16" t="s">
        <v>27</v>
      </c>
      <c r="C32" s="19">
        <v>34855.195</v>
      </c>
      <c r="D32" s="19">
        <v>1260145.1000000001</v>
      </c>
      <c r="E32" s="41">
        <f>D32/C32</f>
        <v>36.153724000109598</v>
      </c>
      <c r="G32" s="157">
        <v>16864.633000000002</v>
      </c>
      <c r="H32" s="157">
        <v>564019.13</v>
      </c>
      <c r="I32" s="158">
        <f t="shared" si="2"/>
        <v>33.443901803258925</v>
      </c>
      <c r="K32" s="83" t="s">
        <v>79</v>
      </c>
      <c r="Q32" s="83"/>
    </row>
    <row r="33" spans="1:19" ht="13.5" customHeight="1">
      <c r="A33" s="1"/>
      <c r="B33" s="21" t="s">
        <v>17</v>
      </c>
      <c r="C33" s="22">
        <f>SUM(C27:C32)</f>
        <v>77086.196999999986</v>
      </c>
      <c r="D33" s="22">
        <f>SUM(D27:D32)</f>
        <v>2230354.2170000006</v>
      </c>
      <c r="E33" s="39">
        <f>D33/C33</f>
        <v>28.933250099236329</v>
      </c>
      <c r="G33" s="22">
        <f>SUM(G27:G32)</f>
        <v>19554.125</v>
      </c>
      <c r="H33" s="22">
        <f>SUM(H27:H32)</f>
        <v>622796.04700000002</v>
      </c>
      <c r="I33" s="39">
        <f>H33/G33</f>
        <v>31.84985505615823</v>
      </c>
      <c r="K33" s="83"/>
      <c r="Q33" s="83"/>
    </row>
    <row r="34" spans="1:19" ht="13.5" customHeight="1">
      <c r="A34" s="1"/>
      <c r="B34" s="3"/>
      <c r="C34" s="17"/>
      <c r="D34" s="17"/>
      <c r="E34" s="18"/>
      <c r="K34" s="83"/>
      <c r="Q34" s="83"/>
    </row>
    <row r="35" spans="1:19" ht="13.5" customHeight="1">
      <c r="A35" s="14" t="s">
        <v>28</v>
      </c>
      <c r="B35" s="15" t="s">
        <v>29</v>
      </c>
      <c r="E35" s="23"/>
      <c r="K35" s="83"/>
      <c r="Q35" s="83"/>
    </row>
    <row r="36" spans="1:19" ht="13.5" customHeight="1">
      <c r="A36" s="14"/>
      <c r="B36" s="8" t="s">
        <v>26</v>
      </c>
      <c r="C36" s="24">
        <f t="shared" ref="C36:D40" si="3">C11-C27</f>
        <v>0</v>
      </c>
      <c r="D36" s="24">
        <f t="shared" si="3"/>
        <v>0</v>
      </c>
      <c r="E36" s="37" t="s">
        <v>41</v>
      </c>
      <c r="G36" s="24">
        <f t="shared" ref="G36:H40" si="4">G11-G27</f>
        <v>0</v>
      </c>
      <c r="H36" s="24">
        <f t="shared" si="4"/>
        <v>0</v>
      </c>
      <c r="I36" s="52" t="s">
        <v>41</v>
      </c>
      <c r="K36" s="83" t="s">
        <v>80</v>
      </c>
      <c r="M36" s="26">
        <f t="shared" ref="M36:M41" si="5">G36-C36</f>
        <v>0</v>
      </c>
      <c r="N36" s="26">
        <f t="shared" ref="N36:N41" si="6">H36-D36</f>
        <v>0</v>
      </c>
      <c r="O36" s="52" t="s">
        <v>41</v>
      </c>
      <c r="Q36" s="26"/>
      <c r="R36" s="26"/>
      <c r="S36" s="36"/>
    </row>
    <row r="37" spans="1:19" ht="13.5" customHeight="1">
      <c r="A37" s="14"/>
      <c r="B37" s="8" t="s">
        <v>13</v>
      </c>
      <c r="C37" s="24">
        <f t="shared" si="3"/>
        <v>1691.625</v>
      </c>
      <c r="D37" s="24">
        <f t="shared" si="3"/>
        <v>67156.111197999999</v>
      </c>
      <c r="E37" s="25">
        <f t="shared" ref="E37:E42" si="7">D37/C37</f>
        <v>39.699171623734571</v>
      </c>
      <c r="G37" s="26">
        <f t="shared" si="4"/>
        <v>0</v>
      </c>
      <c r="H37" s="26">
        <f t="shared" si="4"/>
        <v>0</v>
      </c>
      <c r="I37" s="52" t="s">
        <v>41</v>
      </c>
      <c r="K37" s="83" t="s">
        <v>74</v>
      </c>
      <c r="M37" s="26">
        <f t="shared" si="5"/>
        <v>-1691.625</v>
      </c>
      <c r="N37" s="26">
        <f t="shared" si="6"/>
        <v>-67156.111197999999</v>
      </c>
      <c r="O37" s="36">
        <f>0-E37</f>
        <v>-39.699171623734571</v>
      </c>
      <c r="Q37" s="26"/>
      <c r="R37" s="26"/>
      <c r="S37" s="36"/>
    </row>
    <row r="38" spans="1:19" ht="13.5" customHeight="1">
      <c r="A38" s="14"/>
      <c r="B38" s="8" t="s">
        <v>14</v>
      </c>
      <c r="C38" s="24">
        <f t="shared" si="3"/>
        <v>207085.337</v>
      </c>
      <c r="D38" s="24">
        <f t="shared" si="3"/>
        <v>5385971.3627151987</v>
      </c>
      <c r="E38" s="25">
        <f t="shared" si="7"/>
        <v>26.00846318112421</v>
      </c>
      <c r="G38" s="26">
        <f t="shared" si="4"/>
        <v>0</v>
      </c>
      <c r="H38" s="26">
        <f t="shared" si="4"/>
        <v>0</v>
      </c>
      <c r="I38" s="52" t="s">
        <v>41</v>
      </c>
      <c r="K38" s="83" t="s">
        <v>74</v>
      </c>
      <c r="M38" s="26">
        <f t="shared" si="5"/>
        <v>-207085.337</v>
      </c>
      <c r="N38" s="26">
        <f t="shared" si="6"/>
        <v>-5385971.3627151987</v>
      </c>
      <c r="O38" s="36">
        <f>0-E38</f>
        <v>-26.00846318112421</v>
      </c>
      <c r="Q38" s="26"/>
      <c r="R38" s="26"/>
      <c r="S38" s="36"/>
    </row>
    <row r="39" spans="1:19" ht="13.5" customHeight="1">
      <c r="A39" s="14"/>
      <c r="B39" s="8" t="s">
        <v>15</v>
      </c>
      <c r="C39" s="24">
        <f t="shared" si="3"/>
        <v>119568.44499999991</v>
      </c>
      <c r="D39" s="24">
        <f t="shared" si="3"/>
        <v>2946222.6934999982</v>
      </c>
      <c r="E39" s="25">
        <f t="shared" si="7"/>
        <v>24.640470096437237</v>
      </c>
      <c r="G39" s="24">
        <f>G14-G30</f>
        <v>123715.41699999991</v>
      </c>
      <c r="H39" s="24">
        <f t="shared" si="4"/>
        <v>3042771.959499998</v>
      </c>
      <c r="I39" s="25">
        <f>H39/G39</f>
        <v>24.594929502601929</v>
      </c>
      <c r="K39" s="83" t="s">
        <v>80</v>
      </c>
      <c r="M39" s="26">
        <f t="shared" si="5"/>
        <v>4146.9720000000088</v>
      </c>
      <c r="N39" s="26">
        <f t="shared" si="6"/>
        <v>96549.265999999829</v>
      </c>
      <c r="O39" s="36">
        <f t="shared" ref="O39:O41" si="8">I39-E39</f>
        <v>-4.554059383530884E-2</v>
      </c>
      <c r="Q39" s="26"/>
      <c r="R39" s="26"/>
      <c r="S39" s="36"/>
    </row>
    <row r="40" spans="1:19" ht="13.5" customHeight="1">
      <c r="A40" s="14"/>
      <c r="B40" s="8" t="s">
        <v>16</v>
      </c>
      <c r="C40" s="24">
        <f t="shared" si="3"/>
        <v>120690.44100000001</v>
      </c>
      <c r="D40" s="24">
        <f t="shared" si="3"/>
        <v>2953257.7395000006</v>
      </c>
      <c r="E40" s="25">
        <f t="shared" si="7"/>
        <v>24.469690515920814</v>
      </c>
      <c r="G40" s="24">
        <f t="shared" si="4"/>
        <v>122444.94100000001</v>
      </c>
      <c r="H40" s="24">
        <f t="shared" si="4"/>
        <v>2993625.0405000006</v>
      </c>
      <c r="I40" s="25">
        <f>H40/G40</f>
        <v>24.448744195156259</v>
      </c>
      <c r="K40" s="83" t="s">
        <v>80</v>
      </c>
      <c r="M40" s="26">
        <f t="shared" si="5"/>
        <v>1754.5</v>
      </c>
      <c r="N40" s="26">
        <f t="shared" si="6"/>
        <v>40367.300999999978</v>
      </c>
      <c r="O40" s="36">
        <f t="shared" si="8"/>
        <v>-2.0946320764554827E-2</v>
      </c>
      <c r="Q40" s="26"/>
      <c r="R40" s="26"/>
      <c r="S40" s="36"/>
    </row>
    <row r="41" spans="1:19" ht="13.5" customHeight="1">
      <c r="A41" s="14"/>
      <c r="B41" s="16" t="s">
        <v>27</v>
      </c>
      <c r="C41" s="19">
        <f>C19-C32</f>
        <v>26332.772000000004</v>
      </c>
      <c r="D41" s="19">
        <f>D19-D32</f>
        <v>850073.15999999968</v>
      </c>
      <c r="E41" s="20">
        <f t="shared" si="7"/>
        <v>32.281947377207366</v>
      </c>
      <c r="G41" s="19">
        <f>G19-G32</f>
        <v>229205.80900000001</v>
      </c>
      <c r="H41" s="19">
        <f>H19-H32</f>
        <v>7977807.5900000008</v>
      </c>
      <c r="I41" s="20">
        <f>H41/G41</f>
        <v>34.806306283450262</v>
      </c>
      <c r="K41" s="83" t="s">
        <v>80</v>
      </c>
      <c r="M41" s="40">
        <f t="shared" si="5"/>
        <v>202873.03700000001</v>
      </c>
      <c r="N41" s="40">
        <f t="shared" si="6"/>
        <v>7127734.4300000016</v>
      </c>
      <c r="O41" s="41">
        <f t="shared" si="8"/>
        <v>2.5243589062428953</v>
      </c>
      <c r="Q41" s="27"/>
      <c r="R41" s="27"/>
      <c r="S41" s="88"/>
    </row>
    <row r="42" spans="1:19" ht="13.5" customHeight="1" thickBot="1">
      <c r="A42" s="14"/>
      <c r="B42" s="21" t="s">
        <v>17</v>
      </c>
      <c r="C42" s="22">
        <f>SUM(C36:C41)</f>
        <v>475368.61999999988</v>
      </c>
      <c r="D42" s="82">
        <f>SUM(D36:D41)</f>
        <v>12202681.066913199</v>
      </c>
      <c r="E42" s="34">
        <f t="shared" si="7"/>
        <v>25.669933928144442</v>
      </c>
      <c r="G42" s="22">
        <f>SUM(G36:G41)</f>
        <v>475366.1669999999</v>
      </c>
      <c r="H42" s="82">
        <f>SUM(H36:H41)</f>
        <v>14014204.59</v>
      </c>
      <c r="I42" s="34">
        <f t="shared" ref="I42" si="9">H42/G42</f>
        <v>29.48086246533402</v>
      </c>
      <c r="K42" s="83" t="s">
        <v>80</v>
      </c>
      <c r="M42" s="22">
        <f>SUM(M36:M41)</f>
        <v>-2.4529999999795109</v>
      </c>
      <c r="N42" s="22">
        <f>SUM(N36:N41)</f>
        <v>1811523.523086803</v>
      </c>
      <c r="O42" s="34">
        <f>I42-E42</f>
        <v>3.8109285371895787</v>
      </c>
      <c r="Q42" s="22"/>
      <c r="R42" s="22"/>
      <c r="S42" s="34"/>
    </row>
    <row r="43" spans="1:19" ht="13.5" customHeight="1" thickTop="1">
      <c r="A43" s="1"/>
      <c r="B43" s="3"/>
      <c r="C43" s="17"/>
      <c r="D43" s="17"/>
      <c r="E43" s="18"/>
      <c r="M43" s="6"/>
      <c r="N43" s="6"/>
      <c r="O43" s="6"/>
      <c r="Q43" s="6"/>
      <c r="R43" s="6"/>
      <c r="S43" s="6"/>
    </row>
    <row r="44" spans="1:19" ht="13.5" customHeight="1">
      <c r="A44" s="14" t="s">
        <v>30</v>
      </c>
      <c r="B44" s="15" t="s">
        <v>31</v>
      </c>
      <c r="C44" s="38">
        <f>C33+C42</f>
        <v>552454.81699999981</v>
      </c>
      <c r="D44" s="38">
        <f>D33+D42</f>
        <v>14433035.283913199</v>
      </c>
      <c r="E44" s="34">
        <f>D44/C44</f>
        <v>26.125277289261476</v>
      </c>
      <c r="G44" s="38">
        <f>G33+G42</f>
        <v>494920.2919999999</v>
      </c>
      <c r="H44" s="38">
        <f>H33+H42</f>
        <v>14637000.637</v>
      </c>
      <c r="I44" s="34">
        <f>H44/G44</f>
        <v>29.574460521412615</v>
      </c>
      <c r="M44" s="26">
        <f>G44-C44</f>
        <v>-57534.524999999907</v>
      </c>
      <c r="N44" s="26">
        <f>H44-D44</f>
        <v>203965.35308680125</v>
      </c>
      <c r="O44" s="36">
        <f>I44-E44</f>
        <v>3.4491832321511389</v>
      </c>
      <c r="Q44" s="26"/>
      <c r="R44" s="26"/>
      <c r="S44" s="36"/>
    </row>
    <row r="45" spans="1:19" ht="13.5" customHeight="1">
      <c r="A45" s="14"/>
      <c r="B45" s="15"/>
      <c r="C45" s="38"/>
      <c r="D45" s="38"/>
      <c r="E45" s="34"/>
      <c r="G45" s="38"/>
      <c r="H45" s="38"/>
      <c r="I45" s="34"/>
      <c r="M45" s="26"/>
      <c r="N45" s="26"/>
      <c r="O45" s="36"/>
      <c r="Q45" s="26"/>
      <c r="R45" s="26"/>
      <c r="S45" s="36"/>
    </row>
    <row r="46" spans="1:19" ht="13.5" customHeight="1">
      <c r="A46" s="14"/>
      <c r="B46" s="15" t="s">
        <v>210</v>
      </c>
      <c r="C46" s="38"/>
      <c r="D46" s="38">
        <v>520995.05140594498</v>
      </c>
      <c r="E46" s="34"/>
      <c r="G46" s="38"/>
      <c r="H46" s="38">
        <v>329646.04619369801</v>
      </c>
      <c r="I46" s="34"/>
      <c r="M46" s="26"/>
      <c r="N46" s="26">
        <f>H46-D46</f>
        <v>-191349.00521224696</v>
      </c>
      <c r="O46" s="36"/>
      <c r="Q46" s="26"/>
      <c r="R46" s="26"/>
      <c r="S46" s="36"/>
    </row>
    <row r="47" spans="1:19" ht="13.5" customHeight="1">
      <c r="A47" s="14"/>
      <c r="B47" s="15"/>
      <c r="C47" s="38"/>
      <c r="D47" s="38"/>
      <c r="E47" s="34"/>
      <c r="G47" s="38"/>
      <c r="H47" s="38"/>
      <c r="I47" s="34"/>
      <c r="M47" s="26"/>
      <c r="N47" s="26"/>
      <c r="O47" s="36"/>
      <c r="Q47" s="26"/>
      <c r="R47" s="26"/>
      <c r="S47" s="36"/>
    </row>
    <row r="49" spans="1:2" ht="14.25">
      <c r="A49" s="78" t="s">
        <v>71</v>
      </c>
      <c r="B49" s="6"/>
    </row>
    <row r="50" spans="1:2" ht="14.25">
      <c r="A50" s="79" t="s">
        <v>32</v>
      </c>
      <c r="B50" s="16" t="s">
        <v>82</v>
      </c>
    </row>
    <row r="51" spans="1:2" ht="14.25">
      <c r="A51" s="79" t="s">
        <v>33</v>
      </c>
      <c r="B51" s="16" t="s">
        <v>83</v>
      </c>
    </row>
    <row r="52" spans="1:2" ht="14.25">
      <c r="A52" s="79" t="s">
        <v>34</v>
      </c>
      <c r="B52" s="16" t="s">
        <v>76</v>
      </c>
    </row>
    <row r="53" spans="1:2" ht="14.25">
      <c r="A53" s="79" t="s">
        <v>35</v>
      </c>
      <c r="B53" s="16" t="s">
        <v>78</v>
      </c>
    </row>
    <row r="54" spans="1:2" ht="14.25">
      <c r="A54" s="79" t="s">
        <v>36</v>
      </c>
      <c r="B54" s="16" t="s">
        <v>84</v>
      </c>
    </row>
    <row r="55" spans="1:2" ht="14.25">
      <c r="A55" s="79" t="s">
        <v>37</v>
      </c>
      <c r="B55" s="16" t="s">
        <v>85</v>
      </c>
    </row>
    <row r="56" spans="1:2" ht="14.25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>
      <selection activeCell="C3" sqref="C3"/>
    </sheetView>
  </sheetViews>
  <sheetFormatPr defaultRowHeight="12.75"/>
  <cols>
    <col min="1" max="1" width="3.28515625" bestFit="1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 customHeight="1">
      <c r="A1" s="1"/>
      <c r="B1" s="2" t="s">
        <v>0</v>
      </c>
      <c r="C1" s="3"/>
      <c r="D1" s="4"/>
      <c r="E1" s="5"/>
    </row>
    <row r="2" spans="1:17" ht="13.5" customHeight="1">
      <c r="A2" s="1"/>
      <c r="B2" s="6" t="s">
        <v>184</v>
      </c>
      <c r="C2" s="6"/>
      <c r="D2" s="7"/>
      <c r="E2" s="6"/>
    </row>
    <row r="3" spans="1:17" ht="13.5" customHeight="1">
      <c r="A3" s="1"/>
      <c r="B3" s="8" t="s">
        <v>1</v>
      </c>
      <c r="C3" s="6"/>
      <c r="D3" s="9"/>
      <c r="E3" s="6"/>
    </row>
    <row r="4" spans="1:17" ht="13.5" customHeight="1">
      <c r="A4" s="1"/>
      <c r="B4" s="8" t="s">
        <v>2</v>
      </c>
      <c r="C4" s="6"/>
      <c r="D4" s="6"/>
      <c r="E4" s="6"/>
    </row>
    <row r="5" spans="1:17" ht="13.5" customHeight="1">
      <c r="A5" s="1"/>
      <c r="B5" s="3"/>
      <c r="C5" s="6"/>
      <c r="D5" s="8"/>
      <c r="E5" s="6"/>
    </row>
    <row r="6" spans="1:17" ht="13.5" customHeight="1">
      <c r="A6" s="1"/>
      <c r="B6" s="8" t="s">
        <v>3</v>
      </c>
      <c r="C6" s="219" t="s">
        <v>39</v>
      </c>
      <c r="D6" s="219"/>
      <c r="E6" s="219"/>
      <c r="F6" s="6"/>
      <c r="G6" s="219" t="s">
        <v>40</v>
      </c>
      <c r="H6" s="219"/>
      <c r="I6" s="219"/>
      <c r="J6" s="6"/>
      <c r="K6" s="119" t="s">
        <v>71</v>
      </c>
      <c r="L6" s="6"/>
      <c r="M6" s="219" t="s">
        <v>75</v>
      </c>
      <c r="N6" s="219"/>
      <c r="O6" s="219"/>
      <c r="P6" s="87"/>
      <c r="Q6" s="119" t="s">
        <v>71</v>
      </c>
    </row>
    <row r="7" spans="1:17" ht="13.5" customHeight="1">
      <c r="A7" s="1"/>
      <c r="B7" s="3"/>
      <c r="C7" s="6"/>
      <c r="D7" s="6"/>
      <c r="E7" s="6"/>
    </row>
    <row r="8" spans="1:17" ht="13.5" customHeight="1">
      <c r="A8" s="1"/>
      <c r="B8" s="10" t="s">
        <v>5</v>
      </c>
      <c r="C8" s="10" t="s">
        <v>6</v>
      </c>
      <c r="D8" s="11" t="s">
        <v>7</v>
      </c>
      <c r="E8" s="120" t="s">
        <v>8</v>
      </c>
      <c r="G8" s="10" t="s">
        <v>6</v>
      </c>
      <c r="H8" s="11" t="s">
        <v>7</v>
      </c>
      <c r="I8" s="35" t="s">
        <v>8</v>
      </c>
    </row>
    <row r="9" spans="1:17" ht="13.5" customHeight="1">
      <c r="A9" s="1"/>
      <c r="B9" s="10"/>
      <c r="C9" s="12"/>
      <c r="D9" s="13" t="s">
        <v>9</v>
      </c>
      <c r="E9" s="12"/>
      <c r="G9" s="12"/>
      <c r="H9" s="13" t="s">
        <v>9</v>
      </c>
      <c r="I9" s="12"/>
    </row>
    <row r="10" spans="1:17" ht="13.5" customHeight="1">
      <c r="A10" s="14" t="s">
        <v>10</v>
      </c>
      <c r="B10" s="15" t="s">
        <v>11</v>
      </c>
      <c r="C10" s="6"/>
      <c r="D10" s="6"/>
      <c r="E10" s="6"/>
    </row>
    <row r="11" spans="1:17" ht="13.5" customHeight="1">
      <c r="A11" s="1"/>
      <c r="B11" s="16" t="s">
        <v>12</v>
      </c>
      <c r="C11" s="17">
        <v>74991</v>
      </c>
      <c r="D11" s="17">
        <v>2395470.33</v>
      </c>
      <c r="E11" s="25">
        <f t="shared" ref="E11:E15" si="0">D11/C11</f>
        <v>31.943437612513502</v>
      </c>
      <c r="G11" s="26">
        <f>C11</f>
        <v>74991</v>
      </c>
      <c r="H11" s="26">
        <f>D11</f>
        <v>2395470.33</v>
      </c>
      <c r="I11" s="36">
        <f t="shared" ref="I11" si="1">E11</f>
        <v>31.943437612513502</v>
      </c>
      <c r="K11" s="83" t="s">
        <v>72</v>
      </c>
      <c r="M11" s="26"/>
      <c r="N11" s="50"/>
      <c r="O11" s="54"/>
      <c r="Q11" s="83"/>
    </row>
    <row r="12" spans="1:17" ht="13.5" customHeight="1">
      <c r="A12" s="1"/>
      <c r="B12" s="8" t="s">
        <v>13</v>
      </c>
      <c r="C12" s="17">
        <v>133763</v>
      </c>
      <c r="D12" s="17">
        <v>3728187.7863957998</v>
      </c>
      <c r="E12" s="25">
        <f t="shared" si="0"/>
        <v>27.871592192129363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>
      <c r="A13" s="1"/>
      <c r="B13" s="8" t="s">
        <v>14</v>
      </c>
      <c r="C13" s="17">
        <v>258091</v>
      </c>
      <c r="D13" s="17">
        <v>6028295.2553576007</v>
      </c>
      <c r="E13" s="25">
        <f t="shared" si="0"/>
        <v>23.357247077029424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>
      <c r="A14" s="1"/>
      <c r="B14" s="8" t="s">
        <v>15</v>
      </c>
      <c r="C14" s="17">
        <v>132439.04999999996</v>
      </c>
      <c r="D14" s="17">
        <v>3205994.7015000009</v>
      </c>
      <c r="E14" s="25">
        <f t="shared" si="0"/>
        <v>24.207321794440553</v>
      </c>
      <c r="G14" s="26">
        <f t="shared" ref="G14:I15" si="2">C14</f>
        <v>132439.04999999996</v>
      </c>
      <c r="H14" s="26">
        <f t="shared" si="2"/>
        <v>3205994.7015000009</v>
      </c>
      <c r="I14" s="36">
        <f t="shared" si="2"/>
        <v>24.207321794440553</v>
      </c>
      <c r="K14" s="83" t="s">
        <v>72</v>
      </c>
      <c r="M14" s="26"/>
      <c r="N14" s="50"/>
      <c r="O14" s="54"/>
      <c r="Q14" s="83"/>
    </row>
    <row r="15" spans="1:17" ht="13.5" customHeight="1">
      <c r="A15" s="1"/>
      <c r="B15" s="8" t="s">
        <v>16</v>
      </c>
      <c r="C15" s="19">
        <v>223.35</v>
      </c>
      <c r="D15" s="19">
        <v>10180.2495</v>
      </c>
      <c r="E15" s="20">
        <f t="shared" si="0"/>
        <v>45.579805238415041</v>
      </c>
      <c r="G15" s="40">
        <f t="shared" si="2"/>
        <v>223.35</v>
      </c>
      <c r="H15" s="40">
        <f t="shared" si="2"/>
        <v>10180.2495</v>
      </c>
      <c r="I15" s="41">
        <f t="shared" si="2"/>
        <v>45.579805238415041</v>
      </c>
      <c r="K15" s="83" t="s">
        <v>72</v>
      </c>
      <c r="M15" s="40"/>
      <c r="N15" s="51"/>
      <c r="O15" s="55"/>
      <c r="Q15" s="83"/>
    </row>
    <row r="16" spans="1:17" ht="13.5" customHeight="1">
      <c r="A16" s="1"/>
      <c r="B16" s="21" t="s">
        <v>17</v>
      </c>
      <c r="C16" s="22">
        <f>SUM(C11:C15)</f>
        <v>599507.39999999991</v>
      </c>
      <c r="D16" s="22">
        <f>SUM(D11:D15)</f>
        <v>15368128.322753401</v>
      </c>
      <c r="E16" s="34">
        <f t="shared" ref="E16" si="3">D16/C16</f>
        <v>25.634593205610813</v>
      </c>
      <c r="G16" s="38">
        <f>SUM(G11:G15)</f>
        <v>207653.39999999997</v>
      </c>
      <c r="H16" s="38">
        <f>SUM(H11:H15)</f>
        <v>5611645.2810000004</v>
      </c>
      <c r="I16" s="39">
        <f>H16/G16</f>
        <v>27.024095348306368</v>
      </c>
      <c r="K16" s="83"/>
      <c r="M16" s="26"/>
      <c r="N16" s="26"/>
      <c r="O16" s="54"/>
      <c r="Q16" s="83"/>
    </row>
    <row r="17" spans="1:17" ht="13.5" customHeight="1">
      <c r="A17" s="1"/>
      <c r="B17" s="3"/>
      <c r="C17" s="17"/>
      <c r="D17" s="17"/>
      <c r="E17" s="18"/>
      <c r="K17" s="83"/>
      <c r="Q17" s="83"/>
    </row>
    <row r="18" spans="1:17" ht="13.5" customHeight="1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>
      <c r="A19" s="1"/>
      <c r="B19" s="8" t="s">
        <v>20</v>
      </c>
      <c r="C19" s="19">
        <v>103257.493</v>
      </c>
      <c r="D19" s="19">
        <v>3930213.41</v>
      </c>
      <c r="E19" s="41">
        <f>D19/C19</f>
        <v>38.062258687609237</v>
      </c>
      <c r="G19" s="157">
        <f>C19+Purchases!B16</f>
        <v>417923.08299999993</v>
      </c>
      <c r="H19" s="154">
        <v>16860145.800000001</v>
      </c>
      <c r="I19" s="158">
        <f>H19/G19</f>
        <v>40.342700572966443</v>
      </c>
      <c r="K19" s="83" t="s">
        <v>73</v>
      </c>
      <c r="Q19" s="83"/>
    </row>
    <row r="20" spans="1:17" ht="13.5" customHeight="1">
      <c r="A20" s="1"/>
      <c r="B20" s="21" t="s">
        <v>17</v>
      </c>
      <c r="C20" s="22">
        <f>C19</f>
        <v>103257.493</v>
      </c>
      <c r="D20" s="22">
        <f>D19</f>
        <v>3930213.41</v>
      </c>
      <c r="E20" s="34">
        <f t="shared" ref="E20" si="4">D20/C20</f>
        <v>38.062258687609237</v>
      </c>
      <c r="G20" s="38">
        <f>SUM(G19)</f>
        <v>417923.08299999993</v>
      </c>
      <c r="H20" s="38">
        <f>SUM(H19)</f>
        <v>16860145.800000001</v>
      </c>
      <c r="I20" s="39">
        <f>H20/G20</f>
        <v>40.342700572966443</v>
      </c>
      <c r="K20" s="83"/>
      <c r="Q20" s="83"/>
    </row>
    <row r="21" spans="1:17" ht="13.5" customHeight="1">
      <c r="A21" s="1"/>
      <c r="B21" s="3"/>
      <c r="C21" s="17"/>
      <c r="D21" s="17"/>
      <c r="E21" s="18"/>
      <c r="K21" s="83"/>
      <c r="Q21" s="83"/>
    </row>
    <row r="22" spans="1:17" ht="13.5" customHeight="1">
      <c r="A22" s="14" t="s">
        <v>21</v>
      </c>
      <c r="B22" s="15" t="s">
        <v>22</v>
      </c>
      <c r="C22" s="22">
        <f>C20+C16</f>
        <v>702764.89299999992</v>
      </c>
      <c r="D22" s="22">
        <f>D20+D16</f>
        <v>19298341.732753403</v>
      </c>
      <c r="E22" s="34">
        <f t="shared" ref="E22" si="5">D22/C22</f>
        <v>27.460594467620062</v>
      </c>
      <c r="G22" s="38">
        <f>G16+G20</f>
        <v>625576.48299999989</v>
      </c>
      <c r="H22" s="38">
        <f>H16+H20</f>
        <v>22471791.081</v>
      </c>
      <c r="I22" s="39">
        <f>H22/G22</f>
        <v>35.921732500612563</v>
      </c>
      <c r="K22" s="83"/>
      <c r="Q22" s="83"/>
    </row>
    <row r="23" spans="1:17" ht="13.5" customHeight="1">
      <c r="A23" s="1"/>
      <c r="B23" s="3"/>
      <c r="C23" s="17"/>
      <c r="D23" s="17"/>
      <c r="E23" s="18"/>
      <c r="K23" s="83"/>
      <c r="Q23" s="83"/>
    </row>
    <row r="24" spans="1:17" ht="13.5" customHeight="1">
      <c r="A24" s="1"/>
      <c r="B24" s="10" t="s">
        <v>23</v>
      </c>
      <c r="C24" s="17"/>
      <c r="D24" s="17"/>
      <c r="E24" s="18"/>
      <c r="G24" s="96"/>
      <c r="H24" s="96"/>
      <c r="K24" s="207"/>
      <c r="L24" s="208">
        <f>L19-H19</f>
        <v>-16860145.800000001</v>
      </c>
      <c r="Q24" s="83"/>
    </row>
    <row r="25" spans="1:17" ht="13.5" customHeight="1">
      <c r="A25" s="1"/>
      <c r="B25" s="10"/>
      <c r="C25" s="17"/>
      <c r="D25" s="17"/>
      <c r="E25" s="18"/>
      <c r="K25" s="83"/>
      <c r="M25" s="220"/>
      <c r="N25" s="220"/>
      <c r="O25" s="220"/>
      <c r="Q25" s="83"/>
    </row>
    <row r="26" spans="1:17" ht="13.5" customHeight="1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>
      <c r="A27" s="1"/>
      <c r="B27" s="8" t="s">
        <v>26</v>
      </c>
      <c r="C27" s="24">
        <v>25109.118999999995</v>
      </c>
      <c r="D27" s="24">
        <v>680336.48400000099</v>
      </c>
      <c r="E27" s="25">
        <f t="shared" ref="E27:E33" si="6">D27/C27</f>
        <v>27.095195335208739</v>
      </c>
      <c r="G27" s="155">
        <v>646.42999999999995</v>
      </c>
      <c r="H27" s="155">
        <v>17547.099999999999</v>
      </c>
      <c r="I27" s="177">
        <f t="shared" ref="I27" si="7">H27/G27</f>
        <v>27.14462509475117</v>
      </c>
      <c r="K27" s="83" t="s">
        <v>77</v>
      </c>
      <c r="M27" s="26"/>
      <c r="N27" s="56"/>
      <c r="O27" s="54"/>
      <c r="Q27" s="83"/>
    </row>
    <row r="28" spans="1:17" ht="13.5" customHeight="1">
      <c r="A28" s="1"/>
      <c r="B28" s="8" t="s">
        <v>13</v>
      </c>
      <c r="C28" s="24">
        <v>17815.007000000009</v>
      </c>
      <c r="D28" s="24">
        <v>406992.99000000022</v>
      </c>
      <c r="E28" s="25">
        <f t="shared" si="6"/>
        <v>22.845513897356316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>
      <c r="A29" s="1"/>
      <c r="B29" s="8" t="s">
        <v>14</v>
      </c>
      <c r="C29" s="17">
        <v>14397.302</v>
      </c>
      <c r="D29" s="17">
        <v>321373.41200000024</v>
      </c>
      <c r="E29" s="25">
        <f t="shared" si="6"/>
        <v>22.321780289112521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>
      <c r="A30" s="1"/>
      <c r="B30" s="8" t="s">
        <v>15</v>
      </c>
      <c r="C30" s="17">
        <v>12377.641000000009</v>
      </c>
      <c r="D30" s="17">
        <v>277067.23599999998</v>
      </c>
      <c r="E30" s="25">
        <f t="shared" si="6"/>
        <v>22.384494428300172</v>
      </c>
      <c r="G30" s="155">
        <v>2.15</v>
      </c>
      <c r="H30" s="155">
        <v>50.41</v>
      </c>
      <c r="I30" s="177">
        <f t="shared" ref="I30" si="8">H30/G30</f>
        <v>23.446511627906975</v>
      </c>
      <c r="K30" s="83" t="s">
        <v>77</v>
      </c>
      <c r="M30" s="26"/>
      <c r="N30" s="56"/>
      <c r="O30" s="54"/>
      <c r="Q30" s="83"/>
    </row>
    <row r="31" spans="1:17" ht="13.5" customHeight="1">
      <c r="A31" s="1"/>
      <c r="B31" s="8" t="s">
        <v>16</v>
      </c>
      <c r="C31" s="17">
        <v>0</v>
      </c>
      <c r="D31" s="17">
        <v>0</v>
      </c>
      <c r="E31" s="37" t="s">
        <v>41</v>
      </c>
      <c r="G31" s="26">
        <f>C31*80690/(C$27+C$30+C$31)</f>
        <v>0</v>
      </c>
      <c r="H31" s="26">
        <f>D31+N31</f>
        <v>0</v>
      </c>
      <c r="I31" s="37" t="s">
        <v>41</v>
      </c>
      <c r="K31" s="83" t="s">
        <v>77</v>
      </c>
      <c r="M31" s="26"/>
      <c r="N31" s="26"/>
      <c r="O31" s="54"/>
      <c r="Q31" s="83"/>
    </row>
    <row r="32" spans="1:17" ht="13.5" customHeight="1">
      <c r="A32" s="1"/>
      <c r="B32" s="16" t="s">
        <v>27</v>
      </c>
      <c r="C32" s="19">
        <v>37437.293000000005</v>
      </c>
      <c r="D32" s="19">
        <v>1444899.76</v>
      </c>
      <c r="E32" s="20">
        <f t="shared" si="6"/>
        <v>38.595198643235229</v>
      </c>
      <c r="G32" s="157">
        <v>29299.362000000001</v>
      </c>
      <c r="H32" s="157">
        <v>1273170.31</v>
      </c>
      <c r="I32" s="158">
        <f>H32/G32</f>
        <v>43.453857800726176</v>
      </c>
      <c r="K32" s="83" t="s">
        <v>79</v>
      </c>
    </row>
    <row r="33" spans="1:15" ht="13.5" customHeight="1">
      <c r="A33" s="1"/>
      <c r="B33" s="21" t="s">
        <v>17</v>
      </c>
      <c r="C33" s="22">
        <f>SUM(C27:C32)</f>
        <v>107136.36200000001</v>
      </c>
      <c r="D33" s="22">
        <f>SUM(D27:D32)</f>
        <v>3130669.8820000016</v>
      </c>
      <c r="E33" s="34">
        <f t="shared" si="6"/>
        <v>29.221357002956676</v>
      </c>
      <c r="G33" s="22">
        <f>SUM(G27:G32)</f>
        <v>29947.942000000003</v>
      </c>
      <c r="H33" s="22">
        <f>SUM(H27:H32)</f>
        <v>1290767.82</v>
      </c>
      <c r="I33" s="39">
        <f>H33/G33</f>
        <v>43.100384660822435</v>
      </c>
      <c r="K33" s="83"/>
    </row>
    <row r="34" spans="1:15" ht="13.5" customHeight="1">
      <c r="A34" s="1"/>
      <c r="B34" s="3"/>
      <c r="C34" s="17"/>
      <c r="D34" s="17"/>
      <c r="E34" s="18"/>
      <c r="G34" s="139"/>
      <c r="K34" s="83"/>
    </row>
    <row r="35" spans="1:15" ht="13.5" customHeight="1">
      <c r="A35" s="14" t="s">
        <v>28</v>
      </c>
      <c r="B35" s="15" t="s">
        <v>29</v>
      </c>
      <c r="K35" s="83"/>
    </row>
    <row r="36" spans="1:15" ht="13.5" customHeight="1">
      <c r="A36" s="14"/>
      <c r="B36" s="8" t="s">
        <v>26</v>
      </c>
      <c r="C36" s="24">
        <f t="shared" ref="C36:D40" si="9">C11-C27</f>
        <v>49881.881000000008</v>
      </c>
      <c r="D36" s="24">
        <f t="shared" si="9"/>
        <v>1715133.845999999</v>
      </c>
      <c r="E36" s="25">
        <f t="shared" ref="E36:E44" si="10">D36/C36</f>
        <v>34.383904768948042</v>
      </c>
      <c r="G36" s="24">
        <f t="shared" ref="G36:H40" si="11">G11-G27</f>
        <v>74344.570000000007</v>
      </c>
      <c r="H36" s="24">
        <f t="shared" si="11"/>
        <v>2377923.23</v>
      </c>
      <c r="I36" s="25">
        <f>H36/G36</f>
        <v>31.985163543215055</v>
      </c>
      <c r="K36" s="83" t="s">
        <v>80</v>
      </c>
      <c r="M36" s="26">
        <f t="shared" ref="M36:O41" si="12">G36-C36</f>
        <v>24462.688999999998</v>
      </c>
      <c r="N36" s="26">
        <f t="shared" si="12"/>
        <v>662789.38400000101</v>
      </c>
      <c r="O36" s="36">
        <f t="shared" si="12"/>
        <v>-2.3987412257329872</v>
      </c>
    </row>
    <row r="37" spans="1:15" ht="13.5" customHeight="1">
      <c r="A37" s="14"/>
      <c r="B37" s="8" t="s">
        <v>13</v>
      </c>
      <c r="C37" s="24">
        <f t="shared" si="9"/>
        <v>115947.99299999999</v>
      </c>
      <c r="D37" s="24">
        <f t="shared" si="9"/>
        <v>3321194.7963957996</v>
      </c>
      <c r="E37" s="25">
        <f t="shared" si="10"/>
        <v>28.643831690953029</v>
      </c>
      <c r="G37" s="26">
        <f t="shared" si="11"/>
        <v>0</v>
      </c>
      <c r="H37" s="26">
        <f t="shared" si="11"/>
        <v>0</v>
      </c>
      <c r="I37" s="52" t="s">
        <v>41</v>
      </c>
      <c r="K37" s="83" t="s">
        <v>74</v>
      </c>
      <c r="M37" s="26">
        <f t="shared" si="12"/>
        <v>-115947.99299999999</v>
      </c>
      <c r="N37" s="26">
        <f t="shared" si="12"/>
        <v>-3321194.7963957996</v>
      </c>
      <c r="O37" s="36">
        <f>0-E37</f>
        <v>-28.643831690953029</v>
      </c>
    </row>
    <row r="38" spans="1:15" ht="13.5" customHeight="1">
      <c r="A38" s="14"/>
      <c r="B38" s="8" t="s">
        <v>14</v>
      </c>
      <c r="C38" s="24">
        <f t="shared" si="9"/>
        <v>243693.698</v>
      </c>
      <c r="D38" s="24">
        <f t="shared" si="9"/>
        <v>5706921.8433576003</v>
      </c>
      <c r="E38" s="25">
        <f t="shared" si="10"/>
        <v>23.418421937844286</v>
      </c>
      <c r="G38" s="26">
        <f t="shared" si="11"/>
        <v>0</v>
      </c>
      <c r="H38" s="26">
        <f t="shared" si="11"/>
        <v>0</v>
      </c>
      <c r="I38" s="52" t="s">
        <v>41</v>
      </c>
      <c r="K38" s="83" t="s">
        <v>74</v>
      </c>
      <c r="M38" s="26">
        <f t="shared" si="12"/>
        <v>-243693.698</v>
      </c>
      <c r="N38" s="26">
        <f t="shared" si="12"/>
        <v>-5706921.8433576003</v>
      </c>
      <c r="O38" s="36">
        <f>0-E38</f>
        <v>-23.418421937844286</v>
      </c>
    </row>
    <row r="39" spans="1:15" ht="13.5" customHeight="1">
      <c r="A39" s="14"/>
      <c r="B39" s="8" t="s">
        <v>15</v>
      </c>
      <c r="C39" s="24">
        <f t="shared" si="9"/>
        <v>120061.40899999996</v>
      </c>
      <c r="D39" s="24">
        <f t="shared" si="9"/>
        <v>2928927.4655000009</v>
      </c>
      <c r="E39" s="25">
        <f t="shared" si="10"/>
        <v>24.395244815925839</v>
      </c>
      <c r="G39" s="24">
        <f t="shared" si="11"/>
        <v>132436.89999999997</v>
      </c>
      <c r="H39" s="24">
        <f t="shared" si="11"/>
        <v>3205944.2915000007</v>
      </c>
      <c r="I39" s="25">
        <f>H39/G39</f>
        <v>24.207334145544042</v>
      </c>
      <c r="K39" s="83" t="s">
        <v>80</v>
      </c>
      <c r="M39" s="26">
        <f t="shared" si="12"/>
        <v>12375.491000000009</v>
      </c>
      <c r="N39" s="26">
        <f t="shared" si="12"/>
        <v>277016.82599999988</v>
      </c>
      <c r="O39" s="36">
        <f t="shared" si="12"/>
        <v>-0.18791067038179676</v>
      </c>
    </row>
    <row r="40" spans="1:15" ht="13.5" customHeight="1">
      <c r="A40" s="14"/>
      <c r="B40" s="8" t="s">
        <v>16</v>
      </c>
      <c r="C40" s="24">
        <f t="shared" si="9"/>
        <v>223.35</v>
      </c>
      <c r="D40" s="24">
        <f t="shared" si="9"/>
        <v>10180.2495</v>
      </c>
      <c r="E40" s="25">
        <f t="shared" si="10"/>
        <v>45.579805238415041</v>
      </c>
      <c r="G40" s="24">
        <f t="shared" si="11"/>
        <v>223.35</v>
      </c>
      <c r="H40" s="24">
        <f t="shared" si="11"/>
        <v>10180.2495</v>
      </c>
      <c r="I40" s="25">
        <f>H40/G40</f>
        <v>45.579805238415041</v>
      </c>
      <c r="K40" s="83" t="s">
        <v>80</v>
      </c>
      <c r="M40" s="26">
        <f t="shared" si="12"/>
        <v>0</v>
      </c>
      <c r="N40" s="26">
        <f t="shared" si="12"/>
        <v>0</v>
      </c>
      <c r="O40" s="36">
        <f t="shared" si="12"/>
        <v>0</v>
      </c>
    </row>
    <row r="41" spans="1:15" ht="13.5" customHeight="1">
      <c r="A41" s="14"/>
      <c r="B41" s="16" t="s">
        <v>27</v>
      </c>
      <c r="C41" s="19">
        <f>C19-C32</f>
        <v>65820.2</v>
      </c>
      <c r="D41" s="19">
        <f>D19-D32</f>
        <v>2485313.6500000004</v>
      </c>
      <c r="E41" s="20">
        <f t="shared" si="10"/>
        <v>37.759132454778324</v>
      </c>
      <c r="G41" s="19">
        <f>G19-G32</f>
        <v>388623.7209999999</v>
      </c>
      <c r="H41" s="19">
        <f>H19-H32</f>
        <v>15586975.49</v>
      </c>
      <c r="I41" s="20">
        <f>H41/G41</f>
        <v>40.108142266488166</v>
      </c>
      <c r="K41" s="83" t="s">
        <v>80</v>
      </c>
      <c r="M41" s="40">
        <f t="shared" si="12"/>
        <v>322803.52099999989</v>
      </c>
      <c r="N41" s="40">
        <f t="shared" si="12"/>
        <v>13101661.84</v>
      </c>
      <c r="O41" s="41">
        <f t="shared" si="12"/>
        <v>2.3490098117098412</v>
      </c>
    </row>
    <row r="42" spans="1:15" ht="13.5" customHeight="1" thickBot="1">
      <c r="A42" s="1"/>
      <c r="B42" s="21" t="s">
        <v>17</v>
      </c>
      <c r="C42" s="22">
        <f>SUM(C36:C41)</f>
        <v>595628.53099999996</v>
      </c>
      <c r="D42" s="82">
        <f>SUM(D36:D41)</f>
        <v>16167671.8507534</v>
      </c>
      <c r="E42" s="34">
        <f t="shared" si="10"/>
        <v>27.143884164866176</v>
      </c>
      <c r="G42" s="22">
        <f>SUM(G36:G41)</f>
        <v>595628.54099999985</v>
      </c>
      <c r="H42" s="82">
        <f>SUM(H36:H41)</f>
        <v>21181023.261</v>
      </c>
      <c r="I42" s="34">
        <f t="shared" ref="I42" si="13">H42/G42</f>
        <v>35.560793016129168</v>
      </c>
      <c r="K42" s="83" t="s">
        <v>80</v>
      </c>
      <c r="M42" s="22">
        <f>SUM(M36:M41)</f>
        <v>9.9999999511055648E-3</v>
      </c>
      <c r="N42" s="22">
        <f>SUM(N36:N41)</f>
        <v>5013351.4102466013</v>
      </c>
      <c r="O42" s="124">
        <f>I42-E42</f>
        <v>8.4169088512629919</v>
      </c>
    </row>
    <row r="43" spans="1:15" ht="13.5" customHeight="1" thickTop="1">
      <c r="A43" s="1"/>
      <c r="B43" s="21"/>
      <c r="C43" s="17"/>
      <c r="D43" s="17"/>
      <c r="E43" s="18"/>
      <c r="M43" s="6"/>
      <c r="N43" s="6"/>
      <c r="O43" s="6"/>
    </row>
    <row r="44" spans="1:15" ht="13.5" customHeight="1">
      <c r="A44" s="14" t="s">
        <v>30</v>
      </c>
      <c r="B44" s="15" t="s">
        <v>31</v>
      </c>
      <c r="C44" s="22">
        <f>C33+C42</f>
        <v>702764.89299999992</v>
      </c>
      <c r="D44" s="22">
        <f>D33+D42</f>
        <v>19298341.732753403</v>
      </c>
      <c r="E44" s="34">
        <f t="shared" si="10"/>
        <v>27.460594467620062</v>
      </c>
      <c r="G44" s="38">
        <f>G33+G42</f>
        <v>625576.48299999989</v>
      </c>
      <c r="H44" s="38">
        <f>H33+H42</f>
        <v>22471791.081</v>
      </c>
      <c r="I44" s="34">
        <f>H44/G44</f>
        <v>35.921732500612563</v>
      </c>
      <c r="M44" s="26">
        <f>G44-C44</f>
        <v>-77188.410000000033</v>
      </c>
      <c r="N44" s="26">
        <f>H44-D44</f>
        <v>3173449.3482465968</v>
      </c>
      <c r="O44" s="36">
        <f>I44-E44</f>
        <v>8.4611380329925012</v>
      </c>
    </row>
    <row r="45" spans="1:15" ht="13.5" customHeight="1">
      <c r="A45" s="14"/>
      <c r="B45" s="15"/>
      <c r="C45" s="22"/>
      <c r="D45" s="22"/>
      <c r="E45" s="34"/>
      <c r="G45" s="38"/>
      <c r="H45" s="38"/>
      <c r="I45" s="34"/>
      <c r="M45" s="26"/>
      <c r="N45" s="26"/>
      <c r="O45" s="36"/>
    </row>
    <row r="46" spans="1:15" ht="13.5" customHeight="1">
      <c r="A46" s="14"/>
      <c r="B46" s="15" t="s">
        <v>210</v>
      </c>
      <c r="C46" s="22"/>
      <c r="D46" s="22">
        <v>848874.07400000002</v>
      </c>
      <c r="E46" s="34"/>
      <c r="G46" s="38"/>
      <c r="H46" s="38">
        <v>383261.304</v>
      </c>
      <c r="I46" s="34"/>
      <c r="M46" s="26"/>
      <c r="N46" s="26">
        <f>H46-D46</f>
        <v>-465612.77</v>
      </c>
      <c r="O46" s="36"/>
    </row>
    <row r="47" spans="1:15" ht="13.5" customHeight="1">
      <c r="A47" s="14"/>
      <c r="B47" s="15"/>
      <c r="C47" s="22"/>
      <c r="D47" s="22"/>
      <c r="E47" s="34"/>
      <c r="G47" s="38"/>
      <c r="H47" s="38"/>
      <c r="I47" s="34"/>
      <c r="M47" s="26"/>
      <c r="N47" s="26"/>
      <c r="O47" s="36"/>
    </row>
    <row r="48" spans="1:15" ht="13.5" customHeight="1">
      <c r="G48" s="96"/>
      <c r="H48" s="96"/>
    </row>
    <row r="49" spans="1:2" ht="13.5" customHeight="1">
      <c r="A49" s="78" t="s">
        <v>71</v>
      </c>
      <c r="B49" s="6"/>
    </row>
    <row r="50" spans="1:2" ht="14.25">
      <c r="A50" s="79" t="s">
        <v>32</v>
      </c>
      <c r="B50" s="16" t="s">
        <v>82</v>
      </c>
    </row>
    <row r="51" spans="1:2" ht="14.25">
      <c r="A51" s="79" t="s">
        <v>33</v>
      </c>
      <c r="B51" s="16" t="s">
        <v>83</v>
      </c>
    </row>
    <row r="52" spans="1:2" ht="14.25">
      <c r="A52" s="79" t="s">
        <v>34</v>
      </c>
      <c r="B52" s="16" t="s">
        <v>76</v>
      </c>
    </row>
    <row r="53" spans="1:2" ht="14.25">
      <c r="A53" s="79" t="s">
        <v>35</v>
      </c>
      <c r="B53" s="16" t="s">
        <v>78</v>
      </c>
    </row>
    <row r="54" spans="1:2" ht="14.25">
      <c r="A54" s="79" t="s">
        <v>36</v>
      </c>
      <c r="B54" s="16" t="s">
        <v>84</v>
      </c>
    </row>
    <row r="55" spans="1:2" ht="14.25">
      <c r="A55" s="79" t="s">
        <v>37</v>
      </c>
      <c r="B55" s="16" t="s">
        <v>85</v>
      </c>
    </row>
    <row r="56" spans="1:2" ht="14.25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workbookViewId="0">
      <selection activeCell="C3" sqref="C3"/>
    </sheetView>
  </sheetViews>
  <sheetFormatPr defaultRowHeight="12.75"/>
  <cols>
    <col min="1" max="1" width="3.28515625" bestFit="1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21" ht="16.5" customHeight="1">
      <c r="A1" s="1"/>
      <c r="B1" s="2" t="s">
        <v>0</v>
      </c>
      <c r="C1" s="3"/>
      <c r="D1" s="4"/>
      <c r="E1" s="5"/>
      <c r="R1" s="153"/>
      <c r="S1" s="153"/>
      <c r="T1" s="153"/>
      <c r="U1" s="153"/>
    </row>
    <row r="2" spans="1:21" ht="13.5" customHeight="1">
      <c r="A2" s="1"/>
      <c r="B2" s="6" t="s">
        <v>188</v>
      </c>
      <c r="C2" s="6"/>
      <c r="D2" s="7"/>
      <c r="E2" s="6"/>
      <c r="R2" s="153"/>
      <c r="S2" s="153"/>
      <c r="T2" s="153"/>
      <c r="U2" s="153"/>
    </row>
    <row r="3" spans="1:21" ht="13.5" customHeight="1">
      <c r="A3" s="1"/>
      <c r="B3" s="8" t="s">
        <v>1</v>
      </c>
      <c r="C3" s="6"/>
      <c r="D3" s="9"/>
      <c r="E3" s="6"/>
      <c r="R3" s="153"/>
      <c r="S3" s="153"/>
      <c r="T3" s="153"/>
      <c r="U3" s="153"/>
    </row>
    <row r="4" spans="1:21" ht="13.5" customHeight="1">
      <c r="A4" s="1"/>
      <c r="B4" s="8" t="s">
        <v>2</v>
      </c>
      <c r="C4" s="6"/>
      <c r="D4" s="6"/>
      <c r="E4" s="6"/>
      <c r="R4" s="153"/>
      <c r="S4" s="153"/>
      <c r="T4" s="153"/>
      <c r="U4" s="153"/>
    </row>
    <row r="5" spans="1:21" ht="13.5" customHeight="1">
      <c r="A5" s="1"/>
      <c r="B5" s="3"/>
      <c r="C5" s="6"/>
      <c r="D5" s="8"/>
      <c r="E5" s="6"/>
      <c r="R5" s="153"/>
      <c r="S5" s="153"/>
      <c r="T5" s="153"/>
      <c r="U5" s="153"/>
    </row>
    <row r="6" spans="1:21" ht="13.5" customHeight="1">
      <c r="A6" s="1"/>
      <c r="B6" s="8" t="s">
        <v>3</v>
      </c>
      <c r="C6" s="219" t="s">
        <v>39</v>
      </c>
      <c r="D6" s="219"/>
      <c r="E6" s="219"/>
      <c r="F6" s="6"/>
      <c r="G6" s="219" t="s">
        <v>40</v>
      </c>
      <c r="H6" s="219"/>
      <c r="I6" s="219"/>
      <c r="J6" s="6"/>
      <c r="K6" s="140" t="s">
        <v>71</v>
      </c>
      <c r="L6" s="6"/>
      <c r="M6" s="219" t="s">
        <v>75</v>
      </c>
      <c r="N6" s="219"/>
      <c r="O6" s="219"/>
      <c r="P6" s="87"/>
      <c r="Q6" s="140" t="s">
        <v>71</v>
      </c>
      <c r="R6" s="153"/>
      <c r="S6" s="153"/>
      <c r="T6" s="153"/>
      <c r="U6" s="153"/>
    </row>
    <row r="7" spans="1:21" ht="13.5" customHeight="1">
      <c r="A7" s="1"/>
      <c r="B7" s="3"/>
      <c r="C7" s="6"/>
      <c r="D7" s="6"/>
      <c r="E7" s="6"/>
      <c r="R7" s="153"/>
      <c r="S7" s="153"/>
      <c r="T7" s="153"/>
      <c r="U7" s="153"/>
    </row>
    <row r="8" spans="1:21" ht="13.5" customHeight="1">
      <c r="A8" s="1"/>
      <c r="B8" s="10" t="s">
        <v>5</v>
      </c>
      <c r="C8" s="10" t="s">
        <v>6</v>
      </c>
      <c r="D8" s="11" t="s">
        <v>7</v>
      </c>
      <c r="E8" s="141" t="s">
        <v>8</v>
      </c>
      <c r="G8" s="10" t="s">
        <v>6</v>
      </c>
      <c r="H8" s="11" t="s">
        <v>7</v>
      </c>
      <c r="I8" s="35" t="s">
        <v>8</v>
      </c>
      <c r="R8" s="153"/>
      <c r="S8" s="153"/>
      <c r="T8" s="153"/>
      <c r="U8" s="153"/>
    </row>
    <row r="9" spans="1:21" ht="13.5" customHeight="1">
      <c r="A9" s="1"/>
      <c r="B9" s="10"/>
      <c r="C9" s="12"/>
      <c r="D9" s="13" t="s">
        <v>9</v>
      </c>
      <c r="E9" s="12"/>
      <c r="G9" s="12"/>
      <c r="H9" s="13" t="s">
        <v>9</v>
      </c>
      <c r="I9" s="12"/>
    </row>
    <row r="10" spans="1:21" ht="13.5" customHeight="1">
      <c r="A10" s="14" t="s">
        <v>10</v>
      </c>
      <c r="B10" s="15" t="s">
        <v>11</v>
      </c>
      <c r="C10" s="6"/>
      <c r="D10" s="6"/>
      <c r="E10" s="6"/>
    </row>
    <row r="11" spans="1:21" ht="13.5" customHeight="1">
      <c r="A11" s="1"/>
      <c r="B11" s="16" t="s">
        <v>12</v>
      </c>
      <c r="C11" s="17">
        <v>452846</v>
      </c>
      <c r="D11" s="17">
        <v>13862145.82</v>
      </c>
      <c r="E11" s="25">
        <f t="shared" ref="E11:E16" si="0">D11/C11</f>
        <v>30.61116984581955</v>
      </c>
      <c r="G11" s="26">
        <f>C11</f>
        <v>452846</v>
      </c>
      <c r="H11" s="26">
        <f>D11</f>
        <v>13862145.82</v>
      </c>
      <c r="I11" s="36">
        <f t="shared" ref="I11" si="1">E11</f>
        <v>30.61116984581955</v>
      </c>
      <c r="K11" s="83" t="s">
        <v>72</v>
      </c>
      <c r="M11" s="26"/>
      <c r="N11" s="50"/>
      <c r="O11" s="54"/>
      <c r="Q11" s="83"/>
    </row>
    <row r="12" spans="1:21" ht="13.5" customHeight="1">
      <c r="A12" s="1"/>
      <c r="B12" s="8" t="s">
        <v>13</v>
      </c>
      <c r="C12" s="17">
        <v>47874</v>
      </c>
      <c r="D12" s="17">
        <v>1465204.8137554</v>
      </c>
      <c r="E12" s="25">
        <f t="shared" si="0"/>
        <v>30.605439565430089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21" ht="13.5" customHeight="1">
      <c r="A13" s="1"/>
      <c r="B13" s="8" t="s">
        <v>14</v>
      </c>
      <c r="C13" s="17">
        <v>196290</v>
      </c>
      <c r="D13" s="17">
        <v>4784631.0115559995</v>
      </c>
      <c r="E13" s="25">
        <f t="shared" si="0"/>
        <v>24.37531719168577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21" ht="13.5" customHeight="1">
      <c r="A14" s="1"/>
      <c r="B14" s="8" t="s">
        <v>15</v>
      </c>
      <c r="C14" s="17">
        <v>127770.90000000002</v>
      </c>
      <c r="D14" s="17">
        <v>3108464.5665000011</v>
      </c>
      <c r="E14" s="25">
        <f t="shared" si="0"/>
        <v>24.328423502534619</v>
      </c>
      <c r="G14" s="26">
        <f t="shared" ref="G14:I15" si="2">C14</f>
        <v>127770.90000000002</v>
      </c>
      <c r="H14" s="26">
        <f t="shared" si="2"/>
        <v>3108464.5665000011</v>
      </c>
      <c r="I14" s="36">
        <f t="shared" si="2"/>
        <v>24.328423502534619</v>
      </c>
      <c r="K14" s="83" t="s">
        <v>72</v>
      </c>
      <c r="M14" s="26"/>
      <c r="N14" s="50"/>
      <c r="O14" s="54"/>
      <c r="Q14" s="83"/>
    </row>
    <row r="15" spans="1:21" ht="13.5" customHeight="1">
      <c r="A15" s="1"/>
      <c r="B15" s="8" t="s">
        <v>16</v>
      </c>
      <c r="C15" s="19">
        <v>60488.399999999987</v>
      </c>
      <c r="D15" s="19">
        <v>1513248.3000000003</v>
      </c>
      <c r="E15" s="20">
        <f t="shared" si="0"/>
        <v>25.017165274664244</v>
      </c>
      <c r="G15" s="40">
        <f t="shared" si="2"/>
        <v>60488.399999999987</v>
      </c>
      <c r="H15" s="40">
        <f t="shared" si="2"/>
        <v>1513248.3000000003</v>
      </c>
      <c r="I15" s="41">
        <f t="shared" si="2"/>
        <v>25.017165274664244</v>
      </c>
      <c r="K15" s="83" t="s">
        <v>72</v>
      </c>
      <c r="M15" s="40"/>
      <c r="N15" s="51"/>
      <c r="O15" s="55"/>
      <c r="Q15" s="83"/>
    </row>
    <row r="16" spans="1:21" ht="13.5" customHeight="1">
      <c r="A16" s="1"/>
      <c r="B16" s="21" t="s">
        <v>17</v>
      </c>
      <c r="C16" s="22">
        <f>SUM(C11:C15)</f>
        <v>885269.3</v>
      </c>
      <c r="D16" s="22">
        <f>SUM(D11:D15)</f>
        <v>24733694.511811402</v>
      </c>
      <c r="E16" s="34">
        <f t="shared" si="0"/>
        <v>27.939175696944872</v>
      </c>
      <c r="G16" s="38">
        <f>SUM(G11:G15)</f>
        <v>641105.30000000005</v>
      </c>
      <c r="H16" s="38">
        <f>SUM(H11:H15)</f>
        <v>18483858.686500002</v>
      </c>
      <c r="I16" s="39">
        <f>H16/G16</f>
        <v>28.831236750811449</v>
      </c>
      <c r="K16" s="83"/>
      <c r="M16" s="26"/>
      <c r="N16" s="26"/>
      <c r="O16" s="54"/>
      <c r="Q16" s="83"/>
    </row>
    <row r="17" spans="1:17" ht="13.5" customHeight="1">
      <c r="A17" s="1"/>
      <c r="B17" s="3"/>
      <c r="C17" s="17"/>
      <c r="D17" s="17"/>
      <c r="E17" s="18"/>
      <c r="K17" s="83"/>
      <c r="Q17" s="83"/>
    </row>
    <row r="18" spans="1:17" ht="13.5" customHeight="1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>
      <c r="A19" s="1"/>
      <c r="B19" s="8" t="s">
        <v>20</v>
      </c>
      <c r="C19" s="19">
        <v>118224.469</v>
      </c>
      <c r="D19" s="19">
        <v>3963940.23</v>
      </c>
      <c r="E19" s="20">
        <f t="shared" ref="E19" si="3">D19/C19</f>
        <v>33.528932407385142</v>
      </c>
      <c r="G19" s="157">
        <f>C19+Purchases!B17</f>
        <v>150321.44899999999</v>
      </c>
      <c r="H19" s="154">
        <v>5046107.3</v>
      </c>
      <c r="I19" s="158">
        <f>H19/G19</f>
        <v>33.568777666585689</v>
      </c>
      <c r="K19" s="83" t="s">
        <v>73</v>
      </c>
      <c r="Q19" s="83"/>
    </row>
    <row r="20" spans="1:17" ht="13.5" customHeight="1">
      <c r="A20" s="1"/>
      <c r="B20" s="21" t="s">
        <v>17</v>
      </c>
      <c r="C20" s="22">
        <f>C19</f>
        <v>118224.469</v>
      </c>
      <c r="D20" s="22">
        <f>D19</f>
        <v>3963940.23</v>
      </c>
      <c r="E20" s="34">
        <f t="shared" ref="E20" si="4">D20/C20</f>
        <v>33.528932407385142</v>
      </c>
      <c r="G20" s="38">
        <f>SUM(G19)</f>
        <v>150321.44899999999</v>
      </c>
      <c r="H20" s="38">
        <f>SUM(H19)</f>
        <v>5046107.3</v>
      </c>
      <c r="I20" s="39">
        <f>H20/G20</f>
        <v>33.568777666585689</v>
      </c>
      <c r="K20" s="83"/>
      <c r="Q20" s="83"/>
    </row>
    <row r="21" spans="1:17" ht="13.5" customHeight="1">
      <c r="A21" s="1"/>
      <c r="B21" s="3"/>
      <c r="C21" s="17"/>
      <c r="D21" s="17"/>
      <c r="E21" s="18"/>
      <c r="K21" s="83"/>
      <c r="Q21" s="83"/>
    </row>
    <row r="22" spans="1:17" ht="13.5" customHeight="1">
      <c r="A22" s="14" t="s">
        <v>21</v>
      </c>
      <c r="B22" s="15" t="s">
        <v>22</v>
      </c>
      <c r="C22" s="22">
        <f>C20+C16</f>
        <v>1003493.7690000001</v>
      </c>
      <c r="D22" s="22">
        <f>D20+D16</f>
        <v>28697634.741811402</v>
      </c>
      <c r="E22" s="34">
        <f t="shared" ref="E22" si="5">D22/C22</f>
        <v>28.59772091102182</v>
      </c>
      <c r="G22" s="38">
        <f>G16+G20</f>
        <v>791426.74900000007</v>
      </c>
      <c r="H22" s="38">
        <f>H16+H20</f>
        <v>23529965.986500002</v>
      </c>
      <c r="I22" s="39">
        <f>H22/G22</f>
        <v>29.731072416027224</v>
      </c>
      <c r="K22" s="83"/>
      <c r="Q22" s="83"/>
    </row>
    <row r="23" spans="1:17" ht="13.5" customHeight="1">
      <c r="A23" s="1"/>
      <c r="B23" s="3"/>
      <c r="C23" s="17"/>
      <c r="D23" s="17"/>
      <c r="E23" s="18"/>
      <c r="K23" s="83"/>
      <c r="Q23" s="83"/>
    </row>
    <row r="24" spans="1:17" ht="13.5" customHeight="1">
      <c r="A24" s="1"/>
      <c r="B24" s="10" t="s">
        <v>23</v>
      </c>
      <c r="C24" s="17"/>
      <c r="D24" s="17"/>
      <c r="E24" s="18"/>
      <c r="G24" s="96"/>
      <c r="H24" s="96"/>
      <c r="K24" s="207"/>
      <c r="L24" s="208">
        <f>L19-H19</f>
        <v>-5046107.3</v>
      </c>
      <c r="Q24" s="83"/>
    </row>
    <row r="25" spans="1:17" ht="13.5" customHeight="1">
      <c r="A25" s="1"/>
      <c r="B25" s="10"/>
      <c r="C25" s="17"/>
      <c r="D25" s="17"/>
      <c r="E25" s="18"/>
      <c r="K25" s="83"/>
      <c r="M25" s="220"/>
      <c r="N25" s="220"/>
      <c r="O25" s="220"/>
      <c r="Q25" s="83"/>
    </row>
    <row r="26" spans="1:17" ht="13.5" customHeight="1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>
      <c r="A27" s="1"/>
      <c r="B27" s="8" t="s">
        <v>26</v>
      </c>
      <c r="C27" s="24">
        <v>186293.2589999999</v>
      </c>
      <c r="D27" s="24">
        <v>4433400.0290000001</v>
      </c>
      <c r="E27" s="25">
        <f t="shared" ref="E27:E33" si="6">D27/C27</f>
        <v>23.797962700303625</v>
      </c>
      <c r="G27" s="155">
        <v>101309.52</v>
      </c>
      <c r="H27" s="155">
        <v>2611900.4</v>
      </c>
      <c r="I27" s="156">
        <f>H27/G27</f>
        <v>25.78139152174445</v>
      </c>
      <c r="K27" s="83" t="s">
        <v>77</v>
      </c>
      <c r="M27" s="26"/>
      <c r="N27" s="56"/>
      <c r="O27" s="54"/>
      <c r="Q27" s="83"/>
    </row>
    <row r="28" spans="1:17" ht="13.5" customHeight="1">
      <c r="A28" s="1"/>
      <c r="B28" s="8" t="s">
        <v>13</v>
      </c>
      <c r="C28" s="24">
        <v>14087.022000000003</v>
      </c>
      <c r="D28" s="24">
        <v>222499.81199999998</v>
      </c>
      <c r="E28" s="25">
        <f t="shared" si="6"/>
        <v>15.794666324791708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>
      <c r="A29" s="1"/>
      <c r="B29" s="8" t="s">
        <v>14</v>
      </c>
      <c r="C29" s="17">
        <v>46350.643999999993</v>
      </c>
      <c r="D29" s="17">
        <v>904716.95099999825</v>
      </c>
      <c r="E29" s="25">
        <f t="shared" si="6"/>
        <v>19.518972616647968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>
      <c r="A30" s="1"/>
      <c r="B30" s="8" t="s">
        <v>15</v>
      </c>
      <c r="C30" s="17">
        <v>39446.760999999999</v>
      </c>
      <c r="D30" s="17">
        <v>872317.6399999999</v>
      </c>
      <c r="E30" s="25">
        <f t="shared" si="6"/>
        <v>22.113796364674908</v>
      </c>
      <c r="G30" s="155">
        <v>5809.42</v>
      </c>
      <c r="H30" s="155">
        <v>131791.85999999999</v>
      </c>
      <c r="I30" s="156">
        <f>H30/G30</f>
        <v>22.68588946917248</v>
      </c>
      <c r="K30" s="83" t="s">
        <v>77</v>
      </c>
      <c r="M30" s="26"/>
      <c r="N30" s="56"/>
      <c r="O30" s="54"/>
      <c r="Q30" s="83"/>
    </row>
    <row r="31" spans="1:17" ht="13.5" customHeight="1">
      <c r="A31" s="1"/>
      <c r="B31" s="8" t="s">
        <v>16</v>
      </c>
      <c r="C31" s="17">
        <v>30471.237000000019</v>
      </c>
      <c r="D31" s="17">
        <v>664029.17499999935</v>
      </c>
      <c r="E31" s="25">
        <f t="shared" si="6"/>
        <v>21.791999287721694</v>
      </c>
      <c r="G31" s="155">
        <v>3440.18</v>
      </c>
      <c r="H31" s="155">
        <v>76743.87</v>
      </c>
      <c r="I31" s="156">
        <f>H31/G31</f>
        <v>22.308097250725254</v>
      </c>
      <c r="K31" s="83" t="s">
        <v>77</v>
      </c>
      <c r="M31" s="26"/>
      <c r="N31" s="26"/>
      <c r="O31" s="54"/>
      <c r="Q31" s="83"/>
    </row>
    <row r="32" spans="1:17" ht="13.5" customHeight="1">
      <c r="A32" s="1"/>
      <c r="B32" s="16" t="s">
        <v>27</v>
      </c>
      <c r="C32" s="19">
        <v>57471.735000000001</v>
      </c>
      <c r="D32" s="19">
        <v>1834817.0899999999</v>
      </c>
      <c r="E32" s="20">
        <f t="shared" si="6"/>
        <v>31.925555927622504</v>
      </c>
      <c r="G32" s="157">
        <v>51494.498</v>
      </c>
      <c r="H32" s="157">
        <v>1688414.83</v>
      </c>
      <c r="I32" s="158">
        <f>H32/G32</f>
        <v>32.788256912418099</v>
      </c>
      <c r="K32" s="83" t="s">
        <v>79</v>
      </c>
    </row>
    <row r="33" spans="1:15" ht="13.5" customHeight="1">
      <c r="A33" s="1"/>
      <c r="B33" s="21" t="s">
        <v>17</v>
      </c>
      <c r="C33" s="22">
        <f>SUM(C27:C32)</f>
        <v>374120.65799999988</v>
      </c>
      <c r="D33" s="22">
        <f>SUM(D27:D32)</f>
        <v>8931780.6969999969</v>
      </c>
      <c r="E33" s="34">
        <f t="shared" si="6"/>
        <v>23.874064438858117</v>
      </c>
      <c r="G33" s="22">
        <f>SUM(G27:G32)</f>
        <v>162053.61799999999</v>
      </c>
      <c r="H33" s="22">
        <f>SUM(H27:H32)</f>
        <v>4508850.96</v>
      </c>
      <c r="I33" s="39">
        <f>H33/G33</f>
        <v>27.823204539623426</v>
      </c>
      <c r="K33" s="83"/>
    </row>
    <row r="34" spans="1:15" ht="13.5" customHeight="1">
      <c r="A34" s="1"/>
      <c r="B34" s="3"/>
      <c r="C34" s="17"/>
      <c r="D34" s="17"/>
      <c r="E34" s="18"/>
      <c r="G34" s="139"/>
      <c r="K34" s="83"/>
    </row>
    <row r="35" spans="1:15" ht="13.5" customHeight="1">
      <c r="A35" s="14" t="s">
        <v>28</v>
      </c>
      <c r="B35" s="15" t="s">
        <v>29</v>
      </c>
      <c r="K35" s="83"/>
    </row>
    <row r="36" spans="1:15" ht="13.5" customHeight="1">
      <c r="A36" s="14"/>
      <c r="B36" s="8" t="s">
        <v>26</v>
      </c>
      <c r="C36" s="24">
        <f t="shared" ref="C36:D40" si="7">C11-C27</f>
        <v>266552.7410000001</v>
      </c>
      <c r="D36" s="24">
        <f t="shared" si="7"/>
        <v>9428745.7910000011</v>
      </c>
      <c r="E36" s="25">
        <f t="shared" ref="E36:E44" si="8">D36/C36</f>
        <v>35.372908774552791</v>
      </c>
      <c r="G36" s="24">
        <f t="shared" ref="G36:H40" si="9">G11-G27</f>
        <v>351536.48</v>
      </c>
      <c r="H36" s="24">
        <f t="shared" si="9"/>
        <v>11250245.42</v>
      </c>
      <c r="I36" s="25">
        <f>H36/G36</f>
        <v>32.003066708752392</v>
      </c>
      <c r="K36" s="83" t="s">
        <v>80</v>
      </c>
      <c r="M36" s="26">
        <f t="shared" ref="M36:O41" si="10">G36-C36</f>
        <v>84983.738999999885</v>
      </c>
      <c r="N36" s="26">
        <f t="shared" si="10"/>
        <v>1821499.6289999988</v>
      </c>
      <c r="O36" s="36">
        <f t="shared" si="10"/>
        <v>-3.3698420658003982</v>
      </c>
    </row>
    <row r="37" spans="1:15" ht="13.5" customHeight="1">
      <c r="A37" s="14"/>
      <c r="B37" s="8" t="s">
        <v>13</v>
      </c>
      <c r="C37" s="24">
        <f t="shared" si="7"/>
        <v>33786.977999999996</v>
      </c>
      <c r="D37" s="24">
        <f t="shared" si="7"/>
        <v>1242705.0017554001</v>
      </c>
      <c r="E37" s="25">
        <f t="shared" si="8"/>
        <v>36.780590491265606</v>
      </c>
      <c r="G37" s="26">
        <f t="shared" si="9"/>
        <v>0</v>
      </c>
      <c r="H37" s="26">
        <f t="shared" si="9"/>
        <v>0</v>
      </c>
      <c r="I37" s="52" t="s">
        <v>41</v>
      </c>
      <c r="K37" s="83" t="s">
        <v>74</v>
      </c>
      <c r="M37" s="26">
        <f t="shared" si="10"/>
        <v>-33786.977999999996</v>
      </c>
      <c r="N37" s="26">
        <f t="shared" si="10"/>
        <v>-1242705.0017554001</v>
      </c>
      <c r="O37" s="36">
        <f>0-E37</f>
        <v>-36.780590491265606</v>
      </c>
    </row>
    <row r="38" spans="1:15" ht="13.5" customHeight="1">
      <c r="A38" s="14"/>
      <c r="B38" s="8" t="s">
        <v>14</v>
      </c>
      <c r="C38" s="24">
        <f t="shared" si="7"/>
        <v>149939.356</v>
      </c>
      <c r="D38" s="24">
        <f t="shared" si="7"/>
        <v>3879914.060556001</v>
      </c>
      <c r="E38" s="25">
        <f t="shared" si="8"/>
        <v>25.876555455900458</v>
      </c>
      <c r="G38" s="26">
        <f t="shared" si="9"/>
        <v>0</v>
      </c>
      <c r="H38" s="26">
        <f t="shared" si="9"/>
        <v>0</v>
      </c>
      <c r="I38" s="52" t="s">
        <v>41</v>
      </c>
      <c r="K38" s="83" t="s">
        <v>74</v>
      </c>
      <c r="M38" s="26">
        <f t="shared" si="10"/>
        <v>-149939.356</v>
      </c>
      <c r="N38" s="26">
        <f t="shared" si="10"/>
        <v>-3879914.060556001</v>
      </c>
      <c r="O38" s="36">
        <f>0-E38</f>
        <v>-25.876555455900458</v>
      </c>
    </row>
    <row r="39" spans="1:15" ht="13.5" customHeight="1">
      <c r="A39" s="14"/>
      <c r="B39" s="8" t="s">
        <v>15</v>
      </c>
      <c r="C39" s="24">
        <f t="shared" si="7"/>
        <v>88324.139000000025</v>
      </c>
      <c r="D39" s="24">
        <f t="shared" si="7"/>
        <v>2236146.926500001</v>
      </c>
      <c r="E39" s="25">
        <f t="shared" si="8"/>
        <v>25.317506084038932</v>
      </c>
      <c r="G39" s="24">
        <f t="shared" si="9"/>
        <v>121961.48000000003</v>
      </c>
      <c r="H39" s="24">
        <f t="shared" si="9"/>
        <v>2976672.7065000013</v>
      </c>
      <c r="I39" s="25">
        <f>H39/G39</f>
        <v>24.406662714325872</v>
      </c>
      <c r="K39" s="83" t="s">
        <v>80</v>
      </c>
      <c r="M39" s="26">
        <f t="shared" si="10"/>
        <v>33637.341</v>
      </c>
      <c r="N39" s="26">
        <f t="shared" si="10"/>
        <v>740525.78000000026</v>
      </c>
      <c r="O39" s="36">
        <f t="shared" si="10"/>
        <v>-0.91084336971306001</v>
      </c>
    </row>
    <row r="40" spans="1:15" ht="13.5" customHeight="1">
      <c r="A40" s="14"/>
      <c r="B40" s="8" t="s">
        <v>16</v>
      </c>
      <c r="C40" s="24">
        <f t="shared" si="7"/>
        <v>30017.162999999968</v>
      </c>
      <c r="D40" s="24">
        <f t="shared" si="7"/>
        <v>849219.12500000093</v>
      </c>
      <c r="E40" s="25">
        <f t="shared" si="8"/>
        <v>28.291118817591183</v>
      </c>
      <c r="G40" s="24">
        <f t="shared" si="9"/>
        <v>57048.219999999987</v>
      </c>
      <c r="H40" s="24">
        <f t="shared" si="9"/>
        <v>1436504.4300000002</v>
      </c>
      <c r="I40" s="25">
        <f>H40/G40</f>
        <v>25.180530260190423</v>
      </c>
      <c r="K40" s="83" t="s">
        <v>80</v>
      </c>
      <c r="M40" s="26">
        <f t="shared" si="10"/>
        <v>27031.057000000019</v>
      </c>
      <c r="N40" s="26">
        <f t="shared" si="10"/>
        <v>587285.30499999924</v>
      </c>
      <c r="O40" s="36">
        <f t="shared" si="10"/>
        <v>-3.1105885574007601</v>
      </c>
    </row>
    <row r="41" spans="1:15" ht="13.5" customHeight="1">
      <c r="A41" s="14"/>
      <c r="B41" s="16" t="s">
        <v>27</v>
      </c>
      <c r="C41" s="19">
        <f>C19-C32</f>
        <v>60752.733999999997</v>
      </c>
      <c r="D41" s="19">
        <f>D19-D32</f>
        <v>2129123.14</v>
      </c>
      <c r="E41" s="20">
        <f t="shared" si="8"/>
        <v>35.045717284097869</v>
      </c>
      <c r="G41" s="19">
        <f>G19-G32</f>
        <v>98826.951000000001</v>
      </c>
      <c r="H41" s="19">
        <f>H19-H32</f>
        <v>3357692.4699999997</v>
      </c>
      <c r="I41" s="20">
        <f>H41/G41</f>
        <v>33.975473653942835</v>
      </c>
      <c r="K41" s="83" t="s">
        <v>80</v>
      </c>
      <c r="M41" s="40">
        <f t="shared" si="10"/>
        <v>38074.217000000004</v>
      </c>
      <c r="N41" s="40">
        <f t="shared" si="10"/>
        <v>1228569.3299999996</v>
      </c>
      <c r="O41" s="41">
        <f t="shared" si="10"/>
        <v>-1.0702436301550335</v>
      </c>
    </row>
    <row r="42" spans="1:15" ht="13.5" customHeight="1" thickBot="1">
      <c r="A42" s="1"/>
      <c r="B42" s="21" t="s">
        <v>17</v>
      </c>
      <c r="C42" s="22">
        <f>SUM(C36:C41)</f>
        <v>629373.11100000003</v>
      </c>
      <c r="D42" s="82">
        <f>SUM(D36:D41)</f>
        <v>19765854.044811402</v>
      </c>
      <c r="E42" s="34">
        <f t="shared" si="8"/>
        <v>31.405622037785786</v>
      </c>
      <c r="G42" s="22">
        <f>SUM(G36:G41)</f>
        <v>629373.13100000005</v>
      </c>
      <c r="H42" s="82">
        <f>SUM(H36:H41)</f>
        <v>19021115.026500002</v>
      </c>
      <c r="I42" s="34">
        <f t="shared" ref="I42" si="11">H42/G42</f>
        <v>30.222318191877182</v>
      </c>
      <c r="K42" s="83" t="s">
        <v>80</v>
      </c>
      <c r="M42" s="22">
        <f>SUM(M36:M41)</f>
        <v>1.999999990221113E-2</v>
      </c>
      <c r="N42" s="22">
        <f>SUM(N36:N41)</f>
        <v>-744739.01831140323</v>
      </c>
      <c r="O42" s="124">
        <f>I42-E42</f>
        <v>-1.183303845908604</v>
      </c>
    </row>
    <row r="43" spans="1:15" ht="13.5" customHeight="1" thickTop="1">
      <c r="A43" s="1"/>
      <c r="B43" s="21"/>
      <c r="C43" s="17"/>
      <c r="D43" s="17"/>
      <c r="E43" s="18"/>
      <c r="M43" s="6"/>
      <c r="N43" s="6"/>
      <c r="O43" s="6"/>
    </row>
    <row r="44" spans="1:15" ht="13.5" customHeight="1">
      <c r="A44" s="14" t="s">
        <v>30</v>
      </c>
      <c r="B44" s="15" t="s">
        <v>31</v>
      </c>
      <c r="C44" s="22">
        <f>C33+C42</f>
        <v>1003493.7689999999</v>
      </c>
      <c r="D44" s="22">
        <f>D33+D42</f>
        <v>28697634.741811398</v>
      </c>
      <c r="E44" s="34">
        <f t="shared" si="8"/>
        <v>28.597720911021824</v>
      </c>
      <c r="G44" s="38">
        <f>G33+G42</f>
        <v>791426.74900000007</v>
      </c>
      <c r="H44" s="38">
        <f>H33+H42</f>
        <v>23529965.986500002</v>
      </c>
      <c r="I44" s="34">
        <f>H44/G44</f>
        <v>29.731072416027224</v>
      </c>
      <c r="M44" s="26">
        <f>G44-C44</f>
        <v>-212067.01999999979</v>
      </c>
      <c r="N44" s="26">
        <f>H44-D44</f>
        <v>-5167668.755311396</v>
      </c>
      <c r="O44" s="36">
        <f>I44-E44</f>
        <v>1.1333515050054004</v>
      </c>
    </row>
    <row r="45" spans="1:15" ht="13.5" customHeight="1">
      <c r="A45" s="14"/>
      <c r="B45" s="15"/>
      <c r="C45" s="22"/>
      <c r="D45" s="22"/>
      <c r="E45" s="34"/>
      <c r="G45" s="38"/>
      <c r="H45" s="38"/>
      <c r="I45" s="34"/>
      <c r="M45" s="26"/>
      <c r="N45" s="26"/>
      <c r="O45" s="36"/>
    </row>
    <row r="46" spans="1:15" ht="13.5" customHeight="1">
      <c r="A46" s="14"/>
      <c r="B46" s="15" t="s">
        <v>210</v>
      </c>
      <c r="C46" s="22"/>
      <c r="D46" s="22">
        <v>834698.61499999999</v>
      </c>
      <c r="E46" s="34"/>
      <c r="G46" s="38"/>
      <c r="H46" s="38">
        <v>811704.103</v>
      </c>
      <c r="I46" s="34"/>
      <c r="M46" s="26"/>
      <c r="N46" s="26">
        <f>H46-D46</f>
        <v>-22994.511999999988</v>
      </c>
      <c r="O46" s="36"/>
    </row>
    <row r="47" spans="1:15" ht="13.5" customHeight="1">
      <c r="A47" s="14"/>
      <c r="B47" s="15"/>
      <c r="C47" s="22"/>
      <c r="D47" s="22"/>
      <c r="E47" s="34"/>
      <c r="G47" s="38"/>
      <c r="H47" s="38"/>
      <c r="I47" s="34"/>
      <c r="M47" s="26"/>
      <c r="N47" s="26"/>
      <c r="O47" s="36"/>
    </row>
    <row r="48" spans="1:15">
      <c r="G48" s="96"/>
      <c r="H48" s="96"/>
    </row>
    <row r="49" spans="1:2" ht="14.25">
      <c r="A49" s="78" t="s">
        <v>71</v>
      </c>
      <c r="B49" s="6"/>
    </row>
    <row r="50" spans="1:2" ht="14.25">
      <c r="A50" s="79" t="s">
        <v>32</v>
      </c>
      <c r="B50" s="16" t="s">
        <v>82</v>
      </c>
    </row>
    <row r="51" spans="1:2" ht="14.25">
      <c r="A51" s="79" t="s">
        <v>33</v>
      </c>
      <c r="B51" s="16" t="s">
        <v>83</v>
      </c>
    </row>
    <row r="52" spans="1:2" ht="14.25">
      <c r="A52" s="79" t="s">
        <v>34</v>
      </c>
      <c r="B52" s="16" t="s">
        <v>76</v>
      </c>
    </row>
    <row r="53" spans="1:2" ht="14.25">
      <c r="A53" s="79" t="s">
        <v>35</v>
      </c>
      <c r="B53" s="16" t="s">
        <v>78</v>
      </c>
    </row>
    <row r="54" spans="1:2" ht="14.25">
      <c r="A54" s="79" t="s">
        <v>36</v>
      </c>
      <c r="B54" s="16" t="s">
        <v>84</v>
      </c>
    </row>
    <row r="55" spans="1:2" ht="14.25">
      <c r="A55" s="79" t="s">
        <v>37</v>
      </c>
      <c r="B55" s="16" t="s">
        <v>85</v>
      </c>
    </row>
    <row r="56" spans="1:2" ht="14.25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E10" sqref="E10"/>
    </sheetView>
  </sheetViews>
  <sheetFormatPr defaultColWidth="9.140625" defaultRowHeight="15"/>
  <cols>
    <col min="1" max="1" width="9.140625" style="43"/>
    <col min="2" max="2" width="13.140625" style="43" bestFit="1" customWidth="1"/>
    <col min="3" max="3" width="14.28515625" style="43" bestFit="1" customWidth="1"/>
    <col min="4" max="16384" width="9.140625" style="43"/>
  </cols>
  <sheetData>
    <row r="1" spans="1:3">
      <c r="A1" s="42" t="s">
        <v>42</v>
      </c>
    </row>
    <row r="4" spans="1:3">
      <c r="B4" s="223"/>
      <c r="C4" s="223"/>
    </row>
    <row r="5" spans="1:3">
      <c r="B5" s="44" t="s">
        <v>43</v>
      </c>
      <c r="C5" s="45" t="s">
        <v>44</v>
      </c>
    </row>
    <row r="6" spans="1:3">
      <c r="A6" s="43" t="s">
        <v>45</v>
      </c>
      <c r="B6" s="46">
        <f>'[2]KP SME Position Jan14'!O751</f>
        <v>50064.520000000026</v>
      </c>
      <c r="C6" s="46">
        <v>11132614.573599998</v>
      </c>
    </row>
    <row r="7" spans="1:3">
      <c r="A7" s="43" t="s">
        <v>46</v>
      </c>
      <c r="B7" s="46">
        <f>'[2]KP SME Position Feb14'!O679</f>
        <v>39948.400000000009</v>
      </c>
      <c r="C7" s="46">
        <v>3943564.1689999993</v>
      </c>
    </row>
    <row r="8" spans="1:3">
      <c r="A8" s="43" t="s">
        <v>47</v>
      </c>
      <c r="B8" s="46">
        <f>'[2]KP SME Position Mar14'!O750</f>
        <v>137126.47999999992</v>
      </c>
      <c r="C8" s="46">
        <v>13312929.345700001</v>
      </c>
    </row>
    <row r="9" spans="1:3">
      <c r="A9" s="43" t="s">
        <v>48</v>
      </c>
      <c r="B9" s="46">
        <f>'[2]KP SME Position Apr14'!O727</f>
        <v>16723.78</v>
      </c>
      <c r="C9" s="46">
        <v>677478.71779999998</v>
      </c>
    </row>
    <row r="10" spans="1:3">
      <c r="A10" s="97" t="s">
        <v>95</v>
      </c>
      <c r="B10" s="46">
        <v>88334.599999999933</v>
      </c>
      <c r="C10" s="46">
        <v>3669762.0920000002</v>
      </c>
    </row>
    <row r="11" spans="1:3">
      <c r="A11" s="43" t="s">
        <v>96</v>
      </c>
      <c r="B11" s="46">
        <v>906.77</v>
      </c>
      <c r="C11" s="46">
        <v>21775.381699999994</v>
      </c>
    </row>
    <row r="12" spans="1:3">
      <c r="A12" s="43" t="s">
        <v>97</v>
      </c>
      <c r="B12" s="46">
        <v>22547.210000000006</v>
      </c>
      <c r="C12" s="46">
        <v>744235.85920000006</v>
      </c>
    </row>
    <row r="13" spans="1:3">
      <c r="A13" s="43" t="s">
        <v>98</v>
      </c>
      <c r="B13" s="46">
        <v>2178.9700000000003</v>
      </c>
      <c r="C13" s="46">
        <v>46417.447</v>
      </c>
    </row>
    <row r="14" spans="1:3">
      <c r="A14" s="43" t="s">
        <v>99</v>
      </c>
      <c r="B14" s="46">
        <v>117478.44</v>
      </c>
      <c r="C14" s="46">
        <v>3659003.1613999996</v>
      </c>
    </row>
    <row r="15" spans="1:3">
      <c r="A15" s="43" t="s">
        <v>100</v>
      </c>
      <c r="B15" s="98">
        <v>184882.45000000022</v>
      </c>
      <c r="C15" s="98">
        <v>6431607.8953999961</v>
      </c>
    </row>
    <row r="16" spans="1:3">
      <c r="A16" s="43" t="s">
        <v>140</v>
      </c>
      <c r="B16" s="98">
        <v>314665.58999999991</v>
      </c>
      <c r="C16" s="98">
        <v>12929932.280100022</v>
      </c>
    </row>
    <row r="17" spans="1:3">
      <c r="A17" s="43" t="s">
        <v>108</v>
      </c>
      <c r="B17" s="48">
        <v>32096.979999999989</v>
      </c>
      <c r="C17" s="48">
        <v>1082167.0698000009</v>
      </c>
    </row>
    <row r="18" spans="1:3">
      <c r="A18" s="43" t="s">
        <v>49</v>
      </c>
      <c r="B18" s="46">
        <f>SUM(B6:B17)</f>
        <v>1006954.19</v>
      </c>
      <c r="C18" s="46">
        <f>SUM(C6:C17)</f>
        <v>57651487.992700025</v>
      </c>
    </row>
  </sheetData>
  <mergeCells count="1">
    <mergeCell ref="B4:C4"/>
  </mergeCells>
  <pageMargins left="0.7" right="0.7" top="0.75" bottom="0.75" header="0.3" footer="0.3"/>
  <pageSetup orientation="portrait" r:id="rId1"/>
  <headerFooter>
    <oddHeader>&amp;RKPSC Case No. 2014-00225
Commission Staff Post Hearing Data Requests
Item No. 7
Attachment 1
Page 6 of 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D16" sqref="D16"/>
    </sheetView>
  </sheetViews>
  <sheetFormatPr defaultRowHeight="12.75"/>
  <cols>
    <col min="1" max="1" width="0.85546875" style="107" customWidth="1"/>
    <col min="2" max="2" width="7.5703125" style="107" customWidth="1"/>
    <col min="3" max="3" width="18.42578125" style="107" customWidth="1"/>
    <col min="4" max="12" width="13" style="107" customWidth="1"/>
    <col min="13" max="13" width="4.7109375" style="107" customWidth="1"/>
    <col min="14" max="256" width="9.140625" style="107"/>
    <col min="257" max="257" width="0.85546875" style="107" customWidth="1"/>
    <col min="258" max="258" width="7.5703125" style="107" customWidth="1"/>
    <col min="259" max="259" width="18.42578125" style="107" customWidth="1"/>
    <col min="260" max="268" width="13" style="107" customWidth="1"/>
    <col min="269" max="269" width="4.7109375" style="107" customWidth="1"/>
    <col min="270" max="512" width="9.140625" style="107"/>
    <col min="513" max="513" width="0.85546875" style="107" customWidth="1"/>
    <col min="514" max="514" width="7.5703125" style="107" customWidth="1"/>
    <col min="515" max="515" width="18.42578125" style="107" customWidth="1"/>
    <col min="516" max="524" width="13" style="107" customWidth="1"/>
    <col min="525" max="525" width="4.7109375" style="107" customWidth="1"/>
    <col min="526" max="768" width="9.140625" style="107"/>
    <col min="769" max="769" width="0.85546875" style="107" customWidth="1"/>
    <col min="770" max="770" width="7.5703125" style="107" customWidth="1"/>
    <col min="771" max="771" width="18.42578125" style="107" customWidth="1"/>
    <col min="772" max="780" width="13" style="107" customWidth="1"/>
    <col min="781" max="781" width="4.7109375" style="107" customWidth="1"/>
    <col min="782" max="1024" width="9.140625" style="107"/>
    <col min="1025" max="1025" width="0.85546875" style="107" customWidth="1"/>
    <col min="1026" max="1026" width="7.5703125" style="107" customWidth="1"/>
    <col min="1027" max="1027" width="18.42578125" style="107" customWidth="1"/>
    <col min="1028" max="1036" width="13" style="107" customWidth="1"/>
    <col min="1037" max="1037" width="4.7109375" style="107" customWidth="1"/>
    <col min="1038" max="1280" width="9.140625" style="107"/>
    <col min="1281" max="1281" width="0.85546875" style="107" customWidth="1"/>
    <col min="1282" max="1282" width="7.5703125" style="107" customWidth="1"/>
    <col min="1283" max="1283" width="18.42578125" style="107" customWidth="1"/>
    <col min="1284" max="1292" width="13" style="107" customWidth="1"/>
    <col min="1293" max="1293" width="4.7109375" style="107" customWidth="1"/>
    <col min="1294" max="1536" width="9.140625" style="107"/>
    <col min="1537" max="1537" width="0.85546875" style="107" customWidth="1"/>
    <col min="1538" max="1538" width="7.5703125" style="107" customWidth="1"/>
    <col min="1539" max="1539" width="18.42578125" style="107" customWidth="1"/>
    <col min="1540" max="1548" width="13" style="107" customWidth="1"/>
    <col min="1549" max="1549" width="4.7109375" style="107" customWidth="1"/>
    <col min="1550" max="1792" width="9.140625" style="107"/>
    <col min="1793" max="1793" width="0.85546875" style="107" customWidth="1"/>
    <col min="1794" max="1794" width="7.5703125" style="107" customWidth="1"/>
    <col min="1795" max="1795" width="18.42578125" style="107" customWidth="1"/>
    <col min="1796" max="1804" width="13" style="107" customWidth="1"/>
    <col min="1805" max="1805" width="4.7109375" style="107" customWidth="1"/>
    <col min="1806" max="2048" width="9.140625" style="107"/>
    <col min="2049" max="2049" width="0.85546875" style="107" customWidth="1"/>
    <col min="2050" max="2050" width="7.5703125" style="107" customWidth="1"/>
    <col min="2051" max="2051" width="18.42578125" style="107" customWidth="1"/>
    <col min="2052" max="2060" width="13" style="107" customWidth="1"/>
    <col min="2061" max="2061" width="4.7109375" style="107" customWidth="1"/>
    <col min="2062" max="2304" width="9.140625" style="107"/>
    <col min="2305" max="2305" width="0.85546875" style="107" customWidth="1"/>
    <col min="2306" max="2306" width="7.5703125" style="107" customWidth="1"/>
    <col min="2307" max="2307" width="18.42578125" style="107" customWidth="1"/>
    <col min="2308" max="2316" width="13" style="107" customWidth="1"/>
    <col min="2317" max="2317" width="4.7109375" style="107" customWidth="1"/>
    <col min="2318" max="2560" width="9.140625" style="107"/>
    <col min="2561" max="2561" width="0.85546875" style="107" customWidth="1"/>
    <col min="2562" max="2562" width="7.5703125" style="107" customWidth="1"/>
    <col min="2563" max="2563" width="18.42578125" style="107" customWidth="1"/>
    <col min="2564" max="2572" width="13" style="107" customWidth="1"/>
    <col min="2573" max="2573" width="4.7109375" style="107" customWidth="1"/>
    <col min="2574" max="2816" width="9.140625" style="107"/>
    <col min="2817" max="2817" width="0.85546875" style="107" customWidth="1"/>
    <col min="2818" max="2818" width="7.5703125" style="107" customWidth="1"/>
    <col min="2819" max="2819" width="18.42578125" style="107" customWidth="1"/>
    <col min="2820" max="2828" width="13" style="107" customWidth="1"/>
    <col min="2829" max="2829" width="4.7109375" style="107" customWidth="1"/>
    <col min="2830" max="3072" width="9.140625" style="107"/>
    <col min="3073" max="3073" width="0.85546875" style="107" customWidth="1"/>
    <col min="3074" max="3074" width="7.5703125" style="107" customWidth="1"/>
    <col min="3075" max="3075" width="18.42578125" style="107" customWidth="1"/>
    <col min="3076" max="3084" width="13" style="107" customWidth="1"/>
    <col min="3085" max="3085" width="4.7109375" style="107" customWidth="1"/>
    <col min="3086" max="3328" width="9.140625" style="107"/>
    <col min="3329" max="3329" width="0.85546875" style="107" customWidth="1"/>
    <col min="3330" max="3330" width="7.5703125" style="107" customWidth="1"/>
    <col min="3331" max="3331" width="18.42578125" style="107" customWidth="1"/>
    <col min="3332" max="3340" width="13" style="107" customWidth="1"/>
    <col min="3341" max="3341" width="4.7109375" style="107" customWidth="1"/>
    <col min="3342" max="3584" width="9.140625" style="107"/>
    <col min="3585" max="3585" width="0.85546875" style="107" customWidth="1"/>
    <col min="3586" max="3586" width="7.5703125" style="107" customWidth="1"/>
    <col min="3587" max="3587" width="18.42578125" style="107" customWidth="1"/>
    <col min="3588" max="3596" width="13" style="107" customWidth="1"/>
    <col min="3597" max="3597" width="4.7109375" style="107" customWidth="1"/>
    <col min="3598" max="3840" width="9.140625" style="107"/>
    <col min="3841" max="3841" width="0.85546875" style="107" customWidth="1"/>
    <col min="3842" max="3842" width="7.5703125" style="107" customWidth="1"/>
    <col min="3843" max="3843" width="18.42578125" style="107" customWidth="1"/>
    <col min="3844" max="3852" width="13" style="107" customWidth="1"/>
    <col min="3853" max="3853" width="4.7109375" style="107" customWidth="1"/>
    <col min="3854" max="4096" width="9.140625" style="107"/>
    <col min="4097" max="4097" width="0.85546875" style="107" customWidth="1"/>
    <col min="4098" max="4098" width="7.5703125" style="107" customWidth="1"/>
    <col min="4099" max="4099" width="18.42578125" style="107" customWidth="1"/>
    <col min="4100" max="4108" width="13" style="107" customWidth="1"/>
    <col min="4109" max="4109" width="4.7109375" style="107" customWidth="1"/>
    <col min="4110" max="4352" width="9.140625" style="107"/>
    <col min="4353" max="4353" width="0.85546875" style="107" customWidth="1"/>
    <col min="4354" max="4354" width="7.5703125" style="107" customWidth="1"/>
    <col min="4355" max="4355" width="18.42578125" style="107" customWidth="1"/>
    <col min="4356" max="4364" width="13" style="107" customWidth="1"/>
    <col min="4365" max="4365" width="4.7109375" style="107" customWidth="1"/>
    <col min="4366" max="4608" width="9.140625" style="107"/>
    <col min="4609" max="4609" width="0.85546875" style="107" customWidth="1"/>
    <col min="4610" max="4610" width="7.5703125" style="107" customWidth="1"/>
    <col min="4611" max="4611" width="18.42578125" style="107" customWidth="1"/>
    <col min="4612" max="4620" width="13" style="107" customWidth="1"/>
    <col min="4621" max="4621" width="4.7109375" style="107" customWidth="1"/>
    <col min="4622" max="4864" width="9.140625" style="107"/>
    <col min="4865" max="4865" width="0.85546875" style="107" customWidth="1"/>
    <col min="4866" max="4866" width="7.5703125" style="107" customWidth="1"/>
    <col min="4867" max="4867" width="18.42578125" style="107" customWidth="1"/>
    <col min="4868" max="4876" width="13" style="107" customWidth="1"/>
    <col min="4877" max="4877" width="4.7109375" style="107" customWidth="1"/>
    <col min="4878" max="5120" width="9.140625" style="107"/>
    <col min="5121" max="5121" width="0.85546875" style="107" customWidth="1"/>
    <col min="5122" max="5122" width="7.5703125" style="107" customWidth="1"/>
    <col min="5123" max="5123" width="18.42578125" style="107" customWidth="1"/>
    <col min="5124" max="5132" width="13" style="107" customWidth="1"/>
    <col min="5133" max="5133" width="4.7109375" style="107" customWidth="1"/>
    <col min="5134" max="5376" width="9.140625" style="107"/>
    <col min="5377" max="5377" width="0.85546875" style="107" customWidth="1"/>
    <col min="5378" max="5378" width="7.5703125" style="107" customWidth="1"/>
    <col min="5379" max="5379" width="18.42578125" style="107" customWidth="1"/>
    <col min="5380" max="5388" width="13" style="107" customWidth="1"/>
    <col min="5389" max="5389" width="4.7109375" style="107" customWidth="1"/>
    <col min="5390" max="5632" width="9.140625" style="107"/>
    <col min="5633" max="5633" width="0.85546875" style="107" customWidth="1"/>
    <col min="5634" max="5634" width="7.5703125" style="107" customWidth="1"/>
    <col min="5635" max="5635" width="18.42578125" style="107" customWidth="1"/>
    <col min="5636" max="5644" width="13" style="107" customWidth="1"/>
    <col min="5645" max="5645" width="4.7109375" style="107" customWidth="1"/>
    <col min="5646" max="5888" width="9.140625" style="107"/>
    <col min="5889" max="5889" width="0.85546875" style="107" customWidth="1"/>
    <col min="5890" max="5890" width="7.5703125" style="107" customWidth="1"/>
    <col min="5891" max="5891" width="18.42578125" style="107" customWidth="1"/>
    <col min="5892" max="5900" width="13" style="107" customWidth="1"/>
    <col min="5901" max="5901" width="4.7109375" style="107" customWidth="1"/>
    <col min="5902" max="6144" width="9.140625" style="107"/>
    <col min="6145" max="6145" width="0.85546875" style="107" customWidth="1"/>
    <col min="6146" max="6146" width="7.5703125" style="107" customWidth="1"/>
    <col min="6147" max="6147" width="18.42578125" style="107" customWidth="1"/>
    <col min="6148" max="6156" width="13" style="107" customWidth="1"/>
    <col min="6157" max="6157" width="4.7109375" style="107" customWidth="1"/>
    <col min="6158" max="6400" width="9.140625" style="107"/>
    <col min="6401" max="6401" width="0.85546875" style="107" customWidth="1"/>
    <col min="6402" max="6402" width="7.5703125" style="107" customWidth="1"/>
    <col min="6403" max="6403" width="18.42578125" style="107" customWidth="1"/>
    <col min="6404" max="6412" width="13" style="107" customWidth="1"/>
    <col min="6413" max="6413" width="4.7109375" style="107" customWidth="1"/>
    <col min="6414" max="6656" width="9.140625" style="107"/>
    <col min="6657" max="6657" width="0.85546875" style="107" customWidth="1"/>
    <col min="6658" max="6658" width="7.5703125" style="107" customWidth="1"/>
    <col min="6659" max="6659" width="18.42578125" style="107" customWidth="1"/>
    <col min="6660" max="6668" width="13" style="107" customWidth="1"/>
    <col min="6669" max="6669" width="4.7109375" style="107" customWidth="1"/>
    <col min="6670" max="6912" width="9.140625" style="107"/>
    <col min="6913" max="6913" width="0.85546875" style="107" customWidth="1"/>
    <col min="6914" max="6914" width="7.5703125" style="107" customWidth="1"/>
    <col min="6915" max="6915" width="18.42578125" style="107" customWidth="1"/>
    <col min="6916" max="6924" width="13" style="107" customWidth="1"/>
    <col min="6925" max="6925" width="4.7109375" style="107" customWidth="1"/>
    <col min="6926" max="7168" width="9.140625" style="107"/>
    <col min="7169" max="7169" width="0.85546875" style="107" customWidth="1"/>
    <col min="7170" max="7170" width="7.5703125" style="107" customWidth="1"/>
    <col min="7171" max="7171" width="18.42578125" style="107" customWidth="1"/>
    <col min="7172" max="7180" width="13" style="107" customWidth="1"/>
    <col min="7181" max="7181" width="4.7109375" style="107" customWidth="1"/>
    <col min="7182" max="7424" width="9.140625" style="107"/>
    <col min="7425" max="7425" width="0.85546875" style="107" customWidth="1"/>
    <col min="7426" max="7426" width="7.5703125" style="107" customWidth="1"/>
    <col min="7427" max="7427" width="18.42578125" style="107" customWidth="1"/>
    <col min="7428" max="7436" width="13" style="107" customWidth="1"/>
    <col min="7437" max="7437" width="4.7109375" style="107" customWidth="1"/>
    <col min="7438" max="7680" width="9.140625" style="107"/>
    <col min="7681" max="7681" width="0.85546875" style="107" customWidth="1"/>
    <col min="7682" max="7682" width="7.5703125" style="107" customWidth="1"/>
    <col min="7683" max="7683" width="18.42578125" style="107" customWidth="1"/>
    <col min="7684" max="7692" width="13" style="107" customWidth="1"/>
    <col min="7693" max="7693" width="4.7109375" style="107" customWidth="1"/>
    <col min="7694" max="7936" width="9.140625" style="107"/>
    <col min="7937" max="7937" width="0.85546875" style="107" customWidth="1"/>
    <col min="7938" max="7938" width="7.5703125" style="107" customWidth="1"/>
    <col min="7939" max="7939" width="18.42578125" style="107" customWidth="1"/>
    <col min="7940" max="7948" width="13" style="107" customWidth="1"/>
    <col min="7949" max="7949" width="4.7109375" style="107" customWidth="1"/>
    <col min="7950" max="8192" width="9.140625" style="107"/>
    <col min="8193" max="8193" width="0.85546875" style="107" customWidth="1"/>
    <col min="8194" max="8194" width="7.5703125" style="107" customWidth="1"/>
    <col min="8195" max="8195" width="18.42578125" style="107" customWidth="1"/>
    <col min="8196" max="8204" width="13" style="107" customWidth="1"/>
    <col min="8205" max="8205" width="4.7109375" style="107" customWidth="1"/>
    <col min="8206" max="8448" width="9.140625" style="107"/>
    <col min="8449" max="8449" width="0.85546875" style="107" customWidth="1"/>
    <col min="8450" max="8450" width="7.5703125" style="107" customWidth="1"/>
    <col min="8451" max="8451" width="18.42578125" style="107" customWidth="1"/>
    <col min="8452" max="8460" width="13" style="107" customWidth="1"/>
    <col min="8461" max="8461" width="4.7109375" style="107" customWidth="1"/>
    <col min="8462" max="8704" width="9.140625" style="107"/>
    <col min="8705" max="8705" width="0.85546875" style="107" customWidth="1"/>
    <col min="8706" max="8706" width="7.5703125" style="107" customWidth="1"/>
    <col min="8707" max="8707" width="18.42578125" style="107" customWidth="1"/>
    <col min="8708" max="8716" width="13" style="107" customWidth="1"/>
    <col min="8717" max="8717" width="4.7109375" style="107" customWidth="1"/>
    <col min="8718" max="8960" width="9.140625" style="107"/>
    <col min="8961" max="8961" width="0.85546875" style="107" customWidth="1"/>
    <col min="8962" max="8962" width="7.5703125" style="107" customWidth="1"/>
    <col min="8963" max="8963" width="18.42578125" style="107" customWidth="1"/>
    <col min="8964" max="8972" width="13" style="107" customWidth="1"/>
    <col min="8973" max="8973" width="4.7109375" style="107" customWidth="1"/>
    <col min="8974" max="9216" width="9.140625" style="107"/>
    <col min="9217" max="9217" width="0.85546875" style="107" customWidth="1"/>
    <col min="9218" max="9218" width="7.5703125" style="107" customWidth="1"/>
    <col min="9219" max="9219" width="18.42578125" style="107" customWidth="1"/>
    <col min="9220" max="9228" width="13" style="107" customWidth="1"/>
    <col min="9229" max="9229" width="4.7109375" style="107" customWidth="1"/>
    <col min="9230" max="9472" width="9.140625" style="107"/>
    <col min="9473" max="9473" width="0.85546875" style="107" customWidth="1"/>
    <col min="9474" max="9474" width="7.5703125" style="107" customWidth="1"/>
    <col min="9475" max="9475" width="18.42578125" style="107" customWidth="1"/>
    <col min="9476" max="9484" width="13" style="107" customWidth="1"/>
    <col min="9485" max="9485" width="4.7109375" style="107" customWidth="1"/>
    <col min="9486" max="9728" width="9.140625" style="107"/>
    <col min="9729" max="9729" width="0.85546875" style="107" customWidth="1"/>
    <col min="9730" max="9730" width="7.5703125" style="107" customWidth="1"/>
    <col min="9731" max="9731" width="18.42578125" style="107" customWidth="1"/>
    <col min="9732" max="9740" width="13" style="107" customWidth="1"/>
    <col min="9741" max="9741" width="4.7109375" style="107" customWidth="1"/>
    <col min="9742" max="9984" width="9.140625" style="107"/>
    <col min="9985" max="9985" width="0.85546875" style="107" customWidth="1"/>
    <col min="9986" max="9986" width="7.5703125" style="107" customWidth="1"/>
    <col min="9987" max="9987" width="18.42578125" style="107" customWidth="1"/>
    <col min="9988" max="9996" width="13" style="107" customWidth="1"/>
    <col min="9997" max="9997" width="4.7109375" style="107" customWidth="1"/>
    <col min="9998" max="10240" width="9.140625" style="107"/>
    <col min="10241" max="10241" width="0.85546875" style="107" customWidth="1"/>
    <col min="10242" max="10242" width="7.5703125" style="107" customWidth="1"/>
    <col min="10243" max="10243" width="18.42578125" style="107" customWidth="1"/>
    <col min="10244" max="10252" width="13" style="107" customWidth="1"/>
    <col min="10253" max="10253" width="4.7109375" style="107" customWidth="1"/>
    <col min="10254" max="10496" width="9.140625" style="107"/>
    <col min="10497" max="10497" width="0.85546875" style="107" customWidth="1"/>
    <col min="10498" max="10498" width="7.5703125" style="107" customWidth="1"/>
    <col min="10499" max="10499" width="18.42578125" style="107" customWidth="1"/>
    <col min="10500" max="10508" width="13" style="107" customWidth="1"/>
    <col min="10509" max="10509" width="4.7109375" style="107" customWidth="1"/>
    <col min="10510" max="10752" width="9.140625" style="107"/>
    <col min="10753" max="10753" width="0.85546875" style="107" customWidth="1"/>
    <col min="10754" max="10754" width="7.5703125" style="107" customWidth="1"/>
    <col min="10755" max="10755" width="18.42578125" style="107" customWidth="1"/>
    <col min="10756" max="10764" width="13" style="107" customWidth="1"/>
    <col min="10765" max="10765" width="4.7109375" style="107" customWidth="1"/>
    <col min="10766" max="11008" width="9.140625" style="107"/>
    <col min="11009" max="11009" width="0.85546875" style="107" customWidth="1"/>
    <col min="11010" max="11010" width="7.5703125" style="107" customWidth="1"/>
    <col min="11011" max="11011" width="18.42578125" style="107" customWidth="1"/>
    <col min="11012" max="11020" width="13" style="107" customWidth="1"/>
    <col min="11021" max="11021" width="4.7109375" style="107" customWidth="1"/>
    <col min="11022" max="11264" width="9.140625" style="107"/>
    <col min="11265" max="11265" width="0.85546875" style="107" customWidth="1"/>
    <col min="11266" max="11266" width="7.5703125" style="107" customWidth="1"/>
    <col min="11267" max="11267" width="18.42578125" style="107" customWidth="1"/>
    <col min="11268" max="11276" width="13" style="107" customWidth="1"/>
    <col min="11277" max="11277" width="4.7109375" style="107" customWidth="1"/>
    <col min="11278" max="11520" width="9.140625" style="107"/>
    <col min="11521" max="11521" width="0.85546875" style="107" customWidth="1"/>
    <col min="11522" max="11522" width="7.5703125" style="107" customWidth="1"/>
    <col min="11523" max="11523" width="18.42578125" style="107" customWidth="1"/>
    <col min="11524" max="11532" width="13" style="107" customWidth="1"/>
    <col min="11533" max="11533" width="4.7109375" style="107" customWidth="1"/>
    <col min="11534" max="11776" width="9.140625" style="107"/>
    <col min="11777" max="11777" width="0.85546875" style="107" customWidth="1"/>
    <col min="11778" max="11778" width="7.5703125" style="107" customWidth="1"/>
    <col min="11779" max="11779" width="18.42578125" style="107" customWidth="1"/>
    <col min="11780" max="11788" width="13" style="107" customWidth="1"/>
    <col min="11789" max="11789" width="4.7109375" style="107" customWidth="1"/>
    <col min="11790" max="12032" width="9.140625" style="107"/>
    <col min="12033" max="12033" width="0.85546875" style="107" customWidth="1"/>
    <col min="12034" max="12034" width="7.5703125" style="107" customWidth="1"/>
    <col min="12035" max="12035" width="18.42578125" style="107" customWidth="1"/>
    <col min="12036" max="12044" width="13" style="107" customWidth="1"/>
    <col min="12045" max="12045" width="4.7109375" style="107" customWidth="1"/>
    <col min="12046" max="12288" width="9.140625" style="107"/>
    <col min="12289" max="12289" width="0.85546875" style="107" customWidth="1"/>
    <col min="12290" max="12290" width="7.5703125" style="107" customWidth="1"/>
    <col min="12291" max="12291" width="18.42578125" style="107" customWidth="1"/>
    <col min="12292" max="12300" width="13" style="107" customWidth="1"/>
    <col min="12301" max="12301" width="4.7109375" style="107" customWidth="1"/>
    <col min="12302" max="12544" width="9.140625" style="107"/>
    <col min="12545" max="12545" width="0.85546875" style="107" customWidth="1"/>
    <col min="12546" max="12546" width="7.5703125" style="107" customWidth="1"/>
    <col min="12547" max="12547" width="18.42578125" style="107" customWidth="1"/>
    <col min="12548" max="12556" width="13" style="107" customWidth="1"/>
    <col min="12557" max="12557" width="4.7109375" style="107" customWidth="1"/>
    <col min="12558" max="12800" width="9.140625" style="107"/>
    <col min="12801" max="12801" width="0.85546875" style="107" customWidth="1"/>
    <col min="12802" max="12802" width="7.5703125" style="107" customWidth="1"/>
    <col min="12803" max="12803" width="18.42578125" style="107" customWidth="1"/>
    <col min="12804" max="12812" width="13" style="107" customWidth="1"/>
    <col min="12813" max="12813" width="4.7109375" style="107" customWidth="1"/>
    <col min="12814" max="13056" width="9.140625" style="107"/>
    <col min="13057" max="13057" width="0.85546875" style="107" customWidth="1"/>
    <col min="13058" max="13058" width="7.5703125" style="107" customWidth="1"/>
    <col min="13059" max="13059" width="18.42578125" style="107" customWidth="1"/>
    <col min="13060" max="13068" width="13" style="107" customWidth="1"/>
    <col min="13069" max="13069" width="4.7109375" style="107" customWidth="1"/>
    <col min="13070" max="13312" width="9.140625" style="107"/>
    <col min="13313" max="13313" width="0.85546875" style="107" customWidth="1"/>
    <col min="13314" max="13314" width="7.5703125" style="107" customWidth="1"/>
    <col min="13315" max="13315" width="18.42578125" style="107" customWidth="1"/>
    <col min="13316" max="13324" width="13" style="107" customWidth="1"/>
    <col min="13325" max="13325" width="4.7109375" style="107" customWidth="1"/>
    <col min="13326" max="13568" width="9.140625" style="107"/>
    <col min="13569" max="13569" width="0.85546875" style="107" customWidth="1"/>
    <col min="13570" max="13570" width="7.5703125" style="107" customWidth="1"/>
    <col min="13571" max="13571" width="18.42578125" style="107" customWidth="1"/>
    <col min="13572" max="13580" width="13" style="107" customWidth="1"/>
    <col min="13581" max="13581" width="4.7109375" style="107" customWidth="1"/>
    <col min="13582" max="13824" width="9.140625" style="107"/>
    <col min="13825" max="13825" width="0.85546875" style="107" customWidth="1"/>
    <col min="13826" max="13826" width="7.5703125" style="107" customWidth="1"/>
    <col min="13827" max="13827" width="18.42578125" style="107" customWidth="1"/>
    <col min="13828" max="13836" width="13" style="107" customWidth="1"/>
    <col min="13837" max="13837" width="4.7109375" style="107" customWidth="1"/>
    <col min="13838" max="14080" width="9.140625" style="107"/>
    <col min="14081" max="14081" width="0.85546875" style="107" customWidth="1"/>
    <col min="14082" max="14082" width="7.5703125" style="107" customWidth="1"/>
    <col min="14083" max="14083" width="18.42578125" style="107" customWidth="1"/>
    <col min="14084" max="14092" width="13" style="107" customWidth="1"/>
    <col min="14093" max="14093" width="4.7109375" style="107" customWidth="1"/>
    <col min="14094" max="14336" width="9.140625" style="107"/>
    <col min="14337" max="14337" width="0.85546875" style="107" customWidth="1"/>
    <col min="14338" max="14338" width="7.5703125" style="107" customWidth="1"/>
    <col min="14339" max="14339" width="18.42578125" style="107" customWidth="1"/>
    <col min="14340" max="14348" width="13" style="107" customWidth="1"/>
    <col min="14349" max="14349" width="4.7109375" style="107" customWidth="1"/>
    <col min="14350" max="14592" width="9.140625" style="107"/>
    <col min="14593" max="14593" width="0.85546875" style="107" customWidth="1"/>
    <col min="14594" max="14594" width="7.5703125" style="107" customWidth="1"/>
    <col min="14595" max="14595" width="18.42578125" style="107" customWidth="1"/>
    <col min="14596" max="14604" width="13" style="107" customWidth="1"/>
    <col min="14605" max="14605" width="4.7109375" style="107" customWidth="1"/>
    <col min="14606" max="14848" width="9.140625" style="107"/>
    <col min="14849" max="14849" width="0.85546875" style="107" customWidth="1"/>
    <col min="14850" max="14850" width="7.5703125" style="107" customWidth="1"/>
    <col min="14851" max="14851" width="18.42578125" style="107" customWidth="1"/>
    <col min="14852" max="14860" width="13" style="107" customWidth="1"/>
    <col min="14861" max="14861" width="4.7109375" style="107" customWidth="1"/>
    <col min="14862" max="15104" width="9.140625" style="107"/>
    <col min="15105" max="15105" width="0.85546875" style="107" customWidth="1"/>
    <col min="15106" max="15106" width="7.5703125" style="107" customWidth="1"/>
    <col min="15107" max="15107" width="18.42578125" style="107" customWidth="1"/>
    <col min="15108" max="15116" width="13" style="107" customWidth="1"/>
    <col min="15117" max="15117" width="4.7109375" style="107" customWidth="1"/>
    <col min="15118" max="15360" width="9.140625" style="107"/>
    <col min="15361" max="15361" width="0.85546875" style="107" customWidth="1"/>
    <col min="15362" max="15362" width="7.5703125" style="107" customWidth="1"/>
    <col min="15363" max="15363" width="18.42578125" style="107" customWidth="1"/>
    <col min="15364" max="15372" width="13" style="107" customWidth="1"/>
    <col min="15373" max="15373" width="4.7109375" style="107" customWidth="1"/>
    <col min="15374" max="15616" width="9.140625" style="107"/>
    <col min="15617" max="15617" width="0.85546875" style="107" customWidth="1"/>
    <col min="15618" max="15618" width="7.5703125" style="107" customWidth="1"/>
    <col min="15619" max="15619" width="18.42578125" style="107" customWidth="1"/>
    <col min="15620" max="15628" width="13" style="107" customWidth="1"/>
    <col min="15629" max="15629" width="4.7109375" style="107" customWidth="1"/>
    <col min="15630" max="15872" width="9.140625" style="107"/>
    <col min="15873" max="15873" width="0.85546875" style="107" customWidth="1"/>
    <col min="15874" max="15874" width="7.5703125" style="107" customWidth="1"/>
    <col min="15875" max="15875" width="18.42578125" style="107" customWidth="1"/>
    <col min="15876" max="15884" width="13" style="107" customWidth="1"/>
    <col min="15885" max="15885" width="4.7109375" style="107" customWidth="1"/>
    <col min="15886" max="16128" width="9.140625" style="107"/>
    <col min="16129" max="16129" width="0.85546875" style="107" customWidth="1"/>
    <col min="16130" max="16130" width="7.5703125" style="107" customWidth="1"/>
    <col min="16131" max="16131" width="18.42578125" style="107" customWidth="1"/>
    <col min="16132" max="16140" width="13" style="107" customWidth="1"/>
    <col min="16141" max="16141" width="4.7109375" style="107" customWidth="1"/>
    <col min="16142" max="16384" width="9.140625" style="107"/>
  </cols>
  <sheetData>
    <row r="1" spans="2:12" s="102" customFormat="1" ht="7.5" customHeight="1"/>
    <row r="2" spans="2:12" s="102" customFormat="1" ht="14.25" customHeight="1">
      <c r="B2" s="224" t="s">
        <v>109</v>
      </c>
      <c r="C2" s="224"/>
      <c r="D2" s="224"/>
      <c r="E2" s="224"/>
      <c r="F2" s="224"/>
      <c r="G2" s="224"/>
    </row>
    <row r="3" spans="2:12" s="102" customFormat="1" ht="14.25" customHeight="1">
      <c r="B3" s="224" t="s">
        <v>124</v>
      </c>
      <c r="C3" s="224"/>
      <c r="D3" s="224"/>
      <c r="E3" s="224"/>
      <c r="F3" s="224"/>
      <c r="G3" s="224"/>
    </row>
    <row r="4" spans="2:12" s="102" customFormat="1" ht="14.25" customHeight="1">
      <c r="B4" s="224" t="s">
        <v>125</v>
      </c>
      <c r="C4" s="224"/>
      <c r="D4" s="224"/>
      <c r="E4" s="224"/>
      <c r="F4" s="224"/>
      <c r="G4" s="224"/>
    </row>
    <row r="5" spans="2:12" s="102" customFormat="1" ht="7.5" customHeight="1">
      <c r="B5" s="224"/>
      <c r="C5" s="224"/>
      <c r="D5" s="224"/>
      <c r="E5" s="224"/>
      <c r="F5" s="224"/>
      <c r="G5" s="224"/>
    </row>
    <row r="6" spans="2:12" s="102" customFormat="1" ht="18" customHeight="1">
      <c r="B6" s="225" t="s">
        <v>112</v>
      </c>
      <c r="C6" s="225"/>
      <c r="D6" s="225"/>
      <c r="E6" s="225"/>
      <c r="F6" s="225"/>
      <c r="G6" s="225"/>
    </row>
    <row r="7" spans="2:12" s="102" customFormat="1" ht="39.75" customHeight="1">
      <c r="B7" s="103" t="s">
        <v>113</v>
      </c>
      <c r="C7" s="103" t="s">
        <v>114</v>
      </c>
      <c r="D7" s="103" t="s">
        <v>6</v>
      </c>
      <c r="E7" s="103" t="s">
        <v>115</v>
      </c>
      <c r="F7" s="103" t="s">
        <v>116</v>
      </c>
      <c r="G7" s="103" t="s">
        <v>117</v>
      </c>
      <c r="H7" s="103" t="s">
        <v>118</v>
      </c>
      <c r="I7" s="103" t="s">
        <v>119</v>
      </c>
      <c r="J7" s="103" t="s">
        <v>120</v>
      </c>
      <c r="K7" s="103" t="s">
        <v>121</v>
      </c>
      <c r="L7" s="103" t="s">
        <v>122</v>
      </c>
    </row>
    <row r="8" spans="2:12" s="102" customFormat="1" ht="17.25" customHeight="1">
      <c r="B8" s="104" t="s">
        <v>123</v>
      </c>
      <c r="C8" s="105" t="s">
        <v>50</v>
      </c>
      <c r="D8" s="106">
        <v>-24.263999999995576</v>
      </c>
      <c r="E8" s="106">
        <v>-742.79399999999441</v>
      </c>
      <c r="F8" s="106">
        <v>-681.68099999986589</v>
      </c>
      <c r="G8" s="106">
        <v>-36.903000000005704</v>
      </c>
      <c r="H8" s="106">
        <v>0</v>
      </c>
      <c r="I8" s="106">
        <v>-0.27800000000002001</v>
      </c>
      <c r="J8" s="106">
        <v>-23.931999999993423</v>
      </c>
      <c r="K8" s="106">
        <v>0</v>
      </c>
      <c r="L8" s="106">
        <v>-742.79399999999441</v>
      </c>
    </row>
    <row r="9" spans="2:12" s="102" customFormat="1" ht="17.25" customHeight="1">
      <c r="B9" s="104" t="s">
        <v>123</v>
      </c>
      <c r="C9" s="105" t="s">
        <v>51</v>
      </c>
      <c r="D9" s="106">
        <v>-13556.384999999864</v>
      </c>
      <c r="E9" s="106">
        <v>-330268.27000000793</v>
      </c>
      <c r="F9" s="106">
        <v>-294718.63600000646</v>
      </c>
      <c r="G9" s="106">
        <v>-15954.388000000181</v>
      </c>
      <c r="H9" s="106">
        <v>-8676.3060000000114</v>
      </c>
      <c r="I9" s="106">
        <v>-116.21899999999982</v>
      </c>
      <c r="J9" s="106">
        <v>-10802.720999999961</v>
      </c>
      <c r="K9" s="106">
        <v>0</v>
      </c>
      <c r="L9" s="106">
        <v>-330268.27000000793</v>
      </c>
    </row>
    <row r="10" spans="2:12" s="102" customFormat="1" ht="17.25" customHeight="1">
      <c r="B10" s="104" t="s">
        <v>123</v>
      </c>
      <c r="C10" s="105" t="s">
        <v>52</v>
      </c>
      <c r="D10" s="106">
        <v>8108.5019999999822</v>
      </c>
      <c r="E10" s="106">
        <v>223044.89599999995</v>
      </c>
      <c r="F10" s="106">
        <v>207331.49599999993</v>
      </c>
      <c r="G10" s="106">
        <v>4717.6670000000286</v>
      </c>
      <c r="H10" s="106">
        <v>10164.364000000052</v>
      </c>
      <c r="I10" s="106">
        <v>47.165999999999997</v>
      </c>
      <c r="J10" s="106">
        <v>784.20300000000452</v>
      </c>
      <c r="K10" s="106">
        <v>0</v>
      </c>
      <c r="L10" s="106">
        <v>223044.89599999995</v>
      </c>
    </row>
    <row r="11" spans="2:12" s="102" customFormat="1" ht="17.25" customHeight="1">
      <c r="B11" s="104" t="s">
        <v>123</v>
      </c>
      <c r="C11" s="105" t="s">
        <v>53</v>
      </c>
      <c r="D11" s="106">
        <v>23365.362000000008</v>
      </c>
      <c r="E11" s="106">
        <v>645108.36700000032</v>
      </c>
      <c r="F11" s="106">
        <v>600116.48299999908</v>
      </c>
      <c r="G11" s="106">
        <v>13655.192000000003</v>
      </c>
      <c r="H11" s="106">
        <v>29419.722999999947</v>
      </c>
      <c r="I11" s="106">
        <v>128.05900000000022</v>
      </c>
      <c r="J11" s="106">
        <v>1788.9100000000017</v>
      </c>
      <c r="K11" s="106">
        <v>0</v>
      </c>
      <c r="L11" s="106">
        <v>645108.36700000032</v>
      </c>
    </row>
    <row r="12" spans="2:12" s="102" customFormat="1" ht="17.25" customHeight="1">
      <c r="B12" s="104" t="s">
        <v>123</v>
      </c>
      <c r="C12" s="105" t="s">
        <v>54</v>
      </c>
      <c r="D12" s="106">
        <v>-8489.2909999999902</v>
      </c>
      <c r="E12" s="106">
        <v>-200640.79000000074</v>
      </c>
      <c r="F12" s="106">
        <v>-187734.60399999982</v>
      </c>
      <c r="G12" s="106">
        <v>-8731.829000000027</v>
      </c>
      <c r="H12" s="106">
        <v>-1.5120000000000058</v>
      </c>
      <c r="I12" s="106">
        <v>-126.81199999999978</v>
      </c>
      <c r="J12" s="106">
        <v>-4046.0329999999813</v>
      </c>
      <c r="K12" s="106">
        <v>0</v>
      </c>
      <c r="L12" s="106">
        <v>-200640.79000000074</v>
      </c>
    </row>
    <row r="13" spans="2:12" s="102" customFormat="1" ht="17.25" customHeight="1">
      <c r="B13" s="104" t="s">
        <v>123</v>
      </c>
      <c r="C13" s="105" t="s">
        <v>55</v>
      </c>
      <c r="D13" s="106">
        <v>-9366.463000000047</v>
      </c>
      <c r="E13" s="106">
        <v>-219440.42399999907</v>
      </c>
      <c r="F13" s="106">
        <v>-205284.26899999939</v>
      </c>
      <c r="G13" s="106">
        <v>-9548.0410000000047</v>
      </c>
      <c r="H13" s="106">
        <v>-1.6239999999999961</v>
      </c>
      <c r="I13" s="106">
        <v>-139.37899999999968</v>
      </c>
      <c r="J13" s="106">
        <v>-4467.110999999979</v>
      </c>
      <c r="K13" s="106">
        <v>0</v>
      </c>
      <c r="L13" s="106">
        <v>-219440.42399999907</v>
      </c>
    </row>
    <row r="14" spans="2:12" s="102" customFormat="1" ht="18" customHeight="1">
      <c r="B14" s="125"/>
      <c r="C14" s="126"/>
      <c r="D14" s="106">
        <f>SUM(D8:D13)</f>
        <v>37.461000000093918</v>
      </c>
      <c r="E14" s="106">
        <f t="shared" ref="E14:L14" si="0">SUM(E8:E13)</f>
        <v>117060.98499999254</v>
      </c>
      <c r="F14" s="106">
        <f t="shared" si="0"/>
        <v>119028.78899999347</v>
      </c>
      <c r="G14" s="106">
        <f t="shared" si="0"/>
        <v>-15898.302000000187</v>
      </c>
      <c r="H14" s="106">
        <f t="shared" si="0"/>
        <v>30904.64499999999</v>
      </c>
      <c r="I14" s="106">
        <f t="shared" si="0"/>
        <v>-207.46299999999908</v>
      </c>
      <c r="J14" s="106">
        <f t="shared" si="0"/>
        <v>-16766.683999999907</v>
      </c>
      <c r="K14" s="106">
        <f t="shared" si="0"/>
        <v>0</v>
      </c>
      <c r="L14" s="106">
        <f t="shared" si="0"/>
        <v>117060.98499999254</v>
      </c>
    </row>
  </sheetData>
  <mergeCells count="5">
    <mergeCell ref="B2:G2"/>
    <mergeCell ref="B3:G3"/>
    <mergeCell ref="B4:G4"/>
    <mergeCell ref="B5:G5"/>
    <mergeCell ref="B6:G6"/>
  </mergeCells>
  <pageMargins left="0.78431372549019618" right="0.78431372549019618" top="0.98039215686274517" bottom="0.98039215686274517" header="0.50980392156862753" footer="0.50980392156862753"/>
  <pageSetup paperSize="66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C19" sqref="C19"/>
    </sheetView>
  </sheetViews>
  <sheetFormatPr defaultRowHeight="12.75"/>
  <cols>
    <col min="1" max="1" width="0.85546875" style="107" customWidth="1"/>
    <col min="2" max="2" width="7.5703125" style="107" customWidth="1"/>
    <col min="3" max="3" width="18.42578125" style="107" customWidth="1"/>
    <col min="4" max="12" width="13" style="107" customWidth="1"/>
    <col min="13" max="13" width="4.7109375" style="107" customWidth="1"/>
    <col min="14" max="256" width="9.140625" style="107"/>
    <col min="257" max="257" width="0.85546875" style="107" customWidth="1"/>
    <col min="258" max="258" width="7.5703125" style="107" customWidth="1"/>
    <col min="259" max="259" width="18.42578125" style="107" customWidth="1"/>
    <col min="260" max="268" width="13" style="107" customWidth="1"/>
    <col min="269" max="269" width="4.7109375" style="107" customWidth="1"/>
    <col min="270" max="512" width="9.140625" style="107"/>
    <col min="513" max="513" width="0.85546875" style="107" customWidth="1"/>
    <col min="514" max="514" width="7.5703125" style="107" customWidth="1"/>
    <col min="515" max="515" width="18.42578125" style="107" customWidth="1"/>
    <col min="516" max="524" width="13" style="107" customWidth="1"/>
    <col min="525" max="525" width="4.7109375" style="107" customWidth="1"/>
    <col min="526" max="768" width="9.140625" style="107"/>
    <col min="769" max="769" width="0.85546875" style="107" customWidth="1"/>
    <col min="770" max="770" width="7.5703125" style="107" customWidth="1"/>
    <col min="771" max="771" width="18.42578125" style="107" customWidth="1"/>
    <col min="772" max="780" width="13" style="107" customWidth="1"/>
    <col min="781" max="781" width="4.7109375" style="107" customWidth="1"/>
    <col min="782" max="1024" width="9.140625" style="107"/>
    <col min="1025" max="1025" width="0.85546875" style="107" customWidth="1"/>
    <col min="1026" max="1026" width="7.5703125" style="107" customWidth="1"/>
    <col min="1027" max="1027" width="18.42578125" style="107" customWidth="1"/>
    <col min="1028" max="1036" width="13" style="107" customWidth="1"/>
    <col min="1037" max="1037" width="4.7109375" style="107" customWidth="1"/>
    <col min="1038" max="1280" width="9.140625" style="107"/>
    <col min="1281" max="1281" width="0.85546875" style="107" customWidth="1"/>
    <col min="1282" max="1282" width="7.5703125" style="107" customWidth="1"/>
    <col min="1283" max="1283" width="18.42578125" style="107" customWidth="1"/>
    <col min="1284" max="1292" width="13" style="107" customWidth="1"/>
    <col min="1293" max="1293" width="4.7109375" style="107" customWidth="1"/>
    <col min="1294" max="1536" width="9.140625" style="107"/>
    <col min="1537" max="1537" width="0.85546875" style="107" customWidth="1"/>
    <col min="1538" max="1538" width="7.5703125" style="107" customWidth="1"/>
    <col min="1539" max="1539" width="18.42578125" style="107" customWidth="1"/>
    <col min="1540" max="1548" width="13" style="107" customWidth="1"/>
    <col min="1549" max="1549" width="4.7109375" style="107" customWidth="1"/>
    <col min="1550" max="1792" width="9.140625" style="107"/>
    <col min="1793" max="1793" width="0.85546875" style="107" customWidth="1"/>
    <col min="1794" max="1794" width="7.5703125" style="107" customWidth="1"/>
    <col min="1795" max="1795" width="18.42578125" style="107" customWidth="1"/>
    <col min="1796" max="1804" width="13" style="107" customWidth="1"/>
    <col min="1805" max="1805" width="4.7109375" style="107" customWidth="1"/>
    <col min="1806" max="2048" width="9.140625" style="107"/>
    <col min="2049" max="2049" width="0.85546875" style="107" customWidth="1"/>
    <col min="2050" max="2050" width="7.5703125" style="107" customWidth="1"/>
    <col min="2051" max="2051" width="18.42578125" style="107" customWidth="1"/>
    <col min="2052" max="2060" width="13" style="107" customWidth="1"/>
    <col min="2061" max="2061" width="4.7109375" style="107" customWidth="1"/>
    <col min="2062" max="2304" width="9.140625" style="107"/>
    <col min="2305" max="2305" width="0.85546875" style="107" customWidth="1"/>
    <col min="2306" max="2306" width="7.5703125" style="107" customWidth="1"/>
    <col min="2307" max="2307" width="18.42578125" style="107" customWidth="1"/>
    <col min="2308" max="2316" width="13" style="107" customWidth="1"/>
    <col min="2317" max="2317" width="4.7109375" style="107" customWidth="1"/>
    <col min="2318" max="2560" width="9.140625" style="107"/>
    <col min="2561" max="2561" width="0.85546875" style="107" customWidth="1"/>
    <col min="2562" max="2562" width="7.5703125" style="107" customWidth="1"/>
    <col min="2563" max="2563" width="18.42578125" style="107" customWidth="1"/>
    <col min="2564" max="2572" width="13" style="107" customWidth="1"/>
    <col min="2573" max="2573" width="4.7109375" style="107" customWidth="1"/>
    <col min="2574" max="2816" width="9.140625" style="107"/>
    <col min="2817" max="2817" width="0.85546875" style="107" customWidth="1"/>
    <col min="2818" max="2818" width="7.5703125" style="107" customWidth="1"/>
    <col min="2819" max="2819" width="18.42578125" style="107" customWidth="1"/>
    <col min="2820" max="2828" width="13" style="107" customWidth="1"/>
    <col min="2829" max="2829" width="4.7109375" style="107" customWidth="1"/>
    <col min="2830" max="3072" width="9.140625" style="107"/>
    <col min="3073" max="3073" width="0.85546875" style="107" customWidth="1"/>
    <col min="3074" max="3074" width="7.5703125" style="107" customWidth="1"/>
    <col min="3075" max="3075" width="18.42578125" style="107" customWidth="1"/>
    <col min="3076" max="3084" width="13" style="107" customWidth="1"/>
    <col min="3085" max="3085" width="4.7109375" style="107" customWidth="1"/>
    <col min="3086" max="3328" width="9.140625" style="107"/>
    <col min="3329" max="3329" width="0.85546875" style="107" customWidth="1"/>
    <col min="3330" max="3330" width="7.5703125" style="107" customWidth="1"/>
    <col min="3331" max="3331" width="18.42578125" style="107" customWidth="1"/>
    <col min="3332" max="3340" width="13" style="107" customWidth="1"/>
    <col min="3341" max="3341" width="4.7109375" style="107" customWidth="1"/>
    <col min="3342" max="3584" width="9.140625" style="107"/>
    <col min="3585" max="3585" width="0.85546875" style="107" customWidth="1"/>
    <col min="3586" max="3586" width="7.5703125" style="107" customWidth="1"/>
    <col min="3587" max="3587" width="18.42578125" style="107" customWidth="1"/>
    <col min="3588" max="3596" width="13" style="107" customWidth="1"/>
    <col min="3597" max="3597" width="4.7109375" style="107" customWidth="1"/>
    <col min="3598" max="3840" width="9.140625" style="107"/>
    <col min="3841" max="3841" width="0.85546875" style="107" customWidth="1"/>
    <col min="3842" max="3842" width="7.5703125" style="107" customWidth="1"/>
    <col min="3843" max="3843" width="18.42578125" style="107" customWidth="1"/>
    <col min="3844" max="3852" width="13" style="107" customWidth="1"/>
    <col min="3853" max="3853" width="4.7109375" style="107" customWidth="1"/>
    <col min="3854" max="4096" width="9.140625" style="107"/>
    <col min="4097" max="4097" width="0.85546875" style="107" customWidth="1"/>
    <col min="4098" max="4098" width="7.5703125" style="107" customWidth="1"/>
    <col min="4099" max="4099" width="18.42578125" style="107" customWidth="1"/>
    <col min="4100" max="4108" width="13" style="107" customWidth="1"/>
    <col min="4109" max="4109" width="4.7109375" style="107" customWidth="1"/>
    <col min="4110" max="4352" width="9.140625" style="107"/>
    <col min="4353" max="4353" width="0.85546875" style="107" customWidth="1"/>
    <col min="4354" max="4354" width="7.5703125" style="107" customWidth="1"/>
    <col min="4355" max="4355" width="18.42578125" style="107" customWidth="1"/>
    <col min="4356" max="4364" width="13" style="107" customWidth="1"/>
    <col min="4365" max="4365" width="4.7109375" style="107" customWidth="1"/>
    <col min="4366" max="4608" width="9.140625" style="107"/>
    <col min="4609" max="4609" width="0.85546875" style="107" customWidth="1"/>
    <col min="4610" max="4610" width="7.5703125" style="107" customWidth="1"/>
    <col min="4611" max="4611" width="18.42578125" style="107" customWidth="1"/>
    <col min="4612" max="4620" width="13" style="107" customWidth="1"/>
    <col min="4621" max="4621" width="4.7109375" style="107" customWidth="1"/>
    <col min="4622" max="4864" width="9.140625" style="107"/>
    <col min="4865" max="4865" width="0.85546875" style="107" customWidth="1"/>
    <col min="4866" max="4866" width="7.5703125" style="107" customWidth="1"/>
    <col min="4867" max="4867" width="18.42578125" style="107" customWidth="1"/>
    <col min="4868" max="4876" width="13" style="107" customWidth="1"/>
    <col min="4877" max="4877" width="4.7109375" style="107" customWidth="1"/>
    <col min="4878" max="5120" width="9.140625" style="107"/>
    <col min="5121" max="5121" width="0.85546875" style="107" customWidth="1"/>
    <col min="5122" max="5122" width="7.5703125" style="107" customWidth="1"/>
    <col min="5123" max="5123" width="18.42578125" style="107" customWidth="1"/>
    <col min="5124" max="5132" width="13" style="107" customWidth="1"/>
    <col min="5133" max="5133" width="4.7109375" style="107" customWidth="1"/>
    <col min="5134" max="5376" width="9.140625" style="107"/>
    <col min="5377" max="5377" width="0.85546875" style="107" customWidth="1"/>
    <col min="5378" max="5378" width="7.5703125" style="107" customWidth="1"/>
    <col min="5379" max="5379" width="18.42578125" style="107" customWidth="1"/>
    <col min="5380" max="5388" width="13" style="107" customWidth="1"/>
    <col min="5389" max="5389" width="4.7109375" style="107" customWidth="1"/>
    <col min="5390" max="5632" width="9.140625" style="107"/>
    <col min="5633" max="5633" width="0.85546875" style="107" customWidth="1"/>
    <col min="5634" max="5634" width="7.5703125" style="107" customWidth="1"/>
    <col min="5635" max="5635" width="18.42578125" style="107" customWidth="1"/>
    <col min="5636" max="5644" width="13" style="107" customWidth="1"/>
    <col min="5645" max="5645" width="4.7109375" style="107" customWidth="1"/>
    <col min="5646" max="5888" width="9.140625" style="107"/>
    <col min="5889" max="5889" width="0.85546875" style="107" customWidth="1"/>
    <col min="5890" max="5890" width="7.5703125" style="107" customWidth="1"/>
    <col min="5891" max="5891" width="18.42578125" style="107" customWidth="1"/>
    <col min="5892" max="5900" width="13" style="107" customWidth="1"/>
    <col min="5901" max="5901" width="4.7109375" style="107" customWidth="1"/>
    <col min="5902" max="6144" width="9.140625" style="107"/>
    <col min="6145" max="6145" width="0.85546875" style="107" customWidth="1"/>
    <col min="6146" max="6146" width="7.5703125" style="107" customWidth="1"/>
    <col min="6147" max="6147" width="18.42578125" style="107" customWidth="1"/>
    <col min="6148" max="6156" width="13" style="107" customWidth="1"/>
    <col min="6157" max="6157" width="4.7109375" style="107" customWidth="1"/>
    <col min="6158" max="6400" width="9.140625" style="107"/>
    <col min="6401" max="6401" width="0.85546875" style="107" customWidth="1"/>
    <col min="6402" max="6402" width="7.5703125" style="107" customWidth="1"/>
    <col min="6403" max="6403" width="18.42578125" style="107" customWidth="1"/>
    <col min="6404" max="6412" width="13" style="107" customWidth="1"/>
    <col min="6413" max="6413" width="4.7109375" style="107" customWidth="1"/>
    <col min="6414" max="6656" width="9.140625" style="107"/>
    <col min="6657" max="6657" width="0.85546875" style="107" customWidth="1"/>
    <col min="6658" max="6658" width="7.5703125" style="107" customWidth="1"/>
    <col min="6659" max="6659" width="18.42578125" style="107" customWidth="1"/>
    <col min="6660" max="6668" width="13" style="107" customWidth="1"/>
    <col min="6669" max="6669" width="4.7109375" style="107" customWidth="1"/>
    <col min="6670" max="6912" width="9.140625" style="107"/>
    <col min="6913" max="6913" width="0.85546875" style="107" customWidth="1"/>
    <col min="6914" max="6914" width="7.5703125" style="107" customWidth="1"/>
    <col min="6915" max="6915" width="18.42578125" style="107" customWidth="1"/>
    <col min="6916" max="6924" width="13" style="107" customWidth="1"/>
    <col min="6925" max="6925" width="4.7109375" style="107" customWidth="1"/>
    <col min="6926" max="7168" width="9.140625" style="107"/>
    <col min="7169" max="7169" width="0.85546875" style="107" customWidth="1"/>
    <col min="7170" max="7170" width="7.5703125" style="107" customWidth="1"/>
    <col min="7171" max="7171" width="18.42578125" style="107" customWidth="1"/>
    <col min="7172" max="7180" width="13" style="107" customWidth="1"/>
    <col min="7181" max="7181" width="4.7109375" style="107" customWidth="1"/>
    <col min="7182" max="7424" width="9.140625" style="107"/>
    <col min="7425" max="7425" width="0.85546875" style="107" customWidth="1"/>
    <col min="7426" max="7426" width="7.5703125" style="107" customWidth="1"/>
    <col min="7427" max="7427" width="18.42578125" style="107" customWidth="1"/>
    <col min="7428" max="7436" width="13" style="107" customWidth="1"/>
    <col min="7437" max="7437" width="4.7109375" style="107" customWidth="1"/>
    <col min="7438" max="7680" width="9.140625" style="107"/>
    <col min="7681" max="7681" width="0.85546875" style="107" customWidth="1"/>
    <col min="7682" max="7682" width="7.5703125" style="107" customWidth="1"/>
    <col min="7683" max="7683" width="18.42578125" style="107" customWidth="1"/>
    <col min="7684" max="7692" width="13" style="107" customWidth="1"/>
    <col min="7693" max="7693" width="4.7109375" style="107" customWidth="1"/>
    <col min="7694" max="7936" width="9.140625" style="107"/>
    <col min="7937" max="7937" width="0.85546875" style="107" customWidth="1"/>
    <col min="7938" max="7938" width="7.5703125" style="107" customWidth="1"/>
    <col min="7939" max="7939" width="18.42578125" style="107" customWidth="1"/>
    <col min="7940" max="7948" width="13" style="107" customWidth="1"/>
    <col min="7949" max="7949" width="4.7109375" style="107" customWidth="1"/>
    <col min="7950" max="8192" width="9.140625" style="107"/>
    <col min="8193" max="8193" width="0.85546875" style="107" customWidth="1"/>
    <col min="8194" max="8194" width="7.5703125" style="107" customWidth="1"/>
    <col min="8195" max="8195" width="18.42578125" style="107" customWidth="1"/>
    <col min="8196" max="8204" width="13" style="107" customWidth="1"/>
    <col min="8205" max="8205" width="4.7109375" style="107" customWidth="1"/>
    <col min="8206" max="8448" width="9.140625" style="107"/>
    <col min="8449" max="8449" width="0.85546875" style="107" customWidth="1"/>
    <col min="8450" max="8450" width="7.5703125" style="107" customWidth="1"/>
    <col min="8451" max="8451" width="18.42578125" style="107" customWidth="1"/>
    <col min="8452" max="8460" width="13" style="107" customWidth="1"/>
    <col min="8461" max="8461" width="4.7109375" style="107" customWidth="1"/>
    <col min="8462" max="8704" width="9.140625" style="107"/>
    <col min="8705" max="8705" width="0.85546875" style="107" customWidth="1"/>
    <col min="8706" max="8706" width="7.5703125" style="107" customWidth="1"/>
    <col min="8707" max="8707" width="18.42578125" style="107" customWidth="1"/>
    <col min="8708" max="8716" width="13" style="107" customWidth="1"/>
    <col min="8717" max="8717" width="4.7109375" style="107" customWidth="1"/>
    <col min="8718" max="8960" width="9.140625" style="107"/>
    <col min="8961" max="8961" width="0.85546875" style="107" customWidth="1"/>
    <col min="8962" max="8962" width="7.5703125" style="107" customWidth="1"/>
    <col min="8963" max="8963" width="18.42578125" style="107" customWidth="1"/>
    <col min="8964" max="8972" width="13" style="107" customWidth="1"/>
    <col min="8973" max="8973" width="4.7109375" style="107" customWidth="1"/>
    <col min="8974" max="9216" width="9.140625" style="107"/>
    <col min="9217" max="9217" width="0.85546875" style="107" customWidth="1"/>
    <col min="9218" max="9218" width="7.5703125" style="107" customWidth="1"/>
    <col min="9219" max="9219" width="18.42578125" style="107" customWidth="1"/>
    <col min="9220" max="9228" width="13" style="107" customWidth="1"/>
    <col min="9229" max="9229" width="4.7109375" style="107" customWidth="1"/>
    <col min="9230" max="9472" width="9.140625" style="107"/>
    <col min="9473" max="9473" width="0.85546875" style="107" customWidth="1"/>
    <col min="9474" max="9474" width="7.5703125" style="107" customWidth="1"/>
    <col min="9475" max="9475" width="18.42578125" style="107" customWidth="1"/>
    <col min="9476" max="9484" width="13" style="107" customWidth="1"/>
    <col min="9485" max="9485" width="4.7109375" style="107" customWidth="1"/>
    <col min="9486" max="9728" width="9.140625" style="107"/>
    <col min="9729" max="9729" width="0.85546875" style="107" customWidth="1"/>
    <col min="9730" max="9730" width="7.5703125" style="107" customWidth="1"/>
    <col min="9731" max="9731" width="18.42578125" style="107" customWidth="1"/>
    <col min="9732" max="9740" width="13" style="107" customWidth="1"/>
    <col min="9741" max="9741" width="4.7109375" style="107" customWidth="1"/>
    <col min="9742" max="9984" width="9.140625" style="107"/>
    <col min="9985" max="9985" width="0.85546875" style="107" customWidth="1"/>
    <col min="9986" max="9986" width="7.5703125" style="107" customWidth="1"/>
    <col min="9987" max="9987" width="18.42578125" style="107" customWidth="1"/>
    <col min="9988" max="9996" width="13" style="107" customWidth="1"/>
    <col min="9997" max="9997" width="4.7109375" style="107" customWidth="1"/>
    <col min="9998" max="10240" width="9.140625" style="107"/>
    <col min="10241" max="10241" width="0.85546875" style="107" customWidth="1"/>
    <col min="10242" max="10242" width="7.5703125" style="107" customWidth="1"/>
    <col min="10243" max="10243" width="18.42578125" style="107" customWidth="1"/>
    <col min="10244" max="10252" width="13" style="107" customWidth="1"/>
    <col min="10253" max="10253" width="4.7109375" style="107" customWidth="1"/>
    <col min="10254" max="10496" width="9.140625" style="107"/>
    <col min="10497" max="10497" width="0.85546875" style="107" customWidth="1"/>
    <col min="10498" max="10498" width="7.5703125" style="107" customWidth="1"/>
    <col min="10499" max="10499" width="18.42578125" style="107" customWidth="1"/>
    <col min="10500" max="10508" width="13" style="107" customWidth="1"/>
    <col min="10509" max="10509" width="4.7109375" style="107" customWidth="1"/>
    <col min="10510" max="10752" width="9.140625" style="107"/>
    <col min="10753" max="10753" width="0.85546875" style="107" customWidth="1"/>
    <col min="10754" max="10754" width="7.5703125" style="107" customWidth="1"/>
    <col min="10755" max="10755" width="18.42578125" style="107" customWidth="1"/>
    <col min="10756" max="10764" width="13" style="107" customWidth="1"/>
    <col min="10765" max="10765" width="4.7109375" style="107" customWidth="1"/>
    <col min="10766" max="11008" width="9.140625" style="107"/>
    <col min="11009" max="11009" width="0.85546875" style="107" customWidth="1"/>
    <col min="11010" max="11010" width="7.5703125" style="107" customWidth="1"/>
    <col min="11011" max="11011" width="18.42578125" style="107" customWidth="1"/>
    <col min="11012" max="11020" width="13" style="107" customWidth="1"/>
    <col min="11021" max="11021" width="4.7109375" style="107" customWidth="1"/>
    <col min="11022" max="11264" width="9.140625" style="107"/>
    <col min="11265" max="11265" width="0.85546875" style="107" customWidth="1"/>
    <col min="11266" max="11266" width="7.5703125" style="107" customWidth="1"/>
    <col min="11267" max="11267" width="18.42578125" style="107" customWidth="1"/>
    <col min="11268" max="11276" width="13" style="107" customWidth="1"/>
    <col min="11277" max="11277" width="4.7109375" style="107" customWidth="1"/>
    <col min="11278" max="11520" width="9.140625" style="107"/>
    <col min="11521" max="11521" width="0.85546875" style="107" customWidth="1"/>
    <col min="11522" max="11522" width="7.5703125" style="107" customWidth="1"/>
    <col min="11523" max="11523" width="18.42578125" style="107" customWidth="1"/>
    <col min="11524" max="11532" width="13" style="107" customWidth="1"/>
    <col min="11533" max="11533" width="4.7109375" style="107" customWidth="1"/>
    <col min="11534" max="11776" width="9.140625" style="107"/>
    <col min="11777" max="11777" width="0.85546875" style="107" customWidth="1"/>
    <col min="11778" max="11778" width="7.5703125" style="107" customWidth="1"/>
    <col min="11779" max="11779" width="18.42578125" style="107" customWidth="1"/>
    <col min="11780" max="11788" width="13" style="107" customWidth="1"/>
    <col min="11789" max="11789" width="4.7109375" style="107" customWidth="1"/>
    <col min="11790" max="12032" width="9.140625" style="107"/>
    <col min="12033" max="12033" width="0.85546875" style="107" customWidth="1"/>
    <col min="12034" max="12034" width="7.5703125" style="107" customWidth="1"/>
    <col min="12035" max="12035" width="18.42578125" style="107" customWidth="1"/>
    <col min="12036" max="12044" width="13" style="107" customWidth="1"/>
    <col min="12045" max="12045" width="4.7109375" style="107" customWidth="1"/>
    <col min="12046" max="12288" width="9.140625" style="107"/>
    <col min="12289" max="12289" width="0.85546875" style="107" customWidth="1"/>
    <col min="12290" max="12290" width="7.5703125" style="107" customWidth="1"/>
    <col min="12291" max="12291" width="18.42578125" style="107" customWidth="1"/>
    <col min="12292" max="12300" width="13" style="107" customWidth="1"/>
    <col min="12301" max="12301" width="4.7109375" style="107" customWidth="1"/>
    <col min="12302" max="12544" width="9.140625" style="107"/>
    <col min="12545" max="12545" width="0.85546875" style="107" customWidth="1"/>
    <col min="12546" max="12546" width="7.5703125" style="107" customWidth="1"/>
    <col min="12547" max="12547" width="18.42578125" style="107" customWidth="1"/>
    <col min="12548" max="12556" width="13" style="107" customWidth="1"/>
    <col min="12557" max="12557" width="4.7109375" style="107" customWidth="1"/>
    <col min="12558" max="12800" width="9.140625" style="107"/>
    <col min="12801" max="12801" width="0.85546875" style="107" customWidth="1"/>
    <col min="12802" max="12802" width="7.5703125" style="107" customWidth="1"/>
    <col min="12803" max="12803" width="18.42578125" style="107" customWidth="1"/>
    <col min="12804" max="12812" width="13" style="107" customWidth="1"/>
    <col min="12813" max="12813" width="4.7109375" style="107" customWidth="1"/>
    <col min="12814" max="13056" width="9.140625" style="107"/>
    <col min="13057" max="13057" width="0.85546875" style="107" customWidth="1"/>
    <col min="13058" max="13058" width="7.5703125" style="107" customWidth="1"/>
    <col min="13059" max="13059" width="18.42578125" style="107" customWidth="1"/>
    <col min="13060" max="13068" width="13" style="107" customWidth="1"/>
    <col min="13069" max="13069" width="4.7109375" style="107" customWidth="1"/>
    <col min="13070" max="13312" width="9.140625" style="107"/>
    <col min="13313" max="13313" width="0.85546875" style="107" customWidth="1"/>
    <col min="13314" max="13314" width="7.5703125" style="107" customWidth="1"/>
    <col min="13315" max="13315" width="18.42578125" style="107" customWidth="1"/>
    <col min="13316" max="13324" width="13" style="107" customWidth="1"/>
    <col min="13325" max="13325" width="4.7109375" style="107" customWidth="1"/>
    <col min="13326" max="13568" width="9.140625" style="107"/>
    <col min="13569" max="13569" width="0.85546875" style="107" customWidth="1"/>
    <col min="13570" max="13570" width="7.5703125" style="107" customWidth="1"/>
    <col min="13571" max="13571" width="18.42578125" style="107" customWidth="1"/>
    <col min="13572" max="13580" width="13" style="107" customWidth="1"/>
    <col min="13581" max="13581" width="4.7109375" style="107" customWidth="1"/>
    <col min="13582" max="13824" width="9.140625" style="107"/>
    <col min="13825" max="13825" width="0.85546875" style="107" customWidth="1"/>
    <col min="13826" max="13826" width="7.5703125" style="107" customWidth="1"/>
    <col min="13827" max="13827" width="18.42578125" style="107" customWidth="1"/>
    <col min="13828" max="13836" width="13" style="107" customWidth="1"/>
    <col min="13837" max="13837" width="4.7109375" style="107" customWidth="1"/>
    <col min="13838" max="14080" width="9.140625" style="107"/>
    <col min="14081" max="14081" width="0.85546875" style="107" customWidth="1"/>
    <col min="14082" max="14082" width="7.5703125" style="107" customWidth="1"/>
    <col min="14083" max="14083" width="18.42578125" style="107" customWidth="1"/>
    <col min="14084" max="14092" width="13" style="107" customWidth="1"/>
    <col min="14093" max="14093" width="4.7109375" style="107" customWidth="1"/>
    <col min="14094" max="14336" width="9.140625" style="107"/>
    <col min="14337" max="14337" width="0.85546875" style="107" customWidth="1"/>
    <col min="14338" max="14338" width="7.5703125" style="107" customWidth="1"/>
    <col min="14339" max="14339" width="18.42578125" style="107" customWidth="1"/>
    <col min="14340" max="14348" width="13" style="107" customWidth="1"/>
    <col min="14349" max="14349" width="4.7109375" style="107" customWidth="1"/>
    <col min="14350" max="14592" width="9.140625" style="107"/>
    <col min="14593" max="14593" width="0.85546875" style="107" customWidth="1"/>
    <col min="14594" max="14594" width="7.5703125" style="107" customWidth="1"/>
    <col min="14595" max="14595" width="18.42578125" style="107" customWidth="1"/>
    <col min="14596" max="14604" width="13" style="107" customWidth="1"/>
    <col min="14605" max="14605" width="4.7109375" style="107" customWidth="1"/>
    <col min="14606" max="14848" width="9.140625" style="107"/>
    <col min="14849" max="14849" width="0.85546875" style="107" customWidth="1"/>
    <col min="14850" max="14850" width="7.5703125" style="107" customWidth="1"/>
    <col min="14851" max="14851" width="18.42578125" style="107" customWidth="1"/>
    <col min="14852" max="14860" width="13" style="107" customWidth="1"/>
    <col min="14861" max="14861" width="4.7109375" style="107" customWidth="1"/>
    <col min="14862" max="15104" width="9.140625" style="107"/>
    <col min="15105" max="15105" width="0.85546875" style="107" customWidth="1"/>
    <col min="15106" max="15106" width="7.5703125" style="107" customWidth="1"/>
    <col min="15107" max="15107" width="18.42578125" style="107" customWidth="1"/>
    <col min="15108" max="15116" width="13" style="107" customWidth="1"/>
    <col min="15117" max="15117" width="4.7109375" style="107" customWidth="1"/>
    <col min="15118" max="15360" width="9.140625" style="107"/>
    <col min="15361" max="15361" width="0.85546875" style="107" customWidth="1"/>
    <col min="15362" max="15362" width="7.5703125" style="107" customWidth="1"/>
    <col min="15363" max="15363" width="18.42578125" style="107" customWidth="1"/>
    <col min="15364" max="15372" width="13" style="107" customWidth="1"/>
    <col min="15373" max="15373" width="4.7109375" style="107" customWidth="1"/>
    <col min="15374" max="15616" width="9.140625" style="107"/>
    <col min="15617" max="15617" width="0.85546875" style="107" customWidth="1"/>
    <col min="15618" max="15618" width="7.5703125" style="107" customWidth="1"/>
    <col min="15619" max="15619" width="18.42578125" style="107" customWidth="1"/>
    <col min="15620" max="15628" width="13" style="107" customWidth="1"/>
    <col min="15629" max="15629" width="4.7109375" style="107" customWidth="1"/>
    <col min="15630" max="15872" width="9.140625" style="107"/>
    <col min="15873" max="15873" width="0.85546875" style="107" customWidth="1"/>
    <col min="15874" max="15874" width="7.5703125" style="107" customWidth="1"/>
    <col min="15875" max="15875" width="18.42578125" style="107" customWidth="1"/>
    <col min="15876" max="15884" width="13" style="107" customWidth="1"/>
    <col min="15885" max="15885" width="4.7109375" style="107" customWidth="1"/>
    <col min="15886" max="16128" width="9.140625" style="107"/>
    <col min="16129" max="16129" width="0.85546875" style="107" customWidth="1"/>
    <col min="16130" max="16130" width="7.5703125" style="107" customWidth="1"/>
    <col min="16131" max="16131" width="18.42578125" style="107" customWidth="1"/>
    <col min="16132" max="16140" width="13" style="107" customWidth="1"/>
    <col min="16141" max="16141" width="4.7109375" style="107" customWidth="1"/>
    <col min="16142" max="16384" width="9.140625" style="107"/>
  </cols>
  <sheetData>
    <row r="1" spans="2:12" s="102" customFormat="1" ht="7.5" customHeight="1"/>
    <row r="2" spans="2:12" s="102" customFormat="1" ht="14.25" customHeight="1">
      <c r="B2" s="224" t="s">
        <v>109</v>
      </c>
      <c r="C2" s="224"/>
      <c r="D2" s="224"/>
      <c r="E2" s="224"/>
      <c r="F2" s="224"/>
      <c r="G2" s="224"/>
    </row>
    <row r="3" spans="2:12" s="102" customFormat="1" ht="14.25" customHeight="1">
      <c r="B3" s="224" t="s">
        <v>110</v>
      </c>
      <c r="C3" s="224"/>
      <c r="D3" s="224"/>
      <c r="E3" s="224"/>
      <c r="F3" s="224"/>
      <c r="G3" s="224"/>
    </row>
    <row r="4" spans="2:12" s="102" customFormat="1" ht="14.25" customHeight="1">
      <c r="B4" s="224" t="s">
        <v>111</v>
      </c>
      <c r="C4" s="224"/>
      <c r="D4" s="224"/>
      <c r="E4" s="224"/>
      <c r="F4" s="224"/>
      <c r="G4" s="224"/>
    </row>
    <row r="5" spans="2:12" s="102" customFormat="1" ht="7.5" customHeight="1">
      <c r="B5" s="224"/>
      <c r="C5" s="224"/>
      <c r="D5" s="224"/>
      <c r="E5" s="224"/>
      <c r="F5" s="224"/>
      <c r="G5" s="224"/>
    </row>
    <row r="6" spans="2:12" s="102" customFormat="1" ht="18" customHeight="1">
      <c r="B6" s="225" t="s">
        <v>112</v>
      </c>
      <c r="C6" s="225"/>
      <c r="D6" s="225"/>
      <c r="E6" s="225"/>
      <c r="F6" s="225"/>
      <c r="G6" s="225"/>
    </row>
    <row r="7" spans="2:12" s="102" customFormat="1" ht="39.75" customHeight="1">
      <c r="B7" s="103" t="s">
        <v>113</v>
      </c>
      <c r="C7" s="103" t="s">
        <v>114</v>
      </c>
      <c r="D7" s="103" t="s">
        <v>6</v>
      </c>
      <c r="E7" s="103" t="s">
        <v>115</v>
      </c>
      <c r="F7" s="103" t="s">
        <v>116</v>
      </c>
      <c r="G7" s="103" t="s">
        <v>117</v>
      </c>
      <c r="H7" s="103" t="s">
        <v>118</v>
      </c>
      <c r="I7" s="103" t="s">
        <v>119</v>
      </c>
      <c r="J7" s="103" t="s">
        <v>120</v>
      </c>
      <c r="K7" s="103" t="s">
        <v>121</v>
      </c>
      <c r="L7" s="103" t="s">
        <v>122</v>
      </c>
    </row>
    <row r="8" spans="2:12" s="102" customFormat="1" ht="17.25" customHeight="1">
      <c r="B8" s="104" t="s">
        <v>123</v>
      </c>
      <c r="C8" s="105" t="s">
        <v>50</v>
      </c>
      <c r="D8" s="106">
        <v>-274.57599999998638</v>
      </c>
      <c r="E8" s="106">
        <v>-8890.7129999999888</v>
      </c>
      <c r="F8" s="106">
        <v>-8060.0159999984317</v>
      </c>
      <c r="G8" s="106">
        <v>-458.36699999996927</v>
      </c>
      <c r="H8" s="106">
        <v>0</v>
      </c>
      <c r="I8" s="106">
        <v>-4.4919999999999618</v>
      </c>
      <c r="J8" s="106">
        <v>-367.83800000000338</v>
      </c>
      <c r="K8" s="106">
        <v>0</v>
      </c>
      <c r="L8" s="106">
        <v>-8890.7129999999888</v>
      </c>
    </row>
    <row r="9" spans="2:12" s="102" customFormat="1" ht="17.25" customHeight="1">
      <c r="B9" s="104" t="s">
        <v>123</v>
      </c>
      <c r="C9" s="105" t="s">
        <v>51</v>
      </c>
      <c r="D9" s="106">
        <v>-24803.716000000131</v>
      </c>
      <c r="E9" s="106">
        <v>-612026.84900000133</v>
      </c>
      <c r="F9" s="106">
        <v>-545058.91500000563</v>
      </c>
      <c r="G9" s="106">
        <v>-30997.260999999824</v>
      </c>
      <c r="H9" s="106">
        <v>-12354.240999999893</v>
      </c>
      <c r="I9" s="106">
        <v>-240.11500000000024</v>
      </c>
      <c r="J9" s="106">
        <v>-23376.31700000001</v>
      </c>
      <c r="K9" s="106">
        <v>0</v>
      </c>
      <c r="L9" s="106">
        <v>-612026.84900000133</v>
      </c>
    </row>
    <row r="10" spans="2:12" s="102" customFormat="1" ht="17.25" customHeight="1">
      <c r="B10" s="104" t="s">
        <v>123</v>
      </c>
      <c r="C10" s="105" t="s">
        <v>52</v>
      </c>
      <c r="D10" s="106">
        <v>6011.1809999999987</v>
      </c>
      <c r="E10" s="106">
        <v>179981.261</v>
      </c>
      <c r="F10" s="106">
        <v>165846.97400000007</v>
      </c>
      <c r="G10" s="106">
        <v>5612.6009999999987</v>
      </c>
      <c r="H10" s="106">
        <v>7932.1760000000031</v>
      </c>
      <c r="I10" s="106">
        <v>38.069999999999979</v>
      </c>
      <c r="J10" s="106">
        <v>551.44000000000028</v>
      </c>
      <c r="K10" s="106">
        <v>0</v>
      </c>
      <c r="L10" s="106">
        <v>179981.261</v>
      </c>
    </row>
    <row r="11" spans="2:12" s="102" customFormat="1" ht="17.25" customHeight="1">
      <c r="B11" s="104" t="s">
        <v>123</v>
      </c>
      <c r="C11" s="105" t="s">
        <v>53</v>
      </c>
      <c r="D11" s="106">
        <v>49357.459999999963</v>
      </c>
      <c r="E11" s="106">
        <v>1428613.5270000007</v>
      </c>
      <c r="F11" s="106">
        <v>1317320.2230000007</v>
      </c>
      <c r="G11" s="106">
        <v>44580.823000000004</v>
      </c>
      <c r="H11" s="106">
        <v>63005.053999999982</v>
      </c>
      <c r="I11" s="106">
        <v>272.47999999999945</v>
      </c>
      <c r="J11" s="106">
        <v>3434.9469999999988</v>
      </c>
      <c r="K11" s="106">
        <v>0</v>
      </c>
      <c r="L11" s="106">
        <v>1428613.5270000007</v>
      </c>
    </row>
    <row r="12" spans="2:12" s="102" customFormat="1" ht="17.25" customHeight="1">
      <c r="B12" s="104" t="s">
        <v>123</v>
      </c>
      <c r="C12" s="105" t="s">
        <v>54</v>
      </c>
      <c r="D12" s="106">
        <v>-15431.205999999998</v>
      </c>
      <c r="E12" s="106">
        <v>-386795.50600000052</v>
      </c>
      <c r="F12" s="106">
        <v>-363268.97600000154</v>
      </c>
      <c r="G12" s="106">
        <v>-15429.496999999952</v>
      </c>
      <c r="H12" s="106">
        <v>-280.32000000000062</v>
      </c>
      <c r="I12" s="106">
        <v>-230.25800000000049</v>
      </c>
      <c r="J12" s="106">
        <v>-7586.4550000000163</v>
      </c>
      <c r="K12" s="106">
        <v>0</v>
      </c>
      <c r="L12" s="106">
        <v>-386795.50600000052</v>
      </c>
    </row>
    <row r="13" spans="2:12" s="102" customFormat="1" ht="17.25" customHeight="1">
      <c r="B13" s="104" t="s">
        <v>123</v>
      </c>
      <c r="C13" s="105" t="s">
        <v>55</v>
      </c>
      <c r="D13" s="106">
        <v>-14859.156999999952</v>
      </c>
      <c r="E13" s="106">
        <v>-368860.61999999976</v>
      </c>
      <c r="F13" s="106">
        <v>-346351.68899999966</v>
      </c>
      <c r="G13" s="106">
        <v>-14710.965999999979</v>
      </c>
      <c r="H13" s="106">
        <v>-267.23699999999974</v>
      </c>
      <c r="I13" s="106">
        <v>-222.69999999999993</v>
      </c>
      <c r="J13" s="106">
        <v>-7308.0280000000039</v>
      </c>
      <c r="K13" s="106">
        <v>0</v>
      </c>
      <c r="L13" s="106">
        <v>-368860.61999999976</v>
      </c>
    </row>
    <row r="14" spans="2:12" s="102" customFormat="1" ht="18" customHeight="1">
      <c r="B14" s="125"/>
      <c r="C14" s="126"/>
      <c r="D14" s="106">
        <f>SUM(D8:D13)</f>
        <v>-1.4000000108353561E-2</v>
      </c>
      <c r="E14" s="106">
        <f t="shared" ref="E14:L14" si="0">SUM(E8:E13)</f>
        <v>232021.09999999905</v>
      </c>
      <c r="F14" s="106">
        <f t="shared" si="0"/>
        <v>220427.60099999548</v>
      </c>
      <c r="G14" s="106">
        <f t="shared" si="0"/>
        <v>-11402.666999999721</v>
      </c>
      <c r="H14" s="106">
        <f t="shared" si="0"/>
        <v>58035.432000000088</v>
      </c>
      <c r="I14" s="106">
        <f t="shared" si="0"/>
        <v>-387.01500000000118</v>
      </c>
      <c r="J14" s="106">
        <f t="shared" si="0"/>
        <v>-34652.251000000033</v>
      </c>
      <c r="K14" s="106">
        <f t="shared" si="0"/>
        <v>0</v>
      </c>
      <c r="L14" s="106">
        <f t="shared" si="0"/>
        <v>232021.09999999905</v>
      </c>
    </row>
  </sheetData>
  <mergeCells count="5">
    <mergeCell ref="B2:G2"/>
    <mergeCell ref="B3:G3"/>
    <mergeCell ref="B4:G4"/>
    <mergeCell ref="B5:G5"/>
    <mergeCell ref="B6:G6"/>
  </mergeCells>
  <pageMargins left="0.78431372549019618" right="0.78431372549019618" top="0.98039215686274517" bottom="0.98039215686274517" header="0.50980392156862753" footer="0.50980392156862753"/>
  <pageSetup paperSize="66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workbookViewId="0">
      <pane ySplit="2" topLeftCell="A3" activePane="bottomLeft" state="frozen"/>
      <selection activeCell="Y1" sqref="Y1:Y1048576"/>
      <selection pane="bottomLeft" activeCell="X4" sqref="X4"/>
    </sheetView>
  </sheetViews>
  <sheetFormatPr defaultRowHeight="12.75"/>
  <cols>
    <col min="1" max="1" width="6" style="109" bestFit="1" customWidth="1"/>
    <col min="2" max="2" width="8" style="109" bestFit="1" customWidth="1"/>
    <col min="3" max="3" width="18.28515625" style="109" bestFit="1" customWidth="1"/>
    <col min="4" max="4" width="8.85546875" style="111" bestFit="1" customWidth="1"/>
    <col min="5" max="5" width="12.42578125" style="111" hidden="1" customWidth="1"/>
    <col min="6" max="6" width="12.28515625" style="112" bestFit="1" customWidth="1"/>
    <col min="7" max="7" width="10.5703125" style="112" hidden="1" customWidth="1"/>
    <col min="8" max="8" width="11.28515625" style="112" hidden="1" customWidth="1"/>
    <col min="9" max="9" width="9.42578125" style="112" hidden="1" customWidth="1"/>
    <col min="10" max="10" width="9.85546875" style="112" hidden="1" customWidth="1"/>
    <col min="11" max="11" width="11.28515625" style="112" hidden="1" customWidth="1"/>
    <col min="12" max="12" width="12.42578125" style="112" bestFit="1" customWidth="1"/>
    <col min="13" max="13" width="4.85546875" style="109" customWidth="1"/>
    <col min="14" max="14" width="8.85546875" style="111" bestFit="1" customWidth="1"/>
    <col min="15" max="15" width="12.42578125" style="109" hidden="1" customWidth="1"/>
    <col min="16" max="16" width="12.42578125" style="109" bestFit="1" customWidth="1"/>
    <col min="17" max="17" width="11" style="109" hidden="1" customWidth="1"/>
    <col min="18" max="18" width="12" style="109" hidden="1" customWidth="1"/>
    <col min="19" max="19" width="10" style="109" hidden="1" customWidth="1"/>
    <col min="20" max="20" width="11" style="109" hidden="1" customWidth="1"/>
    <col min="21" max="21" width="11.28515625" style="109" hidden="1" customWidth="1"/>
    <col min="22" max="22" width="12.42578125" style="109" bestFit="1" customWidth="1"/>
    <col min="23" max="23" width="4.140625" style="109" customWidth="1"/>
    <col min="24" max="24" width="10.42578125" style="109" bestFit="1" customWidth="1"/>
    <col min="25" max="25" width="14.5703125" style="109" bestFit="1" customWidth="1"/>
    <col min="26" max="26" width="17.42578125" style="109" bestFit="1" customWidth="1"/>
    <col min="27" max="257" width="9.140625" style="109"/>
    <col min="258" max="258" width="6" style="109" bestFit="1" customWidth="1"/>
    <col min="259" max="259" width="8" style="109" bestFit="1" customWidth="1"/>
    <col min="260" max="260" width="18.28515625" style="109" bestFit="1" customWidth="1"/>
    <col min="261" max="261" width="8.85546875" style="109" bestFit="1" customWidth="1"/>
    <col min="262" max="262" width="0" style="109" hidden="1" customWidth="1"/>
    <col min="263" max="263" width="12.28515625" style="109" bestFit="1" customWidth="1"/>
    <col min="264" max="268" width="0" style="109" hidden="1" customWidth="1"/>
    <col min="269" max="269" width="12.42578125" style="109" bestFit="1" customWidth="1"/>
    <col min="270" max="270" width="9.140625" style="109"/>
    <col min="271" max="271" width="8.85546875" style="109" bestFit="1" customWidth="1"/>
    <col min="272" max="272" width="0" style="109" hidden="1" customWidth="1"/>
    <col min="273" max="273" width="12" style="109" bestFit="1" customWidth="1"/>
    <col min="274" max="278" width="0" style="109" hidden="1" customWidth="1"/>
    <col min="279" max="279" width="12.42578125" style="109" bestFit="1" customWidth="1"/>
    <col min="280" max="280" width="9.140625" style="109"/>
    <col min="281" max="281" width="10.42578125" style="109" bestFit="1" customWidth="1"/>
    <col min="282" max="282" width="17.42578125" style="109" bestFit="1" customWidth="1"/>
    <col min="283" max="513" width="9.140625" style="109"/>
    <col min="514" max="514" width="6" style="109" bestFit="1" customWidth="1"/>
    <col min="515" max="515" width="8" style="109" bestFit="1" customWidth="1"/>
    <col min="516" max="516" width="18.28515625" style="109" bestFit="1" customWidth="1"/>
    <col min="517" max="517" width="8.85546875" style="109" bestFit="1" customWidth="1"/>
    <col min="518" max="518" width="0" style="109" hidden="1" customWidth="1"/>
    <col min="519" max="519" width="12.28515625" style="109" bestFit="1" customWidth="1"/>
    <col min="520" max="524" width="0" style="109" hidden="1" customWidth="1"/>
    <col min="525" max="525" width="12.42578125" style="109" bestFit="1" customWidth="1"/>
    <col min="526" max="526" width="9.140625" style="109"/>
    <col min="527" max="527" width="8.85546875" style="109" bestFit="1" customWidth="1"/>
    <col min="528" max="528" width="0" style="109" hidden="1" customWidth="1"/>
    <col min="529" max="529" width="12" style="109" bestFit="1" customWidth="1"/>
    <col min="530" max="534" width="0" style="109" hidden="1" customWidth="1"/>
    <col min="535" max="535" width="12.42578125" style="109" bestFit="1" customWidth="1"/>
    <col min="536" max="536" width="9.140625" style="109"/>
    <col min="537" max="537" width="10.42578125" style="109" bestFit="1" customWidth="1"/>
    <col min="538" max="538" width="17.42578125" style="109" bestFit="1" customWidth="1"/>
    <col min="539" max="769" width="9.140625" style="109"/>
    <col min="770" max="770" width="6" style="109" bestFit="1" customWidth="1"/>
    <col min="771" max="771" width="8" style="109" bestFit="1" customWidth="1"/>
    <col min="772" max="772" width="18.28515625" style="109" bestFit="1" customWidth="1"/>
    <col min="773" max="773" width="8.85546875" style="109" bestFit="1" customWidth="1"/>
    <col min="774" max="774" width="0" style="109" hidden="1" customWidth="1"/>
    <col min="775" max="775" width="12.28515625" style="109" bestFit="1" customWidth="1"/>
    <col min="776" max="780" width="0" style="109" hidden="1" customWidth="1"/>
    <col min="781" max="781" width="12.42578125" style="109" bestFit="1" customWidth="1"/>
    <col min="782" max="782" width="9.140625" style="109"/>
    <col min="783" max="783" width="8.85546875" style="109" bestFit="1" customWidth="1"/>
    <col min="784" max="784" width="0" style="109" hidden="1" customWidth="1"/>
    <col min="785" max="785" width="12" style="109" bestFit="1" customWidth="1"/>
    <col min="786" max="790" width="0" style="109" hidden="1" customWidth="1"/>
    <col min="791" max="791" width="12.42578125" style="109" bestFit="1" customWidth="1"/>
    <col min="792" max="792" width="9.140625" style="109"/>
    <col min="793" max="793" width="10.42578125" style="109" bestFit="1" customWidth="1"/>
    <col min="794" max="794" width="17.42578125" style="109" bestFit="1" customWidth="1"/>
    <col min="795" max="1025" width="9.140625" style="109"/>
    <col min="1026" max="1026" width="6" style="109" bestFit="1" customWidth="1"/>
    <col min="1027" max="1027" width="8" style="109" bestFit="1" customWidth="1"/>
    <col min="1028" max="1028" width="18.28515625" style="109" bestFit="1" customWidth="1"/>
    <col min="1029" max="1029" width="8.85546875" style="109" bestFit="1" customWidth="1"/>
    <col min="1030" max="1030" width="0" style="109" hidden="1" customWidth="1"/>
    <col min="1031" max="1031" width="12.28515625" style="109" bestFit="1" customWidth="1"/>
    <col min="1032" max="1036" width="0" style="109" hidden="1" customWidth="1"/>
    <col min="1037" max="1037" width="12.42578125" style="109" bestFit="1" customWidth="1"/>
    <col min="1038" max="1038" width="9.140625" style="109"/>
    <col min="1039" max="1039" width="8.85546875" style="109" bestFit="1" customWidth="1"/>
    <col min="1040" max="1040" width="0" style="109" hidden="1" customWidth="1"/>
    <col min="1041" max="1041" width="12" style="109" bestFit="1" customWidth="1"/>
    <col min="1042" max="1046" width="0" style="109" hidden="1" customWidth="1"/>
    <col min="1047" max="1047" width="12.42578125" style="109" bestFit="1" customWidth="1"/>
    <col min="1048" max="1048" width="9.140625" style="109"/>
    <col min="1049" max="1049" width="10.42578125" style="109" bestFit="1" customWidth="1"/>
    <col min="1050" max="1050" width="17.42578125" style="109" bestFit="1" customWidth="1"/>
    <col min="1051" max="1281" width="9.140625" style="109"/>
    <col min="1282" max="1282" width="6" style="109" bestFit="1" customWidth="1"/>
    <col min="1283" max="1283" width="8" style="109" bestFit="1" customWidth="1"/>
    <col min="1284" max="1284" width="18.28515625" style="109" bestFit="1" customWidth="1"/>
    <col min="1285" max="1285" width="8.85546875" style="109" bestFit="1" customWidth="1"/>
    <col min="1286" max="1286" width="0" style="109" hidden="1" customWidth="1"/>
    <col min="1287" max="1287" width="12.28515625" style="109" bestFit="1" customWidth="1"/>
    <col min="1288" max="1292" width="0" style="109" hidden="1" customWidth="1"/>
    <col min="1293" max="1293" width="12.42578125" style="109" bestFit="1" customWidth="1"/>
    <col min="1294" max="1294" width="9.140625" style="109"/>
    <col min="1295" max="1295" width="8.85546875" style="109" bestFit="1" customWidth="1"/>
    <col min="1296" max="1296" width="0" style="109" hidden="1" customWidth="1"/>
    <col min="1297" max="1297" width="12" style="109" bestFit="1" customWidth="1"/>
    <col min="1298" max="1302" width="0" style="109" hidden="1" customWidth="1"/>
    <col min="1303" max="1303" width="12.42578125" style="109" bestFit="1" customWidth="1"/>
    <col min="1304" max="1304" width="9.140625" style="109"/>
    <col min="1305" max="1305" width="10.42578125" style="109" bestFit="1" customWidth="1"/>
    <col min="1306" max="1306" width="17.42578125" style="109" bestFit="1" customWidth="1"/>
    <col min="1307" max="1537" width="9.140625" style="109"/>
    <col min="1538" max="1538" width="6" style="109" bestFit="1" customWidth="1"/>
    <col min="1539" max="1539" width="8" style="109" bestFit="1" customWidth="1"/>
    <col min="1540" max="1540" width="18.28515625" style="109" bestFit="1" customWidth="1"/>
    <col min="1541" max="1541" width="8.85546875" style="109" bestFit="1" customWidth="1"/>
    <col min="1542" max="1542" width="0" style="109" hidden="1" customWidth="1"/>
    <col min="1543" max="1543" width="12.28515625" style="109" bestFit="1" customWidth="1"/>
    <col min="1544" max="1548" width="0" style="109" hidden="1" customWidth="1"/>
    <col min="1549" max="1549" width="12.42578125" style="109" bestFit="1" customWidth="1"/>
    <col min="1550" max="1550" width="9.140625" style="109"/>
    <col min="1551" max="1551" width="8.85546875" style="109" bestFit="1" customWidth="1"/>
    <col min="1552" max="1552" width="0" style="109" hidden="1" customWidth="1"/>
    <col min="1553" max="1553" width="12" style="109" bestFit="1" customWidth="1"/>
    <col min="1554" max="1558" width="0" style="109" hidden="1" customWidth="1"/>
    <col min="1559" max="1559" width="12.42578125" style="109" bestFit="1" customWidth="1"/>
    <col min="1560" max="1560" width="9.140625" style="109"/>
    <col min="1561" max="1561" width="10.42578125" style="109" bestFit="1" customWidth="1"/>
    <col min="1562" max="1562" width="17.42578125" style="109" bestFit="1" customWidth="1"/>
    <col min="1563" max="1793" width="9.140625" style="109"/>
    <col min="1794" max="1794" width="6" style="109" bestFit="1" customWidth="1"/>
    <col min="1795" max="1795" width="8" style="109" bestFit="1" customWidth="1"/>
    <col min="1796" max="1796" width="18.28515625" style="109" bestFit="1" customWidth="1"/>
    <col min="1797" max="1797" width="8.85546875" style="109" bestFit="1" customWidth="1"/>
    <col min="1798" max="1798" width="0" style="109" hidden="1" customWidth="1"/>
    <col min="1799" max="1799" width="12.28515625" style="109" bestFit="1" customWidth="1"/>
    <col min="1800" max="1804" width="0" style="109" hidden="1" customWidth="1"/>
    <col min="1805" max="1805" width="12.42578125" style="109" bestFit="1" customWidth="1"/>
    <col min="1806" max="1806" width="9.140625" style="109"/>
    <col min="1807" max="1807" width="8.85546875" style="109" bestFit="1" customWidth="1"/>
    <col min="1808" max="1808" width="0" style="109" hidden="1" customWidth="1"/>
    <col min="1809" max="1809" width="12" style="109" bestFit="1" customWidth="1"/>
    <col min="1810" max="1814" width="0" style="109" hidden="1" customWidth="1"/>
    <col min="1815" max="1815" width="12.42578125" style="109" bestFit="1" customWidth="1"/>
    <col min="1816" max="1816" width="9.140625" style="109"/>
    <col min="1817" max="1817" width="10.42578125" style="109" bestFit="1" customWidth="1"/>
    <col min="1818" max="1818" width="17.42578125" style="109" bestFit="1" customWidth="1"/>
    <col min="1819" max="2049" width="9.140625" style="109"/>
    <col min="2050" max="2050" width="6" style="109" bestFit="1" customWidth="1"/>
    <col min="2051" max="2051" width="8" style="109" bestFit="1" customWidth="1"/>
    <col min="2052" max="2052" width="18.28515625" style="109" bestFit="1" customWidth="1"/>
    <col min="2053" max="2053" width="8.85546875" style="109" bestFit="1" customWidth="1"/>
    <col min="2054" max="2054" width="0" style="109" hidden="1" customWidth="1"/>
    <col min="2055" max="2055" width="12.28515625" style="109" bestFit="1" customWidth="1"/>
    <col min="2056" max="2060" width="0" style="109" hidden="1" customWidth="1"/>
    <col min="2061" max="2061" width="12.42578125" style="109" bestFit="1" customWidth="1"/>
    <col min="2062" max="2062" width="9.140625" style="109"/>
    <col min="2063" max="2063" width="8.85546875" style="109" bestFit="1" customWidth="1"/>
    <col min="2064" max="2064" width="0" style="109" hidden="1" customWidth="1"/>
    <col min="2065" max="2065" width="12" style="109" bestFit="1" customWidth="1"/>
    <col min="2066" max="2070" width="0" style="109" hidden="1" customWidth="1"/>
    <col min="2071" max="2071" width="12.42578125" style="109" bestFit="1" customWidth="1"/>
    <col min="2072" max="2072" width="9.140625" style="109"/>
    <col min="2073" max="2073" width="10.42578125" style="109" bestFit="1" customWidth="1"/>
    <col min="2074" max="2074" width="17.42578125" style="109" bestFit="1" customWidth="1"/>
    <col min="2075" max="2305" width="9.140625" style="109"/>
    <col min="2306" max="2306" width="6" style="109" bestFit="1" customWidth="1"/>
    <col min="2307" max="2307" width="8" style="109" bestFit="1" customWidth="1"/>
    <col min="2308" max="2308" width="18.28515625" style="109" bestFit="1" customWidth="1"/>
    <col min="2309" max="2309" width="8.85546875" style="109" bestFit="1" customWidth="1"/>
    <col min="2310" max="2310" width="0" style="109" hidden="1" customWidth="1"/>
    <col min="2311" max="2311" width="12.28515625" style="109" bestFit="1" customWidth="1"/>
    <col min="2312" max="2316" width="0" style="109" hidden="1" customWidth="1"/>
    <col min="2317" max="2317" width="12.42578125" style="109" bestFit="1" customWidth="1"/>
    <col min="2318" max="2318" width="9.140625" style="109"/>
    <col min="2319" max="2319" width="8.85546875" style="109" bestFit="1" customWidth="1"/>
    <col min="2320" max="2320" width="0" style="109" hidden="1" customWidth="1"/>
    <col min="2321" max="2321" width="12" style="109" bestFit="1" customWidth="1"/>
    <col min="2322" max="2326" width="0" style="109" hidden="1" customWidth="1"/>
    <col min="2327" max="2327" width="12.42578125" style="109" bestFit="1" customWidth="1"/>
    <col min="2328" max="2328" width="9.140625" style="109"/>
    <col min="2329" max="2329" width="10.42578125" style="109" bestFit="1" customWidth="1"/>
    <col min="2330" max="2330" width="17.42578125" style="109" bestFit="1" customWidth="1"/>
    <col min="2331" max="2561" width="9.140625" style="109"/>
    <col min="2562" max="2562" width="6" style="109" bestFit="1" customWidth="1"/>
    <col min="2563" max="2563" width="8" style="109" bestFit="1" customWidth="1"/>
    <col min="2564" max="2564" width="18.28515625" style="109" bestFit="1" customWidth="1"/>
    <col min="2565" max="2565" width="8.85546875" style="109" bestFit="1" customWidth="1"/>
    <col min="2566" max="2566" width="0" style="109" hidden="1" customWidth="1"/>
    <col min="2567" max="2567" width="12.28515625" style="109" bestFit="1" customWidth="1"/>
    <col min="2568" max="2572" width="0" style="109" hidden="1" customWidth="1"/>
    <col min="2573" max="2573" width="12.42578125" style="109" bestFit="1" customWidth="1"/>
    <col min="2574" max="2574" width="9.140625" style="109"/>
    <col min="2575" max="2575" width="8.85546875" style="109" bestFit="1" customWidth="1"/>
    <col min="2576" max="2576" width="0" style="109" hidden="1" customWidth="1"/>
    <col min="2577" max="2577" width="12" style="109" bestFit="1" customWidth="1"/>
    <col min="2578" max="2582" width="0" style="109" hidden="1" customWidth="1"/>
    <col min="2583" max="2583" width="12.42578125" style="109" bestFit="1" customWidth="1"/>
    <col min="2584" max="2584" width="9.140625" style="109"/>
    <col min="2585" max="2585" width="10.42578125" style="109" bestFit="1" customWidth="1"/>
    <col min="2586" max="2586" width="17.42578125" style="109" bestFit="1" customWidth="1"/>
    <col min="2587" max="2817" width="9.140625" style="109"/>
    <col min="2818" max="2818" width="6" style="109" bestFit="1" customWidth="1"/>
    <col min="2819" max="2819" width="8" style="109" bestFit="1" customWidth="1"/>
    <col min="2820" max="2820" width="18.28515625" style="109" bestFit="1" customWidth="1"/>
    <col min="2821" max="2821" width="8.85546875" style="109" bestFit="1" customWidth="1"/>
    <col min="2822" max="2822" width="0" style="109" hidden="1" customWidth="1"/>
    <col min="2823" max="2823" width="12.28515625" style="109" bestFit="1" customWidth="1"/>
    <col min="2824" max="2828" width="0" style="109" hidden="1" customWidth="1"/>
    <col min="2829" max="2829" width="12.42578125" style="109" bestFit="1" customWidth="1"/>
    <col min="2830" max="2830" width="9.140625" style="109"/>
    <col min="2831" max="2831" width="8.85546875" style="109" bestFit="1" customWidth="1"/>
    <col min="2832" max="2832" width="0" style="109" hidden="1" customWidth="1"/>
    <col min="2833" max="2833" width="12" style="109" bestFit="1" customWidth="1"/>
    <col min="2834" max="2838" width="0" style="109" hidden="1" customWidth="1"/>
    <col min="2839" max="2839" width="12.42578125" style="109" bestFit="1" customWidth="1"/>
    <col min="2840" max="2840" width="9.140625" style="109"/>
    <col min="2841" max="2841" width="10.42578125" style="109" bestFit="1" customWidth="1"/>
    <col min="2842" max="2842" width="17.42578125" style="109" bestFit="1" customWidth="1"/>
    <col min="2843" max="3073" width="9.140625" style="109"/>
    <col min="3074" max="3074" width="6" style="109" bestFit="1" customWidth="1"/>
    <col min="3075" max="3075" width="8" style="109" bestFit="1" customWidth="1"/>
    <col min="3076" max="3076" width="18.28515625" style="109" bestFit="1" customWidth="1"/>
    <col min="3077" max="3077" width="8.85546875" style="109" bestFit="1" customWidth="1"/>
    <col min="3078" max="3078" width="0" style="109" hidden="1" customWidth="1"/>
    <col min="3079" max="3079" width="12.28515625" style="109" bestFit="1" customWidth="1"/>
    <col min="3080" max="3084" width="0" style="109" hidden="1" customWidth="1"/>
    <col min="3085" max="3085" width="12.42578125" style="109" bestFit="1" customWidth="1"/>
    <col min="3086" max="3086" width="9.140625" style="109"/>
    <col min="3087" max="3087" width="8.85546875" style="109" bestFit="1" customWidth="1"/>
    <col min="3088" max="3088" width="0" style="109" hidden="1" customWidth="1"/>
    <col min="3089" max="3089" width="12" style="109" bestFit="1" customWidth="1"/>
    <col min="3090" max="3094" width="0" style="109" hidden="1" customWidth="1"/>
    <col min="3095" max="3095" width="12.42578125" style="109" bestFit="1" customWidth="1"/>
    <col min="3096" max="3096" width="9.140625" style="109"/>
    <col min="3097" max="3097" width="10.42578125" style="109" bestFit="1" customWidth="1"/>
    <col min="3098" max="3098" width="17.42578125" style="109" bestFit="1" customWidth="1"/>
    <col min="3099" max="3329" width="9.140625" style="109"/>
    <col min="3330" max="3330" width="6" style="109" bestFit="1" customWidth="1"/>
    <col min="3331" max="3331" width="8" style="109" bestFit="1" customWidth="1"/>
    <col min="3332" max="3332" width="18.28515625" style="109" bestFit="1" customWidth="1"/>
    <col min="3333" max="3333" width="8.85546875" style="109" bestFit="1" customWidth="1"/>
    <col min="3334" max="3334" width="0" style="109" hidden="1" customWidth="1"/>
    <col min="3335" max="3335" width="12.28515625" style="109" bestFit="1" customWidth="1"/>
    <col min="3336" max="3340" width="0" style="109" hidden="1" customWidth="1"/>
    <col min="3341" max="3341" width="12.42578125" style="109" bestFit="1" customWidth="1"/>
    <col min="3342" max="3342" width="9.140625" style="109"/>
    <col min="3343" max="3343" width="8.85546875" style="109" bestFit="1" customWidth="1"/>
    <col min="3344" max="3344" width="0" style="109" hidden="1" customWidth="1"/>
    <col min="3345" max="3345" width="12" style="109" bestFit="1" customWidth="1"/>
    <col min="3346" max="3350" width="0" style="109" hidden="1" customWidth="1"/>
    <col min="3351" max="3351" width="12.42578125" style="109" bestFit="1" customWidth="1"/>
    <col min="3352" max="3352" width="9.140625" style="109"/>
    <col min="3353" max="3353" width="10.42578125" style="109" bestFit="1" customWidth="1"/>
    <col min="3354" max="3354" width="17.42578125" style="109" bestFit="1" customWidth="1"/>
    <col min="3355" max="3585" width="9.140625" style="109"/>
    <col min="3586" max="3586" width="6" style="109" bestFit="1" customWidth="1"/>
    <col min="3587" max="3587" width="8" style="109" bestFit="1" customWidth="1"/>
    <col min="3588" max="3588" width="18.28515625" style="109" bestFit="1" customWidth="1"/>
    <col min="3589" max="3589" width="8.85546875" style="109" bestFit="1" customWidth="1"/>
    <col min="3590" max="3590" width="0" style="109" hidden="1" customWidth="1"/>
    <col min="3591" max="3591" width="12.28515625" style="109" bestFit="1" customWidth="1"/>
    <col min="3592" max="3596" width="0" style="109" hidden="1" customWidth="1"/>
    <col min="3597" max="3597" width="12.42578125" style="109" bestFit="1" customWidth="1"/>
    <col min="3598" max="3598" width="9.140625" style="109"/>
    <col min="3599" max="3599" width="8.85546875" style="109" bestFit="1" customWidth="1"/>
    <col min="3600" max="3600" width="0" style="109" hidden="1" customWidth="1"/>
    <col min="3601" max="3601" width="12" style="109" bestFit="1" customWidth="1"/>
    <col min="3602" max="3606" width="0" style="109" hidden="1" customWidth="1"/>
    <col min="3607" max="3607" width="12.42578125" style="109" bestFit="1" customWidth="1"/>
    <col min="3608" max="3608" width="9.140625" style="109"/>
    <col min="3609" max="3609" width="10.42578125" style="109" bestFit="1" customWidth="1"/>
    <col min="3610" max="3610" width="17.42578125" style="109" bestFit="1" customWidth="1"/>
    <col min="3611" max="3841" width="9.140625" style="109"/>
    <col min="3842" max="3842" width="6" style="109" bestFit="1" customWidth="1"/>
    <col min="3843" max="3843" width="8" style="109" bestFit="1" customWidth="1"/>
    <col min="3844" max="3844" width="18.28515625" style="109" bestFit="1" customWidth="1"/>
    <col min="3845" max="3845" width="8.85546875" style="109" bestFit="1" customWidth="1"/>
    <col min="3846" max="3846" width="0" style="109" hidden="1" customWidth="1"/>
    <col min="3847" max="3847" width="12.28515625" style="109" bestFit="1" customWidth="1"/>
    <col min="3848" max="3852" width="0" style="109" hidden="1" customWidth="1"/>
    <col min="3853" max="3853" width="12.42578125" style="109" bestFit="1" customWidth="1"/>
    <col min="3854" max="3854" width="9.140625" style="109"/>
    <col min="3855" max="3855" width="8.85546875" style="109" bestFit="1" customWidth="1"/>
    <col min="3856" max="3856" width="0" style="109" hidden="1" customWidth="1"/>
    <col min="3857" max="3857" width="12" style="109" bestFit="1" customWidth="1"/>
    <col min="3858" max="3862" width="0" style="109" hidden="1" customWidth="1"/>
    <col min="3863" max="3863" width="12.42578125" style="109" bestFit="1" customWidth="1"/>
    <col min="3864" max="3864" width="9.140625" style="109"/>
    <col min="3865" max="3865" width="10.42578125" style="109" bestFit="1" customWidth="1"/>
    <col min="3866" max="3866" width="17.42578125" style="109" bestFit="1" customWidth="1"/>
    <col min="3867" max="4097" width="9.140625" style="109"/>
    <col min="4098" max="4098" width="6" style="109" bestFit="1" customWidth="1"/>
    <col min="4099" max="4099" width="8" style="109" bestFit="1" customWidth="1"/>
    <col min="4100" max="4100" width="18.28515625" style="109" bestFit="1" customWidth="1"/>
    <col min="4101" max="4101" width="8.85546875" style="109" bestFit="1" customWidth="1"/>
    <col min="4102" max="4102" width="0" style="109" hidden="1" customWidth="1"/>
    <col min="4103" max="4103" width="12.28515625" style="109" bestFit="1" customWidth="1"/>
    <col min="4104" max="4108" width="0" style="109" hidden="1" customWidth="1"/>
    <col min="4109" max="4109" width="12.42578125" style="109" bestFit="1" customWidth="1"/>
    <col min="4110" max="4110" width="9.140625" style="109"/>
    <col min="4111" max="4111" width="8.85546875" style="109" bestFit="1" customWidth="1"/>
    <col min="4112" max="4112" width="0" style="109" hidden="1" customWidth="1"/>
    <col min="4113" max="4113" width="12" style="109" bestFit="1" customWidth="1"/>
    <col min="4114" max="4118" width="0" style="109" hidden="1" customWidth="1"/>
    <col min="4119" max="4119" width="12.42578125" style="109" bestFit="1" customWidth="1"/>
    <col min="4120" max="4120" width="9.140625" style="109"/>
    <col min="4121" max="4121" width="10.42578125" style="109" bestFit="1" customWidth="1"/>
    <col min="4122" max="4122" width="17.42578125" style="109" bestFit="1" customWidth="1"/>
    <col min="4123" max="4353" width="9.140625" style="109"/>
    <col min="4354" max="4354" width="6" style="109" bestFit="1" customWidth="1"/>
    <col min="4355" max="4355" width="8" style="109" bestFit="1" customWidth="1"/>
    <col min="4356" max="4356" width="18.28515625" style="109" bestFit="1" customWidth="1"/>
    <col min="4357" max="4357" width="8.85546875" style="109" bestFit="1" customWidth="1"/>
    <col min="4358" max="4358" width="0" style="109" hidden="1" customWidth="1"/>
    <col min="4359" max="4359" width="12.28515625" style="109" bestFit="1" customWidth="1"/>
    <col min="4360" max="4364" width="0" style="109" hidden="1" customWidth="1"/>
    <col min="4365" max="4365" width="12.42578125" style="109" bestFit="1" customWidth="1"/>
    <col min="4366" max="4366" width="9.140625" style="109"/>
    <col min="4367" max="4367" width="8.85546875" style="109" bestFit="1" customWidth="1"/>
    <col min="4368" max="4368" width="0" style="109" hidden="1" customWidth="1"/>
    <col min="4369" max="4369" width="12" style="109" bestFit="1" customWidth="1"/>
    <col min="4370" max="4374" width="0" style="109" hidden="1" customWidth="1"/>
    <col min="4375" max="4375" width="12.42578125" style="109" bestFit="1" customWidth="1"/>
    <col min="4376" max="4376" width="9.140625" style="109"/>
    <col min="4377" max="4377" width="10.42578125" style="109" bestFit="1" customWidth="1"/>
    <col min="4378" max="4378" width="17.42578125" style="109" bestFit="1" customWidth="1"/>
    <col min="4379" max="4609" width="9.140625" style="109"/>
    <col min="4610" max="4610" width="6" style="109" bestFit="1" customWidth="1"/>
    <col min="4611" max="4611" width="8" style="109" bestFit="1" customWidth="1"/>
    <col min="4612" max="4612" width="18.28515625" style="109" bestFit="1" customWidth="1"/>
    <col min="4613" max="4613" width="8.85546875" style="109" bestFit="1" customWidth="1"/>
    <col min="4614" max="4614" width="0" style="109" hidden="1" customWidth="1"/>
    <col min="4615" max="4615" width="12.28515625" style="109" bestFit="1" customWidth="1"/>
    <col min="4616" max="4620" width="0" style="109" hidden="1" customWidth="1"/>
    <col min="4621" max="4621" width="12.42578125" style="109" bestFit="1" customWidth="1"/>
    <col min="4622" max="4622" width="9.140625" style="109"/>
    <col min="4623" max="4623" width="8.85546875" style="109" bestFit="1" customWidth="1"/>
    <col min="4624" max="4624" width="0" style="109" hidden="1" customWidth="1"/>
    <col min="4625" max="4625" width="12" style="109" bestFit="1" customWidth="1"/>
    <col min="4626" max="4630" width="0" style="109" hidden="1" customWidth="1"/>
    <col min="4631" max="4631" width="12.42578125" style="109" bestFit="1" customWidth="1"/>
    <col min="4632" max="4632" width="9.140625" style="109"/>
    <col min="4633" max="4633" width="10.42578125" style="109" bestFit="1" customWidth="1"/>
    <col min="4634" max="4634" width="17.42578125" style="109" bestFit="1" customWidth="1"/>
    <col min="4635" max="4865" width="9.140625" style="109"/>
    <col min="4866" max="4866" width="6" style="109" bestFit="1" customWidth="1"/>
    <col min="4867" max="4867" width="8" style="109" bestFit="1" customWidth="1"/>
    <col min="4868" max="4868" width="18.28515625" style="109" bestFit="1" customWidth="1"/>
    <col min="4869" max="4869" width="8.85546875" style="109" bestFit="1" customWidth="1"/>
    <col min="4870" max="4870" width="0" style="109" hidden="1" customWidth="1"/>
    <col min="4871" max="4871" width="12.28515625" style="109" bestFit="1" customWidth="1"/>
    <col min="4872" max="4876" width="0" style="109" hidden="1" customWidth="1"/>
    <col min="4877" max="4877" width="12.42578125" style="109" bestFit="1" customWidth="1"/>
    <col min="4878" max="4878" width="9.140625" style="109"/>
    <col min="4879" max="4879" width="8.85546875" style="109" bestFit="1" customWidth="1"/>
    <col min="4880" max="4880" width="0" style="109" hidden="1" customWidth="1"/>
    <col min="4881" max="4881" width="12" style="109" bestFit="1" customWidth="1"/>
    <col min="4882" max="4886" width="0" style="109" hidden="1" customWidth="1"/>
    <col min="4887" max="4887" width="12.42578125" style="109" bestFit="1" customWidth="1"/>
    <col min="4888" max="4888" width="9.140625" style="109"/>
    <col min="4889" max="4889" width="10.42578125" style="109" bestFit="1" customWidth="1"/>
    <col min="4890" max="4890" width="17.42578125" style="109" bestFit="1" customWidth="1"/>
    <col min="4891" max="5121" width="9.140625" style="109"/>
    <col min="5122" max="5122" width="6" style="109" bestFit="1" customWidth="1"/>
    <col min="5123" max="5123" width="8" style="109" bestFit="1" customWidth="1"/>
    <col min="5124" max="5124" width="18.28515625" style="109" bestFit="1" customWidth="1"/>
    <col min="5125" max="5125" width="8.85546875" style="109" bestFit="1" customWidth="1"/>
    <col min="5126" max="5126" width="0" style="109" hidden="1" customWidth="1"/>
    <col min="5127" max="5127" width="12.28515625" style="109" bestFit="1" customWidth="1"/>
    <col min="5128" max="5132" width="0" style="109" hidden="1" customWidth="1"/>
    <col min="5133" max="5133" width="12.42578125" style="109" bestFit="1" customWidth="1"/>
    <col min="5134" max="5134" width="9.140625" style="109"/>
    <col min="5135" max="5135" width="8.85546875" style="109" bestFit="1" customWidth="1"/>
    <col min="5136" max="5136" width="0" style="109" hidden="1" customWidth="1"/>
    <col min="5137" max="5137" width="12" style="109" bestFit="1" customWidth="1"/>
    <col min="5138" max="5142" width="0" style="109" hidden="1" customWidth="1"/>
    <col min="5143" max="5143" width="12.42578125" style="109" bestFit="1" customWidth="1"/>
    <col min="5144" max="5144" width="9.140625" style="109"/>
    <col min="5145" max="5145" width="10.42578125" style="109" bestFit="1" customWidth="1"/>
    <col min="5146" max="5146" width="17.42578125" style="109" bestFit="1" customWidth="1"/>
    <col min="5147" max="5377" width="9.140625" style="109"/>
    <col min="5378" max="5378" width="6" style="109" bestFit="1" customWidth="1"/>
    <col min="5379" max="5379" width="8" style="109" bestFit="1" customWidth="1"/>
    <col min="5380" max="5380" width="18.28515625" style="109" bestFit="1" customWidth="1"/>
    <col min="5381" max="5381" width="8.85546875" style="109" bestFit="1" customWidth="1"/>
    <col min="5382" max="5382" width="0" style="109" hidden="1" customWidth="1"/>
    <col min="5383" max="5383" width="12.28515625" style="109" bestFit="1" customWidth="1"/>
    <col min="5384" max="5388" width="0" style="109" hidden="1" customWidth="1"/>
    <col min="5389" max="5389" width="12.42578125" style="109" bestFit="1" customWidth="1"/>
    <col min="5390" max="5390" width="9.140625" style="109"/>
    <col min="5391" max="5391" width="8.85546875" style="109" bestFit="1" customWidth="1"/>
    <col min="5392" max="5392" width="0" style="109" hidden="1" customWidth="1"/>
    <col min="5393" max="5393" width="12" style="109" bestFit="1" customWidth="1"/>
    <col min="5394" max="5398" width="0" style="109" hidden="1" customWidth="1"/>
    <col min="5399" max="5399" width="12.42578125" style="109" bestFit="1" customWidth="1"/>
    <col min="5400" max="5400" width="9.140625" style="109"/>
    <col min="5401" max="5401" width="10.42578125" style="109" bestFit="1" customWidth="1"/>
    <col min="5402" max="5402" width="17.42578125" style="109" bestFit="1" customWidth="1"/>
    <col min="5403" max="5633" width="9.140625" style="109"/>
    <col min="5634" max="5634" width="6" style="109" bestFit="1" customWidth="1"/>
    <col min="5635" max="5635" width="8" style="109" bestFit="1" customWidth="1"/>
    <col min="5636" max="5636" width="18.28515625" style="109" bestFit="1" customWidth="1"/>
    <col min="5637" max="5637" width="8.85546875" style="109" bestFit="1" customWidth="1"/>
    <col min="5638" max="5638" width="0" style="109" hidden="1" customWidth="1"/>
    <col min="5639" max="5639" width="12.28515625" style="109" bestFit="1" customWidth="1"/>
    <col min="5640" max="5644" width="0" style="109" hidden="1" customWidth="1"/>
    <col min="5645" max="5645" width="12.42578125" style="109" bestFit="1" customWidth="1"/>
    <col min="5646" max="5646" width="9.140625" style="109"/>
    <col min="5647" max="5647" width="8.85546875" style="109" bestFit="1" customWidth="1"/>
    <col min="5648" max="5648" width="0" style="109" hidden="1" customWidth="1"/>
    <col min="5649" max="5649" width="12" style="109" bestFit="1" customWidth="1"/>
    <col min="5650" max="5654" width="0" style="109" hidden="1" customWidth="1"/>
    <col min="5655" max="5655" width="12.42578125" style="109" bestFit="1" customWidth="1"/>
    <col min="5656" max="5656" width="9.140625" style="109"/>
    <col min="5657" max="5657" width="10.42578125" style="109" bestFit="1" customWidth="1"/>
    <col min="5658" max="5658" width="17.42578125" style="109" bestFit="1" customWidth="1"/>
    <col min="5659" max="5889" width="9.140625" style="109"/>
    <col min="5890" max="5890" width="6" style="109" bestFit="1" customWidth="1"/>
    <col min="5891" max="5891" width="8" style="109" bestFit="1" customWidth="1"/>
    <col min="5892" max="5892" width="18.28515625" style="109" bestFit="1" customWidth="1"/>
    <col min="5893" max="5893" width="8.85546875" style="109" bestFit="1" customWidth="1"/>
    <col min="5894" max="5894" width="0" style="109" hidden="1" customWidth="1"/>
    <col min="5895" max="5895" width="12.28515625" style="109" bestFit="1" customWidth="1"/>
    <col min="5896" max="5900" width="0" style="109" hidden="1" customWidth="1"/>
    <col min="5901" max="5901" width="12.42578125" style="109" bestFit="1" customWidth="1"/>
    <col min="5902" max="5902" width="9.140625" style="109"/>
    <col min="5903" max="5903" width="8.85546875" style="109" bestFit="1" customWidth="1"/>
    <col min="5904" max="5904" width="0" style="109" hidden="1" customWidth="1"/>
    <col min="5905" max="5905" width="12" style="109" bestFit="1" customWidth="1"/>
    <col min="5906" max="5910" width="0" style="109" hidden="1" customWidth="1"/>
    <col min="5911" max="5911" width="12.42578125" style="109" bestFit="1" customWidth="1"/>
    <col min="5912" max="5912" width="9.140625" style="109"/>
    <col min="5913" max="5913" width="10.42578125" style="109" bestFit="1" customWidth="1"/>
    <col min="5914" max="5914" width="17.42578125" style="109" bestFit="1" customWidth="1"/>
    <col min="5915" max="6145" width="9.140625" style="109"/>
    <col min="6146" max="6146" width="6" style="109" bestFit="1" customWidth="1"/>
    <col min="6147" max="6147" width="8" style="109" bestFit="1" customWidth="1"/>
    <col min="6148" max="6148" width="18.28515625" style="109" bestFit="1" customWidth="1"/>
    <col min="6149" max="6149" width="8.85546875" style="109" bestFit="1" customWidth="1"/>
    <col min="6150" max="6150" width="0" style="109" hidden="1" customWidth="1"/>
    <col min="6151" max="6151" width="12.28515625" style="109" bestFit="1" customWidth="1"/>
    <col min="6152" max="6156" width="0" style="109" hidden="1" customWidth="1"/>
    <col min="6157" max="6157" width="12.42578125" style="109" bestFit="1" customWidth="1"/>
    <col min="6158" max="6158" width="9.140625" style="109"/>
    <col min="6159" max="6159" width="8.85546875" style="109" bestFit="1" customWidth="1"/>
    <col min="6160" max="6160" width="0" style="109" hidden="1" customWidth="1"/>
    <col min="6161" max="6161" width="12" style="109" bestFit="1" customWidth="1"/>
    <col min="6162" max="6166" width="0" style="109" hidden="1" customWidth="1"/>
    <col min="6167" max="6167" width="12.42578125" style="109" bestFit="1" customWidth="1"/>
    <col min="6168" max="6168" width="9.140625" style="109"/>
    <col min="6169" max="6169" width="10.42578125" style="109" bestFit="1" customWidth="1"/>
    <col min="6170" max="6170" width="17.42578125" style="109" bestFit="1" customWidth="1"/>
    <col min="6171" max="6401" width="9.140625" style="109"/>
    <col min="6402" max="6402" width="6" style="109" bestFit="1" customWidth="1"/>
    <col min="6403" max="6403" width="8" style="109" bestFit="1" customWidth="1"/>
    <col min="6404" max="6404" width="18.28515625" style="109" bestFit="1" customWidth="1"/>
    <col min="6405" max="6405" width="8.85546875" style="109" bestFit="1" customWidth="1"/>
    <col min="6406" max="6406" width="0" style="109" hidden="1" customWidth="1"/>
    <col min="6407" max="6407" width="12.28515625" style="109" bestFit="1" customWidth="1"/>
    <col min="6408" max="6412" width="0" style="109" hidden="1" customWidth="1"/>
    <col min="6413" max="6413" width="12.42578125" style="109" bestFit="1" customWidth="1"/>
    <col min="6414" max="6414" width="9.140625" style="109"/>
    <col min="6415" max="6415" width="8.85546875" style="109" bestFit="1" customWidth="1"/>
    <col min="6416" max="6416" width="0" style="109" hidden="1" customWidth="1"/>
    <col min="6417" max="6417" width="12" style="109" bestFit="1" customWidth="1"/>
    <col min="6418" max="6422" width="0" style="109" hidden="1" customWidth="1"/>
    <col min="6423" max="6423" width="12.42578125" style="109" bestFit="1" customWidth="1"/>
    <col min="6424" max="6424" width="9.140625" style="109"/>
    <col min="6425" max="6425" width="10.42578125" style="109" bestFit="1" customWidth="1"/>
    <col min="6426" max="6426" width="17.42578125" style="109" bestFit="1" customWidth="1"/>
    <col min="6427" max="6657" width="9.140625" style="109"/>
    <col min="6658" max="6658" width="6" style="109" bestFit="1" customWidth="1"/>
    <col min="6659" max="6659" width="8" style="109" bestFit="1" customWidth="1"/>
    <col min="6660" max="6660" width="18.28515625" style="109" bestFit="1" customWidth="1"/>
    <col min="6661" max="6661" width="8.85546875" style="109" bestFit="1" customWidth="1"/>
    <col min="6662" max="6662" width="0" style="109" hidden="1" customWidth="1"/>
    <col min="6663" max="6663" width="12.28515625" style="109" bestFit="1" customWidth="1"/>
    <col min="6664" max="6668" width="0" style="109" hidden="1" customWidth="1"/>
    <col min="6669" max="6669" width="12.42578125" style="109" bestFit="1" customWidth="1"/>
    <col min="6670" max="6670" width="9.140625" style="109"/>
    <col min="6671" max="6671" width="8.85546875" style="109" bestFit="1" customWidth="1"/>
    <col min="6672" max="6672" width="0" style="109" hidden="1" customWidth="1"/>
    <col min="6673" max="6673" width="12" style="109" bestFit="1" customWidth="1"/>
    <col min="6674" max="6678" width="0" style="109" hidden="1" customWidth="1"/>
    <col min="6679" max="6679" width="12.42578125" style="109" bestFit="1" customWidth="1"/>
    <col min="6680" max="6680" width="9.140625" style="109"/>
    <col min="6681" max="6681" width="10.42578125" style="109" bestFit="1" customWidth="1"/>
    <col min="6682" max="6682" width="17.42578125" style="109" bestFit="1" customWidth="1"/>
    <col min="6683" max="6913" width="9.140625" style="109"/>
    <col min="6914" max="6914" width="6" style="109" bestFit="1" customWidth="1"/>
    <col min="6915" max="6915" width="8" style="109" bestFit="1" customWidth="1"/>
    <col min="6916" max="6916" width="18.28515625" style="109" bestFit="1" customWidth="1"/>
    <col min="6917" max="6917" width="8.85546875" style="109" bestFit="1" customWidth="1"/>
    <col min="6918" max="6918" width="0" style="109" hidden="1" customWidth="1"/>
    <col min="6919" max="6919" width="12.28515625" style="109" bestFit="1" customWidth="1"/>
    <col min="6920" max="6924" width="0" style="109" hidden="1" customWidth="1"/>
    <col min="6925" max="6925" width="12.42578125" style="109" bestFit="1" customWidth="1"/>
    <col min="6926" max="6926" width="9.140625" style="109"/>
    <col min="6927" max="6927" width="8.85546875" style="109" bestFit="1" customWidth="1"/>
    <col min="6928" max="6928" width="0" style="109" hidden="1" customWidth="1"/>
    <col min="6929" max="6929" width="12" style="109" bestFit="1" customWidth="1"/>
    <col min="6930" max="6934" width="0" style="109" hidden="1" customWidth="1"/>
    <col min="6935" max="6935" width="12.42578125" style="109" bestFit="1" customWidth="1"/>
    <col min="6936" max="6936" width="9.140625" style="109"/>
    <col min="6937" max="6937" width="10.42578125" style="109" bestFit="1" customWidth="1"/>
    <col min="6938" max="6938" width="17.42578125" style="109" bestFit="1" customWidth="1"/>
    <col min="6939" max="7169" width="9.140625" style="109"/>
    <col min="7170" max="7170" width="6" style="109" bestFit="1" customWidth="1"/>
    <col min="7171" max="7171" width="8" style="109" bestFit="1" customWidth="1"/>
    <col min="7172" max="7172" width="18.28515625" style="109" bestFit="1" customWidth="1"/>
    <col min="7173" max="7173" width="8.85546875" style="109" bestFit="1" customWidth="1"/>
    <col min="7174" max="7174" width="0" style="109" hidden="1" customWidth="1"/>
    <col min="7175" max="7175" width="12.28515625" style="109" bestFit="1" customWidth="1"/>
    <col min="7176" max="7180" width="0" style="109" hidden="1" customWidth="1"/>
    <col min="7181" max="7181" width="12.42578125" style="109" bestFit="1" customWidth="1"/>
    <col min="7182" max="7182" width="9.140625" style="109"/>
    <col min="7183" max="7183" width="8.85546875" style="109" bestFit="1" customWidth="1"/>
    <col min="7184" max="7184" width="0" style="109" hidden="1" customWidth="1"/>
    <col min="7185" max="7185" width="12" style="109" bestFit="1" customWidth="1"/>
    <col min="7186" max="7190" width="0" style="109" hidden="1" customWidth="1"/>
    <col min="7191" max="7191" width="12.42578125" style="109" bestFit="1" customWidth="1"/>
    <col min="7192" max="7192" width="9.140625" style="109"/>
    <col min="7193" max="7193" width="10.42578125" style="109" bestFit="1" customWidth="1"/>
    <col min="7194" max="7194" width="17.42578125" style="109" bestFit="1" customWidth="1"/>
    <col min="7195" max="7425" width="9.140625" style="109"/>
    <col min="7426" max="7426" width="6" style="109" bestFit="1" customWidth="1"/>
    <col min="7427" max="7427" width="8" style="109" bestFit="1" customWidth="1"/>
    <col min="7428" max="7428" width="18.28515625" style="109" bestFit="1" customWidth="1"/>
    <col min="7429" max="7429" width="8.85546875" style="109" bestFit="1" customWidth="1"/>
    <col min="7430" max="7430" width="0" style="109" hidden="1" customWidth="1"/>
    <col min="7431" max="7431" width="12.28515625" style="109" bestFit="1" customWidth="1"/>
    <col min="7432" max="7436" width="0" style="109" hidden="1" customWidth="1"/>
    <col min="7437" max="7437" width="12.42578125" style="109" bestFit="1" customWidth="1"/>
    <col min="7438" max="7438" width="9.140625" style="109"/>
    <col min="7439" max="7439" width="8.85546875" style="109" bestFit="1" customWidth="1"/>
    <col min="7440" max="7440" width="0" style="109" hidden="1" customWidth="1"/>
    <col min="7441" max="7441" width="12" style="109" bestFit="1" customWidth="1"/>
    <col min="7442" max="7446" width="0" style="109" hidden="1" customWidth="1"/>
    <col min="7447" max="7447" width="12.42578125" style="109" bestFit="1" customWidth="1"/>
    <col min="7448" max="7448" width="9.140625" style="109"/>
    <col min="7449" max="7449" width="10.42578125" style="109" bestFit="1" customWidth="1"/>
    <col min="7450" max="7450" width="17.42578125" style="109" bestFit="1" customWidth="1"/>
    <col min="7451" max="7681" width="9.140625" style="109"/>
    <col min="7682" max="7682" width="6" style="109" bestFit="1" customWidth="1"/>
    <col min="7683" max="7683" width="8" style="109" bestFit="1" customWidth="1"/>
    <col min="7684" max="7684" width="18.28515625" style="109" bestFit="1" customWidth="1"/>
    <col min="7685" max="7685" width="8.85546875" style="109" bestFit="1" customWidth="1"/>
    <col min="7686" max="7686" width="0" style="109" hidden="1" customWidth="1"/>
    <col min="7687" max="7687" width="12.28515625" style="109" bestFit="1" customWidth="1"/>
    <col min="7688" max="7692" width="0" style="109" hidden="1" customWidth="1"/>
    <col min="7693" max="7693" width="12.42578125" style="109" bestFit="1" customWidth="1"/>
    <col min="7694" max="7694" width="9.140625" style="109"/>
    <col min="7695" max="7695" width="8.85546875" style="109" bestFit="1" customWidth="1"/>
    <col min="7696" max="7696" width="0" style="109" hidden="1" customWidth="1"/>
    <col min="7697" max="7697" width="12" style="109" bestFit="1" customWidth="1"/>
    <col min="7698" max="7702" width="0" style="109" hidden="1" customWidth="1"/>
    <col min="7703" max="7703" width="12.42578125" style="109" bestFit="1" customWidth="1"/>
    <col min="7704" max="7704" width="9.140625" style="109"/>
    <col min="7705" max="7705" width="10.42578125" style="109" bestFit="1" customWidth="1"/>
    <col min="7706" max="7706" width="17.42578125" style="109" bestFit="1" customWidth="1"/>
    <col min="7707" max="7937" width="9.140625" style="109"/>
    <col min="7938" max="7938" width="6" style="109" bestFit="1" customWidth="1"/>
    <col min="7939" max="7939" width="8" style="109" bestFit="1" customWidth="1"/>
    <col min="7940" max="7940" width="18.28515625" style="109" bestFit="1" customWidth="1"/>
    <col min="7941" max="7941" width="8.85546875" style="109" bestFit="1" customWidth="1"/>
    <col min="7942" max="7942" width="0" style="109" hidden="1" customWidth="1"/>
    <col min="7943" max="7943" width="12.28515625" style="109" bestFit="1" customWidth="1"/>
    <col min="7944" max="7948" width="0" style="109" hidden="1" customWidth="1"/>
    <col min="7949" max="7949" width="12.42578125" style="109" bestFit="1" customWidth="1"/>
    <col min="7950" max="7950" width="9.140625" style="109"/>
    <col min="7951" max="7951" width="8.85546875" style="109" bestFit="1" customWidth="1"/>
    <col min="7952" max="7952" width="0" style="109" hidden="1" customWidth="1"/>
    <col min="7953" max="7953" width="12" style="109" bestFit="1" customWidth="1"/>
    <col min="7954" max="7958" width="0" style="109" hidden="1" customWidth="1"/>
    <col min="7959" max="7959" width="12.42578125" style="109" bestFit="1" customWidth="1"/>
    <col min="7960" max="7960" width="9.140625" style="109"/>
    <col min="7961" max="7961" width="10.42578125" style="109" bestFit="1" customWidth="1"/>
    <col min="7962" max="7962" width="17.42578125" style="109" bestFit="1" customWidth="1"/>
    <col min="7963" max="8193" width="9.140625" style="109"/>
    <col min="8194" max="8194" width="6" style="109" bestFit="1" customWidth="1"/>
    <col min="8195" max="8195" width="8" style="109" bestFit="1" customWidth="1"/>
    <col min="8196" max="8196" width="18.28515625" style="109" bestFit="1" customWidth="1"/>
    <col min="8197" max="8197" width="8.85546875" style="109" bestFit="1" customWidth="1"/>
    <col min="8198" max="8198" width="0" style="109" hidden="1" customWidth="1"/>
    <col min="8199" max="8199" width="12.28515625" style="109" bestFit="1" customWidth="1"/>
    <col min="8200" max="8204" width="0" style="109" hidden="1" customWidth="1"/>
    <col min="8205" max="8205" width="12.42578125" style="109" bestFit="1" customWidth="1"/>
    <col min="8206" max="8206" width="9.140625" style="109"/>
    <col min="8207" max="8207" width="8.85546875" style="109" bestFit="1" customWidth="1"/>
    <col min="8208" max="8208" width="0" style="109" hidden="1" customWidth="1"/>
    <col min="8209" max="8209" width="12" style="109" bestFit="1" customWidth="1"/>
    <col min="8210" max="8214" width="0" style="109" hidden="1" customWidth="1"/>
    <col min="8215" max="8215" width="12.42578125" style="109" bestFit="1" customWidth="1"/>
    <col min="8216" max="8216" width="9.140625" style="109"/>
    <col min="8217" max="8217" width="10.42578125" style="109" bestFit="1" customWidth="1"/>
    <col min="8218" max="8218" width="17.42578125" style="109" bestFit="1" customWidth="1"/>
    <col min="8219" max="8449" width="9.140625" style="109"/>
    <col min="8450" max="8450" width="6" style="109" bestFit="1" customWidth="1"/>
    <col min="8451" max="8451" width="8" style="109" bestFit="1" customWidth="1"/>
    <col min="8452" max="8452" width="18.28515625" style="109" bestFit="1" customWidth="1"/>
    <col min="8453" max="8453" width="8.85546875" style="109" bestFit="1" customWidth="1"/>
    <col min="8454" max="8454" width="0" style="109" hidden="1" customWidth="1"/>
    <col min="8455" max="8455" width="12.28515625" style="109" bestFit="1" customWidth="1"/>
    <col min="8456" max="8460" width="0" style="109" hidden="1" customWidth="1"/>
    <col min="8461" max="8461" width="12.42578125" style="109" bestFit="1" customWidth="1"/>
    <col min="8462" max="8462" width="9.140625" style="109"/>
    <col min="8463" max="8463" width="8.85546875" style="109" bestFit="1" customWidth="1"/>
    <col min="8464" max="8464" width="0" style="109" hidden="1" customWidth="1"/>
    <col min="8465" max="8465" width="12" style="109" bestFit="1" customWidth="1"/>
    <col min="8466" max="8470" width="0" style="109" hidden="1" customWidth="1"/>
    <col min="8471" max="8471" width="12.42578125" style="109" bestFit="1" customWidth="1"/>
    <col min="8472" max="8472" width="9.140625" style="109"/>
    <col min="8473" max="8473" width="10.42578125" style="109" bestFit="1" customWidth="1"/>
    <col min="8474" max="8474" width="17.42578125" style="109" bestFit="1" customWidth="1"/>
    <col min="8475" max="8705" width="9.140625" style="109"/>
    <col min="8706" max="8706" width="6" style="109" bestFit="1" customWidth="1"/>
    <col min="8707" max="8707" width="8" style="109" bestFit="1" customWidth="1"/>
    <col min="8708" max="8708" width="18.28515625" style="109" bestFit="1" customWidth="1"/>
    <col min="8709" max="8709" width="8.85546875" style="109" bestFit="1" customWidth="1"/>
    <col min="8710" max="8710" width="0" style="109" hidden="1" customWidth="1"/>
    <col min="8711" max="8711" width="12.28515625" style="109" bestFit="1" customWidth="1"/>
    <col min="8712" max="8716" width="0" style="109" hidden="1" customWidth="1"/>
    <col min="8717" max="8717" width="12.42578125" style="109" bestFit="1" customWidth="1"/>
    <col min="8718" max="8718" width="9.140625" style="109"/>
    <col min="8719" max="8719" width="8.85546875" style="109" bestFit="1" customWidth="1"/>
    <col min="8720" max="8720" width="0" style="109" hidden="1" customWidth="1"/>
    <col min="8721" max="8721" width="12" style="109" bestFit="1" customWidth="1"/>
    <col min="8722" max="8726" width="0" style="109" hidden="1" customWidth="1"/>
    <col min="8727" max="8727" width="12.42578125" style="109" bestFit="1" customWidth="1"/>
    <col min="8728" max="8728" width="9.140625" style="109"/>
    <col min="8729" max="8729" width="10.42578125" style="109" bestFit="1" customWidth="1"/>
    <col min="8730" max="8730" width="17.42578125" style="109" bestFit="1" customWidth="1"/>
    <col min="8731" max="8961" width="9.140625" style="109"/>
    <col min="8962" max="8962" width="6" style="109" bestFit="1" customWidth="1"/>
    <col min="8963" max="8963" width="8" style="109" bestFit="1" customWidth="1"/>
    <col min="8964" max="8964" width="18.28515625" style="109" bestFit="1" customWidth="1"/>
    <col min="8965" max="8965" width="8.85546875" style="109" bestFit="1" customWidth="1"/>
    <col min="8966" max="8966" width="0" style="109" hidden="1" customWidth="1"/>
    <col min="8967" max="8967" width="12.28515625" style="109" bestFit="1" customWidth="1"/>
    <col min="8968" max="8972" width="0" style="109" hidden="1" customWidth="1"/>
    <col min="8973" max="8973" width="12.42578125" style="109" bestFit="1" customWidth="1"/>
    <col min="8974" max="8974" width="9.140625" style="109"/>
    <col min="8975" max="8975" width="8.85546875" style="109" bestFit="1" customWidth="1"/>
    <col min="8976" max="8976" width="0" style="109" hidden="1" customWidth="1"/>
    <col min="8977" max="8977" width="12" style="109" bestFit="1" customWidth="1"/>
    <col min="8978" max="8982" width="0" style="109" hidden="1" customWidth="1"/>
    <col min="8983" max="8983" width="12.42578125" style="109" bestFit="1" customWidth="1"/>
    <col min="8984" max="8984" width="9.140625" style="109"/>
    <col min="8985" max="8985" width="10.42578125" style="109" bestFit="1" customWidth="1"/>
    <col min="8986" max="8986" width="17.42578125" style="109" bestFit="1" customWidth="1"/>
    <col min="8987" max="9217" width="9.140625" style="109"/>
    <col min="9218" max="9218" width="6" style="109" bestFit="1" customWidth="1"/>
    <col min="9219" max="9219" width="8" style="109" bestFit="1" customWidth="1"/>
    <col min="9220" max="9220" width="18.28515625" style="109" bestFit="1" customWidth="1"/>
    <col min="9221" max="9221" width="8.85546875" style="109" bestFit="1" customWidth="1"/>
    <col min="9222" max="9222" width="0" style="109" hidden="1" customWidth="1"/>
    <col min="9223" max="9223" width="12.28515625" style="109" bestFit="1" customWidth="1"/>
    <col min="9224" max="9228" width="0" style="109" hidden="1" customWidth="1"/>
    <col min="9229" max="9229" width="12.42578125" style="109" bestFit="1" customWidth="1"/>
    <col min="9230" max="9230" width="9.140625" style="109"/>
    <col min="9231" max="9231" width="8.85546875" style="109" bestFit="1" customWidth="1"/>
    <col min="9232" max="9232" width="0" style="109" hidden="1" customWidth="1"/>
    <col min="9233" max="9233" width="12" style="109" bestFit="1" customWidth="1"/>
    <col min="9234" max="9238" width="0" style="109" hidden="1" customWidth="1"/>
    <col min="9239" max="9239" width="12.42578125" style="109" bestFit="1" customWidth="1"/>
    <col min="9240" max="9240" width="9.140625" style="109"/>
    <col min="9241" max="9241" width="10.42578125" style="109" bestFit="1" customWidth="1"/>
    <col min="9242" max="9242" width="17.42578125" style="109" bestFit="1" customWidth="1"/>
    <col min="9243" max="9473" width="9.140625" style="109"/>
    <col min="9474" max="9474" width="6" style="109" bestFit="1" customWidth="1"/>
    <col min="9475" max="9475" width="8" style="109" bestFit="1" customWidth="1"/>
    <col min="9476" max="9476" width="18.28515625" style="109" bestFit="1" customWidth="1"/>
    <col min="9477" max="9477" width="8.85546875" style="109" bestFit="1" customWidth="1"/>
    <col min="9478" max="9478" width="0" style="109" hidden="1" customWidth="1"/>
    <col min="9479" max="9479" width="12.28515625" style="109" bestFit="1" customWidth="1"/>
    <col min="9480" max="9484" width="0" style="109" hidden="1" customWidth="1"/>
    <col min="9485" max="9485" width="12.42578125" style="109" bestFit="1" customWidth="1"/>
    <col min="9486" max="9486" width="9.140625" style="109"/>
    <col min="9487" max="9487" width="8.85546875" style="109" bestFit="1" customWidth="1"/>
    <col min="9488" max="9488" width="0" style="109" hidden="1" customWidth="1"/>
    <col min="9489" max="9489" width="12" style="109" bestFit="1" customWidth="1"/>
    <col min="9490" max="9494" width="0" style="109" hidden="1" customWidth="1"/>
    <col min="9495" max="9495" width="12.42578125" style="109" bestFit="1" customWidth="1"/>
    <col min="9496" max="9496" width="9.140625" style="109"/>
    <col min="9497" max="9497" width="10.42578125" style="109" bestFit="1" customWidth="1"/>
    <col min="9498" max="9498" width="17.42578125" style="109" bestFit="1" customWidth="1"/>
    <col min="9499" max="9729" width="9.140625" style="109"/>
    <col min="9730" max="9730" width="6" style="109" bestFit="1" customWidth="1"/>
    <col min="9731" max="9731" width="8" style="109" bestFit="1" customWidth="1"/>
    <col min="9732" max="9732" width="18.28515625" style="109" bestFit="1" customWidth="1"/>
    <col min="9733" max="9733" width="8.85546875" style="109" bestFit="1" customWidth="1"/>
    <col min="9734" max="9734" width="0" style="109" hidden="1" customWidth="1"/>
    <col min="9735" max="9735" width="12.28515625" style="109" bestFit="1" customWidth="1"/>
    <col min="9736" max="9740" width="0" style="109" hidden="1" customWidth="1"/>
    <col min="9741" max="9741" width="12.42578125" style="109" bestFit="1" customWidth="1"/>
    <col min="9742" max="9742" width="9.140625" style="109"/>
    <col min="9743" max="9743" width="8.85546875" style="109" bestFit="1" customWidth="1"/>
    <col min="9744" max="9744" width="0" style="109" hidden="1" customWidth="1"/>
    <col min="9745" max="9745" width="12" style="109" bestFit="1" customWidth="1"/>
    <col min="9746" max="9750" width="0" style="109" hidden="1" customWidth="1"/>
    <col min="9751" max="9751" width="12.42578125" style="109" bestFit="1" customWidth="1"/>
    <col min="9752" max="9752" width="9.140625" style="109"/>
    <col min="9753" max="9753" width="10.42578125" style="109" bestFit="1" customWidth="1"/>
    <col min="9754" max="9754" width="17.42578125" style="109" bestFit="1" customWidth="1"/>
    <col min="9755" max="9985" width="9.140625" style="109"/>
    <col min="9986" max="9986" width="6" style="109" bestFit="1" customWidth="1"/>
    <col min="9987" max="9987" width="8" style="109" bestFit="1" customWidth="1"/>
    <col min="9988" max="9988" width="18.28515625" style="109" bestFit="1" customWidth="1"/>
    <col min="9989" max="9989" width="8.85546875" style="109" bestFit="1" customWidth="1"/>
    <col min="9990" max="9990" width="0" style="109" hidden="1" customWidth="1"/>
    <col min="9991" max="9991" width="12.28515625" style="109" bestFit="1" customWidth="1"/>
    <col min="9992" max="9996" width="0" style="109" hidden="1" customWidth="1"/>
    <col min="9997" max="9997" width="12.42578125" style="109" bestFit="1" customWidth="1"/>
    <col min="9998" max="9998" width="9.140625" style="109"/>
    <col min="9999" max="9999" width="8.85546875" style="109" bestFit="1" customWidth="1"/>
    <col min="10000" max="10000" width="0" style="109" hidden="1" customWidth="1"/>
    <col min="10001" max="10001" width="12" style="109" bestFit="1" customWidth="1"/>
    <col min="10002" max="10006" width="0" style="109" hidden="1" customWidth="1"/>
    <col min="10007" max="10007" width="12.42578125" style="109" bestFit="1" customWidth="1"/>
    <col min="10008" max="10008" width="9.140625" style="109"/>
    <col min="10009" max="10009" width="10.42578125" style="109" bestFit="1" customWidth="1"/>
    <col min="10010" max="10010" width="17.42578125" style="109" bestFit="1" customWidth="1"/>
    <col min="10011" max="10241" width="9.140625" style="109"/>
    <col min="10242" max="10242" width="6" style="109" bestFit="1" customWidth="1"/>
    <col min="10243" max="10243" width="8" style="109" bestFit="1" customWidth="1"/>
    <col min="10244" max="10244" width="18.28515625" style="109" bestFit="1" customWidth="1"/>
    <col min="10245" max="10245" width="8.85546875" style="109" bestFit="1" customWidth="1"/>
    <col min="10246" max="10246" width="0" style="109" hidden="1" customWidth="1"/>
    <col min="10247" max="10247" width="12.28515625" style="109" bestFit="1" customWidth="1"/>
    <col min="10248" max="10252" width="0" style="109" hidden="1" customWidth="1"/>
    <col min="10253" max="10253" width="12.42578125" style="109" bestFit="1" customWidth="1"/>
    <col min="10254" max="10254" width="9.140625" style="109"/>
    <col min="10255" max="10255" width="8.85546875" style="109" bestFit="1" customWidth="1"/>
    <col min="10256" max="10256" width="0" style="109" hidden="1" customWidth="1"/>
    <col min="10257" max="10257" width="12" style="109" bestFit="1" customWidth="1"/>
    <col min="10258" max="10262" width="0" style="109" hidden="1" customWidth="1"/>
    <col min="10263" max="10263" width="12.42578125" style="109" bestFit="1" customWidth="1"/>
    <col min="10264" max="10264" width="9.140625" style="109"/>
    <col min="10265" max="10265" width="10.42578125" style="109" bestFit="1" customWidth="1"/>
    <col min="10266" max="10266" width="17.42578125" style="109" bestFit="1" customWidth="1"/>
    <col min="10267" max="10497" width="9.140625" style="109"/>
    <col min="10498" max="10498" width="6" style="109" bestFit="1" customWidth="1"/>
    <col min="10499" max="10499" width="8" style="109" bestFit="1" customWidth="1"/>
    <col min="10500" max="10500" width="18.28515625" style="109" bestFit="1" customWidth="1"/>
    <col min="10501" max="10501" width="8.85546875" style="109" bestFit="1" customWidth="1"/>
    <col min="10502" max="10502" width="0" style="109" hidden="1" customWidth="1"/>
    <col min="10503" max="10503" width="12.28515625" style="109" bestFit="1" customWidth="1"/>
    <col min="10504" max="10508" width="0" style="109" hidden="1" customWidth="1"/>
    <col min="10509" max="10509" width="12.42578125" style="109" bestFit="1" customWidth="1"/>
    <col min="10510" max="10510" width="9.140625" style="109"/>
    <col min="10511" max="10511" width="8.85546875" style="109" bestFit="1" customWidth="1"/>
    <col min="10512" max="10512" width="0" style="109" hidden="1" customWidth="1"/>
    <col min="10513" max="10513" width="12" style="109" bestFit="1" customWidth="1"/>
    <col min="10514" max="10518" width="0" style="109" hidden="1" customWidth="1"/>
    <col min="10519" max="10519" width="12.42578125" style="109" bestFit="1" customWidth="1"/>
    <col min="10520" max="10520" width="9.140625" style="109"/>
    <col min="10521" max="10521" width="10.42578125" style="109" bestFit="1" customWidth="1"/>
    <col min="10522" max="10522" width="17.42578125" style="109" bestFit="1" customWidth="1"/>
    <col min="10523" max="10753" width="9.140625" style="109"/>
    <col min="10754" max="10754" width="6" style="109" bestFit="1" customWidth="1"/>
    <col min="10755" max="10755" width="8" style="109" bestFit="1" customWidth="1"/>
    <col min="10756" max="10756" width="18.28515625" style="109" bestFit="1" customWidth="1"/>
    <col min="10757" max="10757" width="8.85546875" style="109" bestFit="1" customWidth="1"/>
    <col min="10758" max="10758" width="0" style="109" hidden="1" customWidth="1"/>
    <col min="10759" max="10759" width="12.28515625" style="109" bestFit="1" customWidth="1"/>
    <col min="10760" max="10764" width="0" style="109" hidden="1" customWidth="1"/>
    <col min="10765" max="10765" width="12.42578125" style="109" bestFit="1" customWidth="1"/>
    <col min="10766" max="10766" width="9.140625" style="109"/>
    <col min="10767" max="10767" width="8.85546875" style="109" bestFit="1" customWidth="1"/>
    <col min="10768" max="10768" width="0" style="109" hidden="1" customWidth="1"/>
    <col min="10769" max="10769" width="12" style="109" bestFit="1" customWidth="1"/>
    <col min="10770" max="10774" width="0" style="109" hidden="1" customWidth="1"/>
    <col min="10775" max="10775" width="12.42578125" style="109" bestFit="1" customWidth="1"/>
    <col min="10776" max="10776" width="9.140625" style="109"/>
    <col min="10777" max="10777" width="10.42578125" style="109" bestFit="1" customWidth="1"/>
    <col min="10778" max="10778" width="17.42578125" style="109" bestFit="1" customWidth="1"/>
    <col min="10779" max="11009" width="9.140625" style="109"/>
    <col min="11010" max="11010" width="6" style="109" bestFit="1" customWidth="1"/>
    <col min="11011" max="11011" width="8" style="109" bestFit="1" customWidth="1"/>
    <col min="11012" max="11012" width="18.28515625" style="109" bestFit="1" customWidth="1"/>
    <col min="11013" max="11013" width="8.85546875" style="109" bestFit="1" customWidth="1"/>
    <col min="11014" max="11014" width="0" style="109" hidden="1" customWidth="1"/>
    <col min="11015" max="11015" width="12.28515625" style="109" bestFit="1" customWidth="1"/>
    <col min="11016" max="11020" width="0" style="109" hidden="1" customWidth="1"/>
    <col min="11021" max="11021" width="12.42578125" style="109" bestFit="1" customWidth="1"/>
    <col min="11022" max="11022" width="9.140625" style="109"/>
    <col min="11023" max="11023" width="8.85546875" style="109" bestFit="1" customWidth="1"/>
    <col min="11024" max="11024" width="0" style="109" hidden="1" customWidth="1"/>
    <col min="11025" max="11025" width="12" style="109" bestFit="1" customWidth="1"/>
    <col min="11026" max="11030" width="0" style="109" hidden="1" customWidth="1"/>
    <col min="11031" max="11031" width="12.42578125" style="109" bestFit="1" customWidth="1"/>
    <col min="11032" max="11032" width="9.140625" style="109"/>
    <col min="11033" max="11033" width="10.42578125" style="109" bestFit="1" customWidth="1"/>
    <col min="11034" max="11034" width="17.42578125" style="109" bestFit="1" customWidth="1"/>
    <col min="11035" max="11265" width="9.140625" style="109"/>
    <col min="11266" max="11266" width="6" style="109" bestFit="1" customWidth="1"/>
    <col min="11267" max="11267" width="8" style="109" bestFit="1" customWidth="1"/>
    <col min="11268" max="11268" width="18.28515625" style="109" bestFit="1" customWidth="1"/>
    <col min="11269" max="11269" width="8.85546875" style="109" bestFit="1" customWidth="1"/>
    <col min="11270" max="11270" width="0" style="109" hidden="1" customWidth="1"/>
    <col min="11271" max="11271" width="12.28515625" style="109" bestFit="1" customWidth="1"/>
    <col min="11272" max="11276" width="0" style="109" hidden="1" customWidth="1"/>
    <col min="11277" max="11277" width="12.42578125" style="109" bestFit="1" customWidth="1"/>
    <col min="11278" max="11278" width="9.140625" style="109"/>
    <col min="11279" max="11279" width="8.85546875" style="109" bestFit="1" customWidth="1"/>
    <col min="11280" max="11280" width="0" style="109" hidden="1" customWidth="1"/>
    <col min="11281" max="11281" width="12" style="109" bestFit="1" customWidth="1"/>
    <col min="11282" max="11286" width="0" style="109" hidden="1" customWidth="1"/>
    <col min="11287" max="11287" width="12.42578125" style="109" bestFit="1" customWidth="1"/>
    <col min="11288" max="11288" width="9.140625" style="109"/>
    <col min="11289" max="11289" width="10.42578125" style="109" bestFit="1" customWidth="1"/>
    <col min="11290" max="11290" width="17.42578125" style="109" bestFit="1" customWidth="1"/>
    <col min="11291" max="11521" width="9.140625" style="109"/>
    <col min="11522" max="11522" width="6" style="109" bestFit="1" customWidth="1"/>
    <col min="11523" max="11523" width="8" style="109" bestFit="1" customWidth="1"/>
    <col min="11524" max="11524" width="18.28515625" style="109" bestFit="1" customWidth="1"/>
    <col min="11525" max="11525" width="8.85546875" style="109" bestFit="1" customWidth="1"/>
    <col min="11526" max="11526" width="0" style="109" hidden="1" customWidth="1"/>
    <col min="11527" max="11527" width="12.28515625" style="109" bestFit="1" customWidth="1"/>
    <col min="11528" max="11532" width="0" style="109" hidden="1" customWidth="1"/>
    <col min="11533" max="11533" width="12.42578125" style="109" bestFit="1" customWidth="1"/>
    <col min="11534" max="11534" width="9.140625" style="109"/>
    <col min="11535" max="11535" width="8.85546875" style="109" bestFit="1" customWidth="1"/>
    <col min="11536" max="11536" width="0" style="109" hidden="1" customWidth="1"/>
    <col min="11537" max="11537" width="12" style="109" bestFit="1" customWidth="1"/>
    <col min="11538" max="11542" width="0" style="109" hidden="1" customWidth="1"/>
    <col min="11543" max="11543" width="12.42578125" style="109" bestFit="1" customWidth="1"/>
    <col min="11544" max="11544" width="9.140625" style="109"/>
    <col min="11545" max="11545" width="10.42578125" style="109" bestFit="1" customWidth="1"/>
    <col min="11546" max="11546" width="17.42578125" style="109" bestFit="1" customWidth="1"/>
    <col min="11547" max="11777" width="9.140625" style="109"/>
    <col min="11778" max="11778" width="6" style="109" bestFit="1" customWidth="1"/>
    <col min="11779" max="11779" width="8" style="109" bestFit="1" customWidth="1"/>
    <col min="11780" max="11780" width="18.28515625" style="109" bestFit="1" customWidth="1"/>
    <col min="11781" max="11781" width="8.85546875" style="109" bestFit="1" customWidth="1"/>
    <col min="11782" max="11782" width="0" style="109" hidden="1" customWidth="1"/>
    <col min="11783" max="11783" width="12.28515625" style="109" bestFit="1" customWidth="1"/>
    <col min="11784" max="11788" width="0" style="109" hidden="1" customWidth="1"/>
    <col min="11789" max="11789" width="12.42578125" style="109" bestFit="1" customWidth="1"/>
    <col min="11790" max="11790" width="9.140625" style="109"/>
    <col min="11791" max="11791" width="8.85546875" style="109" bestFit="1" customWidth="1"/>
    <col min="11792" max="11792" width="0" style="109" hidden="1" customWidth="1"/>
    <col min="11793" max="11793" width="12" style="109" bestFit="1" customWidth="1"/>
    <col min="11794" max="11798" width="0" style="109" hidden="1" customWidth="1"/>
    <col min="11799" max="11799" width="12.42578125" style="109" bestFit="1" customWidth="1"/>
    <col min="11800" max="11800" width="9.140625" style="109"/>
    <col min="11801" max="11801" width="10.42578125" style="109" bestFit="1" customWidth="1"/>
    <col min="11802" max="11802" width="17.42578125" style="109" bestFit="1" customWidth="1"/>
    <col min="11803" max="12033" width="9.140625" style="109"/>
    <col min="12034" max="12034" width="6" style="109" bestFit="1" customWidth="1"/>
    <col min="12035" max="12035" width="8" style="109" bestFit="1" customWidth="1"/>
    <col min="12036" max="12036" width="18.28515625" style="109" bestFit="1" customWidth="1"/>
    <col min="12037" max="12037" width="8.85546875" style="109" bestFit="1" customWidth="1"/>
    <col min="12038" max="12038" width="0" style="109" hidden="1" customWidth="1"/>
    <col min="12039" max="12039" width="12.28515625" style="109" bestFit="1" customWidth="1"/>
    <col min="12040" max="12044" width="0" style="109" hidden="1" customWidth="1"/>
    <col min="12045" max="12045" width="12.42578125" style="109" bestFit="1" customWidth="1"/>
    <col min="12046" max="12046" width="9.140625" style="109"/>
    <col min="12047" max="12047" width="8.85546875" style="109" bestFit="1" customWidth="1"/>
    <col min="12048" max="12048" width="0" style="109" hidden="1" customWidth="1"/>
    <col min="12049" max="12049" width="12" style="109" bestFit="1" customWidth="1"/>
    <col min="12050" max="12054" width="0" style="109" hidden="1" customWidth="1"/>
    <col min="12055" max="12055" width="12.42578125" style="109" bestFit="1" customWidth="1"/>
    <col min="12056" max="12056" width="9.140625" style="109"/>
    <col min="12057" max="12057" width="10.42578125" style="109" bestFit="1" customWidth="1"/>
    <col min="12058" max="12058" width="17.42578125" style="109" bestFit="1" customWidth="1"/>
    <col min="12059" max="12289" width="9.140625" style="109"/>
    <col min="12290" max="12290" width="6" style="109" bestFit="1" customWidth="1"/>
    <col min="12291" max="12291" width="8" style="109" bestFit="1" customWidth="1"/>
    <col min="12292" max="12292" width="18.28515625" style="109" bestFit="1" customWidth="1"/>
    <col min="12293" max="12293" width="8.85546875" style="109" bestFit="1" customWidth="1"/>
    <col min="12294" max="12294" width="0" style="109" hidden="1" customWidth="1"/>
    <col min="12295" max="12295" width="12.28515625" style="109" bestFit="1" customWidth="1"/>
    <col min="12296" max="12300" width="0" style="109" hidden="1" customWidth="1"/>
    <col min="12301" max="12301" width="12.42578125" style="109" bestFit="1" customWidth="1"/>
    <col min="12302" max="12302" width="9.140625" style="109"/>
    <col min="12303" max="12303" width="8.85546875" style="109" bestFit="1" customWidth="1"/>
    <col min="12304" max="12304" width="0" style="109" hidden="1" customWidth="1"/>
    <col min="12305" max="12305" width="12" style="109" bestFit="1" customWidth="1"/>
    <col min="12306" max="12310" width="0" style="109" hidden="1" customWidth="1"/>
    <col min="12311" max="12311" width="12.42578125" style="109" bestFit="1" customWidth="1"/>
    <col min="12312" max="12312" width="9.140625" style="109"/>
    <col min="12313" max="12313" width="10.42578125" style="109" bestFit="1" customWidth="1"/>
    <col min="12314" max="12314" width="17.42578125" style="109" bestFit="1" customWidth="1"/>
    <col min="12315" max="12545" width="9.140625" style="109"/>
    <col min="12546" max="12546" width="6" style="109" bestFit="1" customWidth="1"/>
    <col min="12547" max="12547" width="8" style="109" bestFit="1" customWidth="1"/>
    <col min="12548" max="12548" width="18.28515625" style="109" bestFit="1" customWidth="1"/>
    <col min="12549" max="12549" width="8.85546875" style="109" bestFit="1" customWidth="1"/>
    <col min="12550" max="12550" width="0" style="109" hidden="1" customWidth="1"/>
    <col min="12551" max="12551" width="12.28515625" style="109" bestFit="1" customWidth="1"/>
    <col min="12552" max="12556" width="0" style="109" hidden="1" customWidth="1"/>
    <col min="12557" max="12557" width="12.42578125" style="109" bestFit="1" customWidth="1"/>
    <col min="12558" max="12558" width="9.140625" style="109"/>
    <col min="12559" max="12559" width="8.85546875" style="109" bestFit="1" customWidth="1"/>
    <col min="12560" max="12560" width="0" style="109" hidden="1" customWidth="1"/>
    <col min="12561" max="12561" width="12" style="109" bestFit="1" customWidth="1"/>
    <col min="12562" max="12566" width="0" style="109" hidden="1" customWidth="1"/>
    <col min="12567" max="12567" width="12.42578125" style="109" bestFit="1" customWidth="1"/>
    <col min="12568" max="12568" width="9.140625" style="109"/>
    <col min="12569" max="12569" width="10.42578125" style="109" bestFit="1" customWidth="1"/>
    <col min="12570" max="12570" width="17.42578125" style="109" bestFit="1" customWidth="1"/>
    <col min="12571" max="12801" width="9.140625" style="109"/>
    <col min="12802" max="12802" width="6" style="109" bestFit="1" customWidth="1"/>
    <col min="12803" max="12803" width="8" style="109" bestFit="1" customWidth="1"/>
    <col min="12804" max="12804" width="18.28515625" style="109" bestFit="1" customWidth="1"/>
    <col min="12805" max="12805" width="8.85546875" style="109" bestFit="1" customWidth="1"/>
    <col min="12806" max="12806" width="0" style="109" hidden="1" customWidth="1"/>
    <col min="12807" max="12807" width="12.28515625" style="109" bestFit="1" customWidth="1"/>
    <col min="12808" max="12812" width="0" style="109" hidden="1" customWidth="1"/>
    <col min="12813" max="12813" width="12.42578125" style="109" bestFit="1" customWidth="1"/>
    <col min="12814" max="12814" width="9.140625" style="109"/>
    <col min="12815" max="12815" width="8.85546875" style="109" bestFit="1" customWidth="1"/>
    <col min="12816" max="12816" width="0" style="109" hidden="1" customWidth="1"/>
    <col min="12817" max="12817" width="12" style="109" bestFit="1" customWidth="1"/>
    <col min="12818" max="12822" width="0" style="109" hidden="1" customWidth="1"/>
    <col min="12823" max="12823" width="12.42578125" style="109" bestFit="1" customWidth="1"/>
    <col min="12824" max="12824" width="9.140625" style="109"/>
    <col min="12825" max="12825" width="10.42578125" style="109" bestFit="1" customWidth="1"/>
    <col min="12826" max="12826" width="17.42578125" style="109" bestFit="1" customWidth="1"/>
    <col min="12827" max="13057" width="9.140625" style="109"/>
    <col min="13058" max="13058" width="6" style="109" bestFit="1" customWidth="1"/>
    <col min="13059" max="13059" width="8" style="109" bestFit="1" customWidth="1"/>
    <col min="13060" max="13060" width="18.28515625" style="109" bestFit="1" customWidth="1"/>
    <col min="13061" max="13061" width="8.85546875" style="109" bestFit="1" customWidth="1"/>
    <col min="13062" max="13062" width="0" style="109" hidden="1" customWidth="1"/>
    <col min="13063" max="13063" width="12.28515625" style="109" bestFit="1" customWidth="1"/>
    <col min="13064" max="13068" width="0" style="109" hidden="1" customWidth="1"/>
    <col min="13069" max="13069" width="12.42578125" style="109" bestFit="1" customWidth="1"/>
    <col min="13070" max="13070" width="9.140625" style="109"/>
    <col min="13071" max="13071" width="8.85546875" style="109" bestFit="1" customWidth="1"/>
    <col min="13072" max="13072" width="0" style="109" hidden="1" customWidth="1"/>
    <col min="13073" max="13073" width="12" style="109" bestFit="1" customWidth="1"/>
    <col min="13074" max="13078" width="0" style="109" hidden="1" customWidth="1"/>
    <col min="13079" max="13079" width="12.42578125" style="109" bestFit="1" customWidth="1"/>
    <col min="13080" max="13080" width="9.140625" style="109"/>
    <col min="13081" max="13081" width="10.42578125" style="109" bestFit="1" customWidth="1"/>
    <col min="13082" max="13082" width="17.42578125" style="109" bestFit="1" customWidth="1"/>
    <col min="13083" max="13313" width="9.140625" style="109"/>
    <col min="13314" max="13314" width="6" style="109" bestFit="1" customWidth="1"/>
    <col min="13315" max="13315" width="8" style="109" bestFit="1" customWidth="1"/>
    <col min="13316" max="13316" width="18.28515625" style="109" bestFit="1" customWidth="1"/>
    <col min="13317" max="13317" width="8.85546875" style="109" bestFit="1" customWidth="1"/>
    <col min="13318" max="13318" width="0" style="109" hidden="1" customWidth="1"/>
    <col min="13319" max="13319" width="12.28515625" style="109" bestFit="1" customWidth="1"/>
    <col min="13320" max="13324" width="0" style="109" hidden="1" customWidth="1"/>
    <col min="13325" max="13325" width="12.42578125" style="109" bestFit="1" customWidth="1"/>
    <col min="13326" max="13326" width="9.140625" style="109"/>
    <col min="13327" max="13327" width="8.85546875" style="109" bestFit="1" customWidth="1"/>
    <col min="13328" max="13328" width="0" style="109" hidden="1" customWidth="1"/>
    <col min="13329" max="13329" width="12" style="109" bestFit="1" customWidth="1"/>
    <col min="13330" max="13334" width="0" style="109" hidden="1" customWidth="1"/>
    <col min="13335" max="13335" width="12.42578125" style="109" bestFit="1" customWidth="1"/>
    <col min="13336" max="13336" width="9.140625" style="109"/>
    <col min="13337" max="13337" width="10.42578125" style="109" bestFit="1" customWidth="1"/>
    <col min="13338" max="13338" width="17.42578125" style="109" bestFit="1" customWidth="1"/>
    <col min="13339" max="13569" width="9.140625" style="109"/>
    <col min="13570" max="13570" width="6" style="109" bestFit="1" customWidth="1"/>
    <col min="13571" max="13571" width="8" style="109" bestFit="1" customWidth="1"/>
    <col min="13572" max="13572" width="18.28515625" style="109" bestFit="1" customWidth="1"/>
    <col min="13573" max="13573" width="8.85546875" style="109" bestFit="1" customWidth="1"/>
    <col min="13574" max="13574" width="0" style="109" hidden="1" customWidth="1"/>
    <col min="13575" max="13575" width="12.28515625" style="109" bestFit="1" customWidth="1"/>
    <col min="13576" max="13580" width="0" style="109" hidden="1" customWidth="1"/>
    <col min="13581" max="13581" width="12.42578125" style="109" bestFit="1" customWidth="1"/>
    <col min="13582" max="13582" width="9.140625" style="109"/>
    <col min="13583" max="13583" width="8.85546875" style="109" bestFit="1" customWidth="1"/>
    <col min="13584" max="13584" width="0" style="109" hidden="1" customWidth="1"/>
    <col min="13585" max="13585" width="12" style="109" bestFit="1" customWidth="1"/>
    <col min="13586" max="13590" width="0" style="109" hidden="1" customWidth="1"/>
    <col min="13591" max="13591" width="12.42578125" style="109" bestFit="1" customWidth="1"/>
    <col min="13592" max="13592" width="9.140625" style="109"/>
    <col min="13593" max="13593" width="10.42578125" style="109" bestFit="1" customWidth="1"/>
    <col min="13594" max="13594" width="17.42578125" style="109" bestFit="1" customWidth="1"/>
    <col min="13595" max="13825" width="9.140625" style="109"/>
    <col min="13826" max="13826" width="6" style="109" bestFit="1" customWidth="1"/>
    <col min="13827" max="13827" width="8" style="109" bestFit="1" customWidth="1"/>
    <col min="13828" max="13828" width="18.28515625" style="109" bestFit="1" customWidth="1"/>
    <col min="13829" max="13829" width="8.85546875" style="109" bestFit="1" customWidth="1"/>
    <col min="13830" max="13830" width="0" style="109" hidden="1" customWidth="1"/>
    <col min="13831" max="13831" width="12.28515625" style="109" bestFit="1" customWidth="1"/>
    <col min="13832" max="13836" width="0" style="109" hidden="1" customWidth="1"/>
    <col min="13837" max="13837" width="12.42578125" style="109" bestFit="1" customWidth="1"/>
    <col min="13838" max="13838" width="9.140625" style="109"/>
    <col min="13839" max="13839" width="8.85546875" style="109" bestFit="1" customWidth="1"/>
    <col min="13840" max="13840" width="0" style="109" hidden="1" customWidth="1"/>
    <col min="13841" max="13841" width="12" style="109" bestFit="1" customWidth="1"/>
    <col min="13842" max="13846" width="0" style="109" hidden="1" customWidth="1"/>
    <col min="13847" max="13847" width="12.42578125" style="109" bestFit="1" customWidth="1"/>
    <col min="13848" max="13848" width="9.140625" style="109"/>
    <col min="13849" max="13849" width="10.42578125" style="109" bestFit="1" customWidth="1"/>
    <col min="13850" max="13850" width="17.42578125" style="109" bestFit="1" customWidth="1"/>
    <col min="13851" max="14081" width="9.140625" style="109"/>
    <col min="14082" max="14082" width="6" style="109" bestFit="1" customWidth="1"/>
    <col min="14083" max="14083" width="8" style="109" bestFit="1" customWidth="1"/>
    <col min="14084" max="14084" width="18.28515625" style="109" bestFit="1" customWidth="1"/>
    <col min="14085" max="14085" width="8.85546875" style="109" bestFit="1" customWidth="1"/>
    <col min="14086" max="14086" width="0" style="109" hidden="1" customWidth="1"/>
    <col min="14087" max="14087" width="12.28515625" style="109" bestFit="1" customWidth="1"/>
    <col min="14088" max="14092" width="0" style="109" hidden="1" customWidth="1"/>
    <col min="14093" max="14093" width="12.42578125" style="109" bestFit="1" customWidth="1"/>
    <col min="14094" max="14094" width="9.140625" style="109"/>
    <col min="14095" max="14095" width="8.85546875" style="109" bestFit="1" customWidth="1"/>
    <col min="14096" max="14096" width="0" style="109" hidden="1" customWidth="1"/>
    <col min="14097" max="14097" width="12" style="109" bestFit="1" customWidth="1"/>
    <col min="14098" max="14102" width="0" style="109" hidden="1" customWidth="1"/>
    <col min="14103" max="14103" width="12.42578125" style="109" bestFit="1" customWidth="1"/>
    <col min="14104" max="14104" width="9.140625" style="109"/>
    <col min="14105" max="14105" width="10.42578125" style="109" bestFit="1" customWidth="1"/>
    <col min="14106" max="14106" width="17.42578125" style="109" bestFit="1" customWidth="1"/>
    <col min="14107" max="14337" width="9.140625" style="109"/>
    <col min="14338" max="14338" width="6" style="109" bestFit="1" customWidth="1"/>
    <col min="14339" max="14339" width="8" style="109" bestFit="1" customWidth="1"/>
    <col min="14340" max="14340" width="18.28515625" style="109" bestFit="1" customWidth="1"/>
    <col min="14341" max="14341" width="8.85546875" style="109" bestFit="1" customWidth="1"/>
    <col min="14342" max="14342" width="0" style="109" hidden="1" customWidth="1"/>
    <col min="14343" max="14343" width="12.28515625" style="109" bestFit="1" customWidth="1"/>
    <col min="14344" max="14348" width="0" style="109" hidden="1" customWidth="1"/>
    <col min="14349" max="14349" width="12.42578125" style="109" bestFit="1" customWidth="1"/>
    <col min="14350" max="14350" width="9.140625" style="109"/>
    <col min="14351" max="14351" width="8.85546875" style="109" bestFit="1" customWidth="1"/>
    <col min="14352" max="14352" width="0" style="109" hidden="1" customWidth="1"/>
    <col min="14353" max="14353" width="12" style="109" bestFit="1" customWidth="1"/>
    <col min="14354" max="14358" width="0" style="109" hidden="1" customWidth="1"/>
    <col min="14359" max="14359" width="12.42578125" style="109" bestFit="1" customWidth="1"/>
    <col min="14360" max="14360" width="9.140625" style="109"/>
    <col min="14361" max="14361" width="10.42578125" style="109" bestFit="1" customWidth="1"/>
    <col min="14362" max="14362" width="17.42578125" style="109" bestFit="1" customWidth="1"/>
    <col min="14363" max="14593" width="9.140625" style="109"/>
    <col min="14594" max="14594" width="6" style="109" bestFit="1" customWidth="1"/>
    <col min="14595" max="14595" width="8" style="109" bestFit="1" customWidth="1"/>
    <col min="14596" max="14596" width="18.28515625" style="109" bestFit="1" customWidth="1"/>
    <col min="14597" max="14597" width="8.85546875" style="109" bestFit="1" customWidth="1"/>
    <col min="14598" max="14598" width="0" style="109" hidden="1" customWidth="1"/>
    <col min="14599" max="14599" width="12.28515625" style="109" bestFit="1" customWidth="1"/>
    <col min="14600" max="14604" width="0" style="109" hidden="1" customWidth="1"/>
    <col min="14605" max="14605" width="12.42578125" style="109" bestFit="1" customWidth="1"/>
    <col min="14606" max="14606" width="9.140625" style="109"/>
    <col min="14607" max="14607" width="8.85546875" style="109" bestFit="1" customWidth="1"/>
    <col min="14608" max="14608" width="0" style="109" hidden="1" customWidth="1"/>
    <col min="14609" max="14609" width="12" style="109" bestFit="1" customWidth="1"/>
    <col min="14610" max="14614" width="0" style="109" hidden="1" customWidth="1"/>
    <col min="14615" max="14615" width="12.42578125" style="109" bestFit="1" customWidth="1"/>
    <col min="14616" max="14616" width="9.140625" style="109"/>
    <col min="14617" max="14617" width="10.42578125" style="109" bestFit="1" customWidth="1"/>
    <col min="14618" max="14618" width="17.42578125" style="109" bestFit="1" customWidth="1"/>
    <col min="14619" max="14849" width="9.140625" style="109"/>
    <col min="14850" max="14850" width="6" style="109" bestFit="1" customWidth="1"/>
    <col min="14851" max="14851" width="8" style="109" bestFit="1" customWidth="1"/>
    <col min="14852" max="14852" width="18.28515625" style="109" bestFit="1" customWidth="1"/>
    <col min="14853" max="14853" width="8.85546875" style="109" bestFit="1" customWidth="1"/>
    <col min="14854" max="14854" width="0" style="109" hidden="1" customWidth="1"/>
    <col min="14855" max="14855" width="12.28515625" style="109" bestFit="1" customWidth="1"/>
    <col min="14856" max="14860" width="0" style="109" hidden="1" customWidth="1"/>
    <col min="14861" max="14861" width="12.42578125" style="109" bestFit="1" customWidth="1"/>
    <col min="14862" max="14862" width="9.140625" style="109"/>
    <col min="14863" max="14863" width="8.85546875" style="109" bestFit="1" customWidth="1"/>
    <col min="14864" max="14864" width="0" style="109" hidden="1" customWidth="1"/>
    <col min="14865" max="14865" width="12" style="109" bestFit="1" customWidth="1"/>
    <col min="14866" max="14870" width="0" style="109" hidden="1" customWidth="1"/>
    <col min="14871" max="14871" width="12.42578125" style="109" bestFit="1" customWidth="1"/>
    <col min="14872" max="14872" width="9.140625" style="109"/>
    <col min="14873" max="14873" width="10.42578125" style="109" bestFit="1" customWidth="1"/>
    <col min="14874" max="14874" width="17.42578125" style="109" bestFit="1" customWidth="1"/>
    <col min="14875" max="15105" width="9.140625" style="109"/>
    <col min="15106" max="15106" width="6" style="109" bestFit="1" customWidth="1"/>
    <col min="15107" max="15107" width="8" style="109" bestFit="1" customWidth="1"/>
    <col min="15108" max="15108" width="18.28515625" style="109" bestFit="1" customWidth="1"/>
    <col min="15109" max="15109" width="8.85546875" style="109" bestFit="1" customWidth="1"/>
    <col min="15110" max="15110" width="0" style="109" hidden="1" customWidth="1"/>
    <col min="15111" max="15111" width="12.28515625" style="109" bestFit="1" customWidth="1"/>
    <col min="15112" max="15116" width="0" style="109" hidden="1" customWidth="1"/>
    <col min="15117" max="15117" width="12.42578125" style="109" bestFit="1" customWidth="1"/>
    <col min="15118" max="15118" width="9.140625" style="109"/>
    <col min="15119" max="15119" width="8.85546875" style="109" bestFit="1" customWidth="1"/>
    <col min="15120" max="15120" width="0" style="109" hidden="1" customWidth="1"/>
    <col min="15121" max="15121" width="12" style="109" bestFit="1" customWidth="1"/>
    <col min="15122" max="15126" width="0" style="109" hidden="1" customWidth="1"/>
    <col min="15127" max="15127" width="12.42578125" style="109" bestFit="1" customWidth="1"/>
    <col min="15128" max="15128" width="9.140625" style="109"/>
    <col min="15129" max="15129" width="10.42578125" style="109" bestFit="1" customWidth="1"/>
    <col min="15130" max="15130" width="17.42578125" style="109" bestFit="1" customWidth="1"/>
    <col min="15131" max="15361" width="9.140625" style="109"/>
    <col min="15362" max="15362" width="6" style="109" bestFit="1" customWidth="1"/>
    <col min="15363" max="15363" width="8" style="109" bestFit="1" customWidth="1"/>
    <col min="15364" max="15364" width="18.28515625" style="109" bestFit="1" customWidth="1"/>
    <col min="15365" max="15365" width="8.85546875" style="109" bestFit="1" customWidth="1"/>
    <col min="15366" max="15366" width="0" style="109" hidden="1" customWidth="1"/>
    <col min="15367" max="15367" width="12.28515625" style="109" bestFit="1" customWidth="1"/>
    <col min="15368" max="15372" width="0" style="109" hidden="1" customWidth="1"/>
    <col min="15373" max="15373" width="12.42578125" style="109" bestFit="1" customWidth="1"/>
    <col min="15374" max="15374" width="9.140625" style="109"/>
    <col min="15375" max="15375" width="8.85546875" style="109" bestFit="1" customWidth="1"/>
    <col min="15376" max="15376" width="0" style="109" hidden="1" customWidth="1"/>
    <col min="15377" max="15377" width="12" style="109" bestFit="1" customWidth="1"/>
    <col min="15378" max="15382" width="0" style="109" hidden="1" customWidth="1"/>
    <col min="15383" max="15383" width="12.42578125" style="109" bestFit="1" customWidth="1"/>
    <col min="15384" max="15384" width="9.140625" style="109"/>
    <col min="15385" max="15385" width="10.42578125" style="109" bestFit="1" customWidth="1"/>
    <col min="15386" max="15386" width="17.42578125" style="109" bestFit="1" customWidth="1"/>
    <col min="15387" max="15617" width="9.140625" style="109"/>
    <col min="15618" max="15618" width="6" style="109" bestFit="1" customWidth="1"/>
    <col min="15619" max="15619" width="8" style="109" bestFit="1" customWidth="1"/>
    <col min="15620" max="15620" width="18.28515625" style="109" bestFit="1" customWidth="1"/>
    <col min="15621" max="15621" width="8.85546875" style="109" bestFit="1" customWidth="1"/>
    <col min="15622" max="15622" width="0" style="109" hidden="1" customWidth="1"/>
    <col min="15623" max="15623" width="12.28515625" style="109" bestFit="1" customWidth="1"/>
    <col min="15624" max="15628" width="0" style="109" hidden="1" customWidth="1"/>
    <col min="15629" max="15629" width="12.42578125" style="109" bestFit="1" customWidth="1"/>
    <col min="15630" max="15630" width="9.140625" style="109"/>
    <col min="15631" max="15631" width="8.85546875" style="109" bestFit="1" customWidth="1"/>
    <col min="15632" max="15632" width="0" style="109" hidden="1" customWidth="1"/>
    <col min="15633" max="15633" width="12" style="109" bestFit="1" customWidth="1"/>
    <col min="15634" max="15638" width="0" style="109" hidden="1" customWidth="1"/>
    <col min="15639" max="15639" width="12.42578125" style="109" bestFit="1" customWidth="1"/>
    <col min="15640" max="15640" width="9.140625" style="109"/>
    <col min="15641" max="15641" width="10.42578125" style="109" bestFit="1" customWidth="1"/>
    <col min="15642" max="15642" width="17.42578125" style="109" bestFit="1" customWidth="1"/>
    <col min="15643" max="15873" width="9.140625" style="109"/>
    <col min="15874" max="15874" width="6" style="109" bestFit="1" customWidth="1"/>
    <col min="15875" max="15875" width="8" style="109" bestFit="1" customWidth="1"/>
    <col min="15876" max="15876" width="18.28515625" style="109" bestFit="1" customWidth="1"/>
    <col min="15877" max="15877" width="8.85546875" style="109" bestFit="1" customWidth="1"/>
    <col min="15878" max="15878" width="0" style="109" hidden="1" customWidth="1"/>
    <col min="15879" max="15879" width="12.28515625" style="109" bestFit="1" customWidth="1"/>
    <col min="15880" max="15884" width="0" style="109" hidden="1" customWidth="1"/>
    <col min="15885" max="15885" width="12.42578125" style="109" bestFit="1" customWidth="1"/>
    <col min="15886" max="15886" width="9.140625" style="109"/>
    <col min="15887" max="15887" width="8.85546875" style="109" bestFit="1" customWidth="1"/>
    <col min="15888" max="15888" width="0" style="109" hidden="1" customWidth="1"/>
    <col min="15889" max="15889" width="12" style="109" bestFit="1" customWidth="1"/>
    <col min="15890" max="15894" width="0" style="109" hidden="1" customWidth="1"/>
    <col min="15895" max="15895" width="12.42578125" style="109" bestFit="1" customWidth="1"/>
    <col min="15896" max="15896" width="9.140625" style="109"/>
    <col min="15897" max="15897" width="10.42578125" style="109" bestFit="1" customWidth="1"/>
    <col min="15898" max="15898" width="17.42578125" style="109" bestFit="1" customWidth="1"/>
    <col min="15899" max="16129" width="9.140625" style="109"/>
    <col min="16130" max="16130" width="6" style="109" bestFit="1" customWidth="1"/>
    <col min="16131" max="16131" width="8" style="109" bestFit="1" customWidth="1"/>
    <col min="16132" max="16132" width="18.28515625" style="109" bestFit="1" customWidth="1"/>
    <col min="16133" max="16133" width="8.85546875" style="109" bestFit="1" customWidth="1"/>
    <col min="16134" max="16134" width="0" style="109" hidden="1" customWidth="1"/>
    <col min="16135" max="16135" width="12.28515625" style="109" bestFit="1" customWidth="1"/>
    <col min="16136" max="16140" width="0" style="109" hidden="1" customWidth="1"/>
    <col min="16141" max="16141" width="12.42578125" style="109" bestFit="1" customWidth="1"/>
    <col min="16142" max="16142" width="9.140625" style="109"/>
    <col min="16143" max="16143" width="8.85546875" style="109" bestFit="1" customWidth="1"/>
    <col min="16144" max="16144" width="0" style="109" hidden="1" customWidth="1"/>
    <col min="16145" max="16145" width="12" style="109" bestFit="1" customWidth="1"/>
    <col min="16146" max="16150" width="0" style="109" hidden="1" customWidth="1"/>
    <col min="16151" max="16151" width="12.42578125" style="109" bestFit="1" customWidth="1"/>
    <col min="16152" max="16152" width="9.140625" style="109"/>
    <col min="16153" max="16153" width="10.42578125" style="109" bestFit="1" customWidth="1"/>
    <col min="16154" max="16154" width="17.42578125" style="109" bestFit="1" customWidth="1"/>
    <col min="16155" max="16384" width="9.140625" style="109"/>
  </cols>
  <sheetData>
    <row r="1" spans="1:26">
      <c r="A1" s="108" t="s">
        <v>126</v>
      </c>
      <c r="D1" s="110" t="s">
        <v>225</v>
      </c>
      <c r="N1" s="113" t="s">
        <v>226</v>
      </c>
    </row>
    <row r="2" spans="1:26" s="113" customFormat="1">
      <c r="A2" s="114" t="s">
        <v>113</v>
      </c>
      <c r="B2" s="114" t="s">
        <v>127</v>
      </c>
      <c r="C2" s="114" t="s">
        <v>128</v>
      </c>
      <c r="D2" s="110" t="s">
        <v>6</v>
      </c>
      <c r="E2" s="110" t="s">
        <v>129</v>
      </c>
      <c r="F2" s="115" t="s">
        <v>130</v>
      </c>
      <c r="G2" s="115" t="s">
        <v>131</v>
      </c>
      <c r="H2" s="115" t="s">
        <v>132</v>
      </c>
      <c r="I2" s="115" t="s">
        <v>133</v>
      </c>
      <c r="J2" s="115" t="s">
        <v>134</v>
      </c>
      <c r="K2" s="115" t="s">
        <v>121</v>
      </c>
      <c r="L2" s="115" t="s">
        <v>129</v>
      </c>
      <c r="N2" s="110" t="s">
        <v>6</v>
      </c>
      <c r="O2" s="113" t="s">
        <v>129</v>
      </c>
      <c r="P2" s="113" t="s">
        <v>130</v>
      </c>
      <c r="Q2" s="113" t="s">
        <v>131</v>
      </c>
      <c r="R2" s="113" t="s">
        <v>132</v>
      </c>
      <c r="S2" s="113" t="s">
        <v>133</v>
      </c>
      <c r="T2" s="113" t="s">
        <v>134</v>
      </c>
      <c r="U2" s="113" t="s">
        <v>121</v>
      </c>
      <c r="V2" s="113" t="s">
        <v>129</v>
      </c>
      <c r="X2" s="116" t="s">
        <v>135</v>
      </c>
      <c r="Y2" s="116" t="s">
        <v>139</v>
      </c>
      <c r="Z2" s="117" t="s">
        <v>136</v>
      </c>
    </row>
    <row r="3" spans="1:26">
      <c r="A3" s="109" t="s">
        <v>123</v>
      </c>
      <c r="B3" s="109">
        <v>1810</v>
      </c>
      <c r="C3" s="109" t="s">
        <v>50</v>
      </c>
      <c r="D3" s="111">
        <v>59078.258000000038</v>
      </c>
      <c r="E3" s="111">
        <v>1861344.0889999995</v>
      </c>
      <c r="F3" s="112">
        <v>1708205.7500000007</v>
      </c>
      <c r="G3" s="112">
        <v>92472.343000000095</v>
      </c>
      <c r="H3" s="112">
        <v>0</v>
      </c>
      <c r="I3" s="112">
        <v>688.3010000000013</v>
      </c>
      <c r="J3" s="112">
        <v>59977.695000000058</v>
      </c>
      <c r="K3" s="112">
        <v>0</v>
      </c>
      <c r="L3" s="112">
        <v>1861344.0889999995</v>
      </c>
      <c r="N3" s="111">
        <v>59102.522000000034</v>
      </c>
      <c r="O3" s="109">
        <v>1862086.8829999994</v>
      </c>
      <c r="P3" s="112">
        <v>1708887.4310000006</v>
      </c>
      <c r="Q3" s="109">
        <v>92509.246000000101</v>
      </c>
      <c r="R3" s="109">
        <v>0</v>
      </c>
      <c r="S3" s="109">
        <v>688.57900000000132</v>
      </c>
      <c r="T3" s="109">
        <v>60001.627000000051</v>
      </c>
      <c r="U3" s="109">
        <v>0</v>
      </c>
      <c r="V3" s="112">
        <v>1862086.8829999994</v>
      </c>
      <c r="X3" s="111">
        <f t="shared" ref="X3:X9" si="0">D3-N3</f>
        <v>-24.263999999995576</v>
      </c>
      <c r="Y3" s="112">
        <f>P3-F3</f>
        <v>681.68099999986589</v>
      </c>
      <c r="Z3" s="112">
        <f t="shared" ref="Z3:Z9" si="1">L3-V3</f>
        <v>-742.79399999999441</v>
      </c>
    </row>
    <row r="4" spans="1:26">
      <c r="A4" s="109" t="s">
        <v>123</v>
      </c>
      <c r="B4" s="109">
        <v>1810</v>
      </c>
      <c r="C4" s="109" t="s">
        <v>51</v>
      </c>
      <c r="D4" s="111">
        <v>185333.63300000003</v>
      </c>
      <c r="E4" s="111">
        <v>5157862.014999995</v>
      </c>
      <c r="F4" s="112">
        <v>4602677.0929999957</v>
      </c>
      <c r="G4" s="112">
        <v>249162.27199999979</v>
      </c>
      <c r="H4" s="112">
        <v>135500.20199999999</v>
      </c>
      <c r="I4" s="112">
        <v>1814.9699999999978</v>
      </c>
      <c r="J4" s="112">
        <v>168707.47800000003</v>
      </c>
      <c r="K4" s="112">
        <v>0</v>
      </c>
      <c r="L4" s="112">
        <v>5157862.014999995</v>
      </c>
      <c r="N4" s="111">
        <v>198890.01799999989</v>
      </c>
      <c r="O4" s="109">
        <v>5488130.2850000029</v>
      </c>
      <c r="P4" s="112">
        <v>4897395.7290000021</v>
      </c>
      <c r="Q4" s="109">
        <v>265116.65999999997</v>
      </c>
      <c r="R4" s="109">
        <v>144176.508</v>
      </c>
      <c r="S4" s="109">
        <v>1931.1889999999976</v>
      </c>
      <c r="T4" s="109">
        <v>179510.19899999999</v>
      </c>
      <c r="U4" s="109">
        <v>0</v>
      </c>
      <c r="V4" s="112">
        <v>5488130.2850000029</v>
      </c>
      <c r="X4" s="111">
        <f t="shared" si="0"/>
        <v>-13556.384999999864</v>
      </c>
      <c r="Y4" s="112">
        <f t="shared" ref="Y4:Y7" si="2">P4-F4</f>
        <v>294718.63600000646</v>
      </c>
      <c r="Z4" s="112">
        <f t="shared" si="1"/>
        <v>-330268.27000000793</v>
      </c>
    </row>
    <row r="5" spans="1:26">
      <c r="A5" s="109" t="s">
        <v>123</v>
      </c>
      <c r="B5" s="109">
        <v>1810</v>
      </c>
      <c r="C5" s="109" t="s">
        <v>52</v>
      </c>
      <c r="D5" s="111">
        <v>35139.458999999981</v>
      </c>
      <c r="E5" s="111">
        <v>913829.02500000002</v>
      </c>
      <c r="F5" s="112">
        <v>849449.95700000005</v>
      </c>
      <c r="G5" s="112">
        <v>19328.58000000002</v>
      </c>
      <c r="H5" s="112">
        <v>41644.135000000046</v>
      </c>
      <c r="I5" s="112">
        <v>193.41200000000003</v>
      </c>
      <c r="J5" s="112">
        <v>3212.9410000000053</v>
      </c>
      <c r="K5" s="112">
        <v>0</v>
      </c>
      <c r="L5" s="112">
        <v>913829.02500000002</v>
      </c>
      <c r="N5" s="111">
        <v>27030.956999999999</v>
      </c>
      <c r="O5" s="109">
        <v>690784.12900000007</v>
      </c>
      <c r="P5" s="112">
        <v>642118.46100000013</v>
      </c>
      <c r="Q5" s="109">
        <v>14610.912999999991</v>
      </c>
      <c r="R5" s="109">
        <v>31479.770999999993</v>
      </c>
      <c r="S5" s="109">
        <v>146.24600000000004</v>
      </c>
      <c r="T5" s="109">
        <v>2428.7380000000007</v>
      </c>
      <c r="U5" s="109">
        <v>0</v>
      </c>
      <c r="V5" s="112">
        <v>690784.12900000007</v>
      </c>
      <c r="X5" s="111">
        <f t="shared" si="0"/>
        <v>8108.5019999999822</v>
      </c>
      <c r="Y5" s="112">
        <f t="shared" si="2"/>
        <v>-207331.49599999993</v>
      </c>
      <c r="Z5" s="112">
        <f t="shared" si="1"/>
        <v>223044.89599999995</v>
      </c>
    </row>
    <row r="6" spans="1:26">
      <c r="A6" s="109" t="s">
        <v>123</v>
      </c>
      <c r="B6" s="109">
        <v>1810</v>
      </c>
      <c r="C6" s="109" t="s">
        <v>53</v>
      </c>
      <c r="D6" s="111">
        <v>72032.198999999979</v>
      </c>
      <c r="E6" s="111">
        <v>1886150.6849999996</v>
      </c>
      <c r="F6" s="112">
        <v>1754604.6489999986</v>
      </c>
      <c r="G6" s="112">
        <v>39924.673999999992</v>
      </c>
      <c r="H6" s="112">
        <v>86016.593999999925</v>
      </c>
      <c r="I6" s="112">
        <v>374.38200000000023</v>
      </c>
      <c r="J6" s="112">
        <v>5230.3859999999986</v>
      </c>
      <c r="K6" s="112">
        <v>0</v>
      </c>
      <c r="L6" s="112">
        <v>1886150.6849999996</v>
      </c>
      <c r="N6" s="111">
        <v>48666.83699999997</v>
      </c>
      <c r="O6" s="109">
        <v>1241042.3179999993</v>
      </c>
      <c r="P6" s="112">
        <v>1154488.1659999995</v>
      </c>
      <c r="Q6" s="109">
        <v>26269.481999999989</v>
      </c>
      <c r="R6" s="109">
        <v>56596.870999999977</v>
      </c>
      <c r="S6" s="109">
        <v>246.32300000000001</v>
      </c>
      <c r="T6" s="109">
        <v>3441.4759999999969</v>
      </c>
      <c r="U6" s="109">
        <v>0</v>
      </c>
      <c r="V6" s="112">
        <v>1241042.3179999993</v>
      </c>
      <c r="X6" s="111">
        <f t="shared" si="0"/>
        <v>23365.362000000008</v>
      </c>
      <c r="Y6" s="112">
        <f t="shared" si="2"/>
        <v>-600116.48299999908</v>
      </c>
      <c r="Z6" s="112">
        <f t="shared" si="1"/>
        <v>645108.36700000032</v>
      </c>
    </row>
    <row r="7" spans="1:26">
      <c r="A7" s="109" t="s">
        <v>123</v>
      </c>
      <c r="B7" s="109">
        <v>1810</v>
      </c>
      <c r="C7" s="109" t="s">
        <v>54</v>
      </c>
      <c r="D7" s="111">
        <v>49562.324999999997</v>
      </c>
      <c r="E7" s="111">
        <v>1172448.626999998</v>
      </c>
      <c r="F7" s="112">
        <v>1097031.3279999997</v>
      </c>
      <c r="G7" s="112">
        <v>51024.464999999989</v>
      </c>
      <c r="H7" s="112">
        <v>8.9129999999999772</v>
      </c>
      <c r="I7" s="112">
        <v>741.06800000000055</v>
      </c>
      <c r="J7" s="112">
        <v>23642.852999999996</v>
      </c>
      <c r="K7" s="112">
        <v>0</v>
      </c>
      <c r="L7" s="112">
        <v>1172448.626999998</v>
      </c>
      <c r="N7" s="111">
        <v>58051.615999999987</v>
      </c>
      <c r="O7" s="109">
        <v>1373089.4169999987</v>
      </c>
      <c r="P7" s="112">
        <v>1284765.9319999996</v>
      </c>
      <c r="Q7" s="109">
        <v>59756.294000000016</v>
      </c>
      <c r="R7" s="109">
        <v>10.424999999999983</v>
      </c>
      <c r="S7" s="109">
        <v>867.88000000000034</v>
      </c>
      <c r="T7" s="109">
        <v>27688.885999999977</v>
      </c>
      <c r="U7" s="109">
        <v>0</v>
      </c>
      <c r="V7" s="112">
        <v>1373089.4169999987</v>
      </c>
      <c r="X7" s="111">
        <f t="shared" si="0"/>
        <v>-8489.2909999999902</v>
      </c>
      <c r="Y7" s="112">
        <f t="shared" si="2"/>
        <v>187734.60399999982</v>
      </c>
      <c r="Z7" s="112">
        <f t="shared" si="1"/>
        <v>-200640.79000000074</v>
      </c>
    </row>
    <row r="8" spans="1:26">
      <c r="A8" s="109" t="s">
        <v>123</v>
      </c>
      <c r="B8" s="109">
        <v>1810</v>
      </c>
      <c r="C8" s="109" t="s">
        <v>55</v>
      </c>
      <c r="D8" s="111">
        <v>41424.333999999988</v>
      </c>
      <c r="E8" s="111">
        <v>970010.93799999973</v>
      </c>
      <c r="F8" s="112">
        <v>907435.21899999981</v>
      </c>
      <c r="G8" s="112">
        <v>42206.023999999961</v>
      </c>
      <c r="H8" s="112">
        <v>7.3469999999999827</v>
      </c>
      <c r="I8" s="112">
        <v>615.92700000000013</v>
      </c>
      <c r="J8" s="112">
        <v>19746.420999999998</v>
      </c>
      <c r="K8" s="112">
        <v>0</v>
      </c>
      <c r="L8" s="112">
        <v>970010.93799999973</v>
      </c>
      <c r="N8" s="111">
        <v>50790.797000000035</v>
      </c>
      <c r="O8" s="109">
        <v>1189451.3619999988</v>
      </c>
      <c r="P8" s="112">
        <v>1112719.4879999992</v>
      </c>
      <c r="Q8" s="109">
        <v>51754.064999999966</v>
      </c>
      <c r="R8" s="109">
        <v>8.9709999999999788</v>
      </c>
      <c r="S8" s="109">
        <v>755.30599999999981</v>
      </c>
      <c r="T8" s="109">
        <v>24213.531999999977</v>
      </c>
      <c r="U8" s="109">
        <v>0</v>
      </c>
      <c r="V8" s="112">
        <v>1189451.3619999988</v>
      </c>
      <c r="X8" s="111">
        <f t="shared" si="0"/>
        <v>-9366.463000000047</v>
      </c>
      <c r="Y8" s="112">
        <f>P8-F8</f>
        <v>205284.26899999939</v>
      </c>
      <c r="Z8" s="112">
        <f t="shared" si="1"/>
        <v>-219440.42399999907</v>
      </c>
    </row>
    <row r="9" spans="1:26" s="113" customFormat="1">
      <c r="D9" s="110">
        <f>SUM(D3:D8)</f>
        <v>442570.20799999998</v>
      </c>
      <c r="E9" s="110"/>
      <c r="F9" s="115">
        <f>SUM(F3:F8)</f>
        <v>10919403.995999996</v>
      </c>
      <c r="G9" s="115"/>
      <c r="H9" s="115"/>
      <c r="I9" s="115"/>
      <c r="J9" s="115"/>
      <c r="K9" s="115"/>
      <c r="L9" s="115">
        <f>SUM(L3:L8)</f>
        <v>11961645.378999993</v>
      </c>
      <c r="N9" s="110">
        <f>SUM(N3:N8)</f>
        <v>442532.74699999992</v>
      </c>
      <c r="P9" s="115">
        <f>SUM(P3:P8)</f>
        <v>10800375.207000002</v>
      </c>
      <c r="V9" s="115">
        <f>SUM(V3:V8)</f>
        <v>11844584.394000001</v>
      </c>
      <c r="X9" s="115">
        <f t="shared" si="0"/>
        <v>37.461000000068452</v>
      </c>
      <c r="Y9" s="115">
        <f>P9-F9</f>
        <v>-119028.78899999335</v>
      </c>
      <c r="Z9" s="115">
        <f t="shared" si="1"/>
        <v>117060.98499999195</v>
      </c>
    </row>
    <row r="11" spans="1:26">
      <c r="P11" s="112"/>
    </row>
    <row r="12" spans="1:26">
      <c r="E12" s="109"/>
      <c r="F12" s="111"/>
      <c r="P12" s="111"/>
    </row>
  </sheetData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C3" sqref="C3"/>
    </sheetView>
  </sheetViews>
  <sheetFormatPr defaultRowHeight="12.75"/>
  <cols>
    <col min="1" max="1" width="1.5703125" customWidth="1"/>
    <col min="2" max="2" width="19.7109375" customWidth="1"/>
    <col min="3" max="4" width="16.7109375" customWidth="1"/>
    <col min="5" max="5" width="18.85546875" customWidth="1"/>
    <col min="6" max="7" width="16.7109375" customWidth="1"/>
  </cols>
  <sheetData>
    <row r="1" spans="2:9">
      <c r="B1" s="30"/>
      <c r="G1" s="145" t="s">
        <v>64</v>
      </c>
    </row>
    <row r="4" spans="2:9" ht="15">
      <c r="B4" s="57"/>
      <c r="C4" s="57"/>
      <c r="D4" s="57"/>
      <c r="E4" s="57"/>
      <c r="F4" s="62"/>
      <c r="G4" s="63"/>
    </row>
    <row r="5" spans="2:9" ht="15">
      <c r="B5" s="57"/>
      <c r="C5" s="57"/>
      <c r="D5" s="57"/>
      <c r="E5" s="57"/>
      <c r="F5" s="62"/>
      <c r="G5" s="62"/>
    </row>
    <row r="6" spans="2:9" ht="15.75">
      <c r="B6" s="215" t="s">
        <v>65</v>
      </c>
      <c r="C6" s="215"/>
      <c r="D6" s="215"/>
      <c r="E6" s="215"/>
      <c r="F6" s="215"/>
      <c r="G6" s="215"/>
    </row>
    <row r="7" spans="2:9" ht="15.75">
      <c r="B7" s="215" t="s">
        <v>223</v>
      </c>
      <c r="C7" s="215"/>
      <c r="D7" s="215"/>
      <c r="E7" s="215"/>
      <c r="F7" s="215"/>
      <c r="G7" s="215"/>
    </row>
    <row r="8" spans="2:9" ht="14.25">
      <c r="B8" s="216" t="s">
        <v>70</v>
      </c>
      <c r="C8" s="216"/>
      <c r="D8" s="216"/>
      <c r="E8" s="216"/>
      <c r="F8" s="216"/>
      <c r="G8" s="216"/>
    </row>
    <row r="9" spans="2:9" ht="15">
      <c r="B9" s="57"/>
      <c r="C9" s="57"/>
      <c r="D9" s="57"/>
      <c r="E9" s="57"/>
      <c r="F9" s="62"/>
      <c r="G9" s="62"/>
    </row>
    <row r="10" spans="2:9" ht="51.75" customHeight="1">
      <c r="B10" s="58" t="s">
        <v>182</v>
      </c>
      <c r="C10" s="58" t="s">
        <v>56</v>
      </c>
      <c r="D10" s="58" t="s">
        <v>224</v>
      </c>
      <c r="E10" s="64" t="s">
        <v>69</v>
      </c>
      <c r="F10" s="65" t="s">
        <v>66</v>
      </c>
      <c r="G10" s="65" t="s">
        <v>86</v>
      </c>
    </row>
    <row r="11" spans="2:9">
      <c r="B11" s="66" t="s">
        <v>67</v>
      </c>
      <c r="C11" s="67" t="s">
        <v>68</v>
      </c>
      <c r="D11" s="67" t="s">
        <v>219</v>
      </c>
      <c r="E11" s="67" t="s">
        <v>220</v>
      </c>
      <c r="F11" s="67" t="s">
        <v>221</v>
      </c>
      <c r="G11" s="67" t="s">
        <v>222</v>
      </c>
    </row>
    <row r="12" spans="2:9" s="61" customFormat="1" ht="24.95" customHeight="1">
      <c r="B12" s="68" t="s">
        <v>57</v>
      </c>
      <c r="C12" s="75">
        <f>'Jan14Act - KP NER'!H42/1000000</f>
        <v>25.503286067232008</v>
      </c>
      <c r="D12" s="75">
        <f>('Jan14Act - KP NER'!$L$42+'Jan14Act - KP NER'!$R$46)/1000000</f>
        <v>28.252616378548204</v>
      </c>
      <c r="E12" s="75">
        <f t="shared" ref="E12:E23" si="0">C12-D12</f>
        <v>-2.7493303113161964</v>
      </c>
      <c r="F12" s="70">
        <f>'Jan14Act - KP NER'!K42/1000</f>
        <v>795.88856199999998</v>
      </c>
      <c r="G12" s="69">
        <f>E12*1000/F12</f>
        <v>-3.4544161614879401</v>
      </c>
    </row>
    <row r="13" spans="2:9" s="61" customFormat="1" ht="24.95" customHeight="1">
      <c r="B13" s="68" t="s">
        <v>58</v>
      </c>
      <c r="C13" s="75">
        <f>'Feb14Act - KP NER'!H42/1000000</f>
        <v>20.139156085004895</v>
      </c>
      <c r="D13" s="75">
        <f>('Feb14Act - KP NER'!$L$42+'Feb14Act - KP NER'!$R$46)/1000000</f>
        <v>21.307046528010826</v>
      </c>
      <c r="E13" s="75">
        <f t="shared" si="0"/>
        <v>-1.1678904430059305</v>
      </c>
      <c r="F13" s="70">
        <f>'Feb14Act - KP NER'!K42/1000</f>
        <v>643.28351099999998</v>
      </c>
      <c r="G13" s="69">
        <f>E13*1000/F13</f>
        <v>-1.8155143463733685</v>
      </c>
    </row>
    <row r="14" spans="2:9" s="61" customFormat="1" ht="24.95" customHeight="1">
      <c r="B14" s="68" t="s">
        <v>59</v>
      </c>
      <c r="C14" s="75">
        <f>'Mar14Act - KP NER'!D42/1000000</f>
        <v>17.970489691519504</v>
      </c>
      <c r="D14" s="75">
        <f>('Mar14Act - KP NER'!$H$42+'Mar14Act - KP NER'!$N$46)/1000000</f>
        <v>24.663360177691178</v>
      </c>
      <c r="E14" s="75">
        <f t="shared" si="0"/>
        <v>-6.6928704861716746</v>
      </c>
      <c r="F14" s="70">
        <f>'Mar14Act - KP NER'!G42/1000</f>
        <v>615.51337499999966</v>
      </c>
      <c r="G14" s="69">
        <f>E14*1000/F14</f>
        <v>-10.873639400884958</v>
      </c>
    </row>
    <row r="15" spans="2:9" s="61" customFormat="1" ht="24.95" customHeight="1">
      <c r="B15" s="68" t="s">
        <v>181</v>
      </c>
      <c r="C15" s="75">
        <f>'Apr14Act - KP NER'!D42/1000000</f>
        <v>16.377685593138192</v>
      </c>
      <c r="D15" s="75">
        <f>('Apr14Act - KP NER'!$H$42+'Apr14Act - KP NER'!$N$46)/1000000</f>
        <v>14.474015032817663</v>
      </c>
      <c r="E15" s="75">
        <f t="shared" si="0"/>
        <v>1.9036705603205295</v>
      </c>
      <c r="F15" s="70">
        <f>'Apr14Act - KP NER'!G42/1000</f>
        <v>476.15280799999988</v>
      </c>
      <c r="G15" s="69">
        <f>E15*1000/F15</f>
        <v>3.9980244331994577</v>
      </c>
      <c r="I15" s="199"/>
    </row>
    <row r="16" spans="2:9" s="61" customFormat="1" ht="24.95" customHeight="1">
      <c r="B16" s="68" t="s">
        <v>95</v>
      </c>
      <c r="C16" s="75">
        <f>'May14Act - KP NER'!H42/1000000</f>
        <v>16.747249044166189</v>
      </c>
      <c r="D16" s="75">
        <f>('May14Act - KP NER'!$L$42+'May14Act - KP NER'!$R$46)/1000000</f>
        <v>17.615143052770346</v>
      </c>
      <c r="E16" s="75">
        <f t="shared" si="0"/>
        <v>-0.86789400860415711</v>
      </c>
      <c r="F16" s="70">
        <f>'May14Act - KP NER'!K42/1000</f>
        <v>507.99222999999989</v>
      </c>
      <c r="G16" s="69">
        <f t="shared" ref="G16:G23" si="1">E16*1000/F16</f>
        <v>-1.7084789044985143</v>
      </c>
    </row>
    <row r="17" spans="1:7" s="61" customFormat="1" ht="24.95" customHeight="1">
      <c r="B17" s="68" t="s">
        <v>101</v>
      </c>
      <c r="C17" s="75">
        <f>'Jun14Act - KP NER'!D42/1000000</f>
        <v>18.585084273787906</v>
      </c>
      <c r="D17" s="75">
        <f>('Jun14Act - KP NER'!$H$42+'Jun14Act - KP NER'!$N$46)/1000000</f>
        <v>16.608955560130614</v>
      </c>
      <c r="E17" s="75">
        <f t="shared" si="0"/>
        <v>1.9761287136572925</v>
      </c>
      <c r="F17" s="70">
        <f>'Jun14Act - KP NER'!G42/1000</f>
        <v>538.18850500000008</v>
      </c>
      <c r="G17" s="69">
        <f t="shared" si="1"/>
        <v>3.6718151638286893</v>
      </c>
    </row>
    <row r="18" spans="1:7" s="61" customFormat="1" ht="24.95" customHeight="1">
      <c r="B18" s="68" t="s">
        <v>102</v>
      </c>
      <c r="C18" s="75">
        <f>'Jul14Act - KP NER'!D42/1000000</f>
        <v>18.252551800142392</v>
      </c>
      <c r="D18" s="75">
        <f>('Jul14Act - KP NER'!$H$42+'Jul14Act - KP NER'!$N$46)/1000000</f>
        <v>16.141593160964835</v>
      </c>
      <c r="E18" s="75">
        <f t="shared" si="0"/>
        <v>2.1109586391775572</v>
      </c>
      <c r="F18" s="70">
        <f>'Jul14Act - KP NER'!G42/1000</f>
        <v>551.8595889999998</v>
      </c>
      <c r="G18" s="69">
        <f t="shared" si="1"/>
        <v>3.8251734340663206</v>
      </c>
    </row>
    <row r="19" spans="1:7" s="61" customFormat="1" ht="24.95" customHeight="1">
      <c r="B19" s="68" t="s">
        <v>103</v>
      </c>
      <c r="C19" s="75">
        <f>'Aug14Act - KP NER'!D42/1000000</f>
        <v>18.48777363361101</v>
      </c>
      <c r="D19" s="75">
        <f>('Aug14Act - KP NER'!$H$42+'Aug14Act - KP NER'!$N$46)/1000000</f>
        <v>16.159387650993104</v>
      </c>
      <c r="E19" s="75">
        <f t="shared" si="0"/>
        <v>2.3283859826179061</v>
      </c>
      <c r="F19" s="70">
        <f>'Aug14Act - KP NER'!G42/1000</f>
        <v>554.90742000000012</v>
      </c>
      <c r="G19" s="69">
        <f t="shared" si="1"/>
        <v>4.1959899952642647</v>
      </c>
    </row>
    <row r="20" spans="1:7" s="61" customFormat="1" ht="24.95" customHeight="1">
      <c r="B20" s="68" t="s">
        <v>104</v>
      </c>
      <c r="C20" s="75">
        <f>'Sep14Act - KP NER'!D42/1000000</f>
        <v>13.673078893558698</v>
      </c>
      <c r="D20" s="75">
        <f>('Sep14Act - KP NER'!$H$42+'Sep14Act - KP NER'!$N$46)/1000000</f>
        <v>12.049062474958957</v>
      </c>
      <c r="E20" s="75">
        <f t="shared" si="0"/>
        <v>1.6240164185997408</v>
      </c>
      <c r="F20" s="70">
        <f>'Sep14Act - KP NER'!G42/1000</f>
        <v>479.07506299999983</v>
      </c>
      <c r="G20" s="69">
        <f t="shared" si="1"/>
        <v>3.3898997130638406</v>
      </c>
    </row>
    <row r="21" spans="1:7" s="61" customFormat="1" ht="24.95" customHeight="1">
      <c r="B21" s="68" t="s">
        <v>105</v>
      </c>
      <c r="C21" s="75">
        <f>'Oct14Act - KP NER'!D42/1000000</f>
        <v>12.202681066913199</v>
      </c>
      <c r="D21" s="75">
        <f>('Oct14Act - KP NER'!$H$42+'Oct14Act - KP NER'!$N$46)/1000000</f>
        <v>13.822855584787753</v>
      </c>
      <c r="E21" s="75">
        <f t="shared" si="0"/>
        <v>-1.6201745178745544</v>
      </c>
      <c r="F21" s="70">
        <f>'Oct14Act - KP NER'!G42/1000</f>
        <v>475.3661669999999</v>
      </c>
      <c r="G21" s="69">
        <f t="shared" si="1"/>
        <v>-3.4082663646412907</v>
      </c>
    </row>
    <row r="22" spans="1:7" s="61" customFormat="1" ht="24.95" customHeight="1">
      <c r="B22" s="68" t="s">
        <v>106</v>
      </c>
      <c r="C22" s="75">
        <f>'Nov14Act - KP NER'!D42/1000000</f>
        <v>16.167671850753401</v>
      </c>
      <c r="D22" s="75">
        <f>('Nov14Act - KP NER'!$H$42+'Nov14Act - KP NER'!$N$46)/1000000</f>
        <v>20.715410491</v>
      </c>
      <c r="E22" s="75">
        <f t="shared" si="0"/>
        <v>-4.5477386402465996</v>
      </c>
      <c r="F22" s="70">
        <f>'Nov14Act - KP NER'!G42/1000</f>
        <v>595.62854099999981</v>
      </c>
      <c r="G22" s="69">
        <f t="shared" si="1"/>
        <v>-7.6351926195669009</v>
      </c>
    </row>
    <row r="23" spans="1:7" s="61" customFormat="1" ht="24.95" customHeight="1">
      <c r="B23" s="68" t="s">
        <v>107</v>
      </c>
      <c r="C23" s="146">
        <f>'Dec14Act - KP NER'!D42/1000000</f>
        <v>19.765854044811402</v>
      </c>
      <c r="D23" s="146">
        <f>('Dec14Act - KP NER'!$H$42+'Dec14Act - KP NER'!$N$46)/1000000</f>
        <v>18.998120514500002</v>
      </c>
      <c r="E23" s="146">
        <f t="shared" si="0"/>
        <v>0.7677335303113999</v>
      </c>
      <c r="F23" s="147">
        <f>'Dec14Act - KP NER'!G42/1000</f>
        <v>629.37313100000006</v>
      </c>
      <c r="G23" s="148">
        <f t="shared" si="1"/>
        <v>1.2198384273118896</v>
      </c>
    </row>
    <row r="24" spans="1:7" s="61" customFormat="1" ht="24.95" customHeight="1">
      <c r="B24" s="71" t="s">
        <v>49</v>
      </c>
      <c r="C24" s="76">
        <f t="shared" ref="C24:F24" si="2">SUM(C12:C23)</f>
        <v>213.87256204463878</v>
      </c>
      <c r="D24" s="76">
        <f t="shared" si="2"/>
        <v>220.8075666071735</v>
      </c>
      <c r="E24" s="149">
        <f t="shared" si="2"/>
        <v>-6.9350045625346866</v>
      </c>
      <c r="F24" s="72">
        <f t="shared" si="2"/>
        <v>6863.2289020000007</v>
      </c>
      <c r="G24" s="73">
        <f>E24*1000/F24</f>
        <v>-1.0104580018471727</v>
      </c>
    </row>
    <row r="28" spans="1:7">
      <c r="B28" s="142" t="s">
        <v>71</v>
      </c>
    </row>
    <row r="29" spans="1:7" ht="28.5" customHeight="1">
      <c r="A29" s="143"/>
      <c r="B29" s="217" t="s">
        <v>183</v>
      </c>
      <c r="C29" s="218"/>
      <c r="D29" s="218"/>
      <c r="E29" s="218"/>
      <c r="F29" s="218"/>
      <c r="G29" s="218"/>
    </row>
    <row r="30" spans="1:7" ht="17.25" customHeight="1">
      <c r="A30" s="143"/>
      <c r="B30" s="144"/>
      <c r="C30" s="61"/>
      <c r="D30" s="61"/>
      <c r="E30" s="61"/>
      <c r="F30" s="61"/>
      <c r="G30" s="61"/>
    </row>
    <row r="31" spans="1:7">
      <c r="B31" s="84"/>
      <c r="C31" s="61"/>
      <c r="D31" s="61"/>
      <c r="E31" s="61"/>
      <c r="F31" s="61"/>
      <c r="G31" s="61"/>
    </row>
  </sheetData>
  <mergeCells count="4">
    <mergeCell ref="B6:G6"/>
    <mergeCell ref="B7:G7"/>
    <mergeCell ref="B8:G8"/>
    <mergeCell ref="B29:G29"/>
  </mergeCells>
  <pageMargins left="0.7" right="0.7" top="0.75" bottom="0.75" header="0.3" footer="0.3"/>
  <pageSetup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"/>
  <sheetViews>
    <sheetView workbookViewId="0">
      <pane ySplit="2" topLeftCell="A3" activePane="bottomLeft" state="frozen"/>
      <selection activeCell="Y3" sqref="Y3:Y4"/>
      <selection pane="bottomLeft" activeCell="X3" sqref="X3:X4"/>
    </sheetView>
  </sheetViews>
  <sheetFormatPr defaultRowHeight="12.75"/>
  <cols>
    <col min="1" max="1" width="6.28515625" style="109" bestFit="1" customWidth="1"/>
    <col min="2" max="2" width="8" style="109" bestFit="1" customWidth="1"/>
    <col min="3" max="3" width="18.28515625" style="109" bestFit="1" customWidth="1"/>
    <col min="4" max="4" width="11" style="111" bestFit="1" customWidth="1"/>
    <col min="5" max="5" width="11" style="111" hidden="1" customWidth="1"/>
    <col min="6" max="6" width="12.42578125" style="112" bestFit="1" customWidth="1"/>
    <col min="7" max="7" width="12" style="112" hidden="1" customWidth="1"/>
    <col min="8" max="8" width="11" style="112" hidden="1" customWidth="1"/>
    <col min="9" max="9" width="12" style="112" hidden="1" customWidth="1"/>
    <col min="10" max="10" width="10" style="112" hidden="1" customWidth="1"/>
    <col min="11" max="11" width="11" style="112" hidden="1" customWidth="1"/>
    <col min="12" max="12" width="12.42578125" style="112" bestFit="1" customWidth="1"/>
    <col min="13" max="13" width="9.140625" style="109"/>
    <col min="14" max="14" width="10" style="109" bestFit="1" customWidth="1"/>
    <col min="15" max="15" width="12.140625" style="109" hidden="1" customWidth="1"/>
    <col min="16" max="16" width="12.42578125" style="109" bestFit="1" customWidth="1"/>
    <col min="17" max="18" width="11" style="109" hidden="1" customWidth="1"/>
    <col min="19" max="19" width="9.28515625" style="109" hidden="1" customWidth="1"/>
    <col min="20" max="20" width="9" style="109" hidden="1" customWidth="1"/>
    <col min="21" max="21" width="11.140625" style="109" hidden="1" customWidth="1"/>
    <col min="22" max="22" width="12.5703125" style="109" bestFit="1" customWidth="1"/>
    <col min="23" max="23" width="4" style="109" customWidth="1"/>
    <col min="24" max="24" width="10.42578125" style="109" bestFit="1" customWidth="1"/>
    <col min="25" max="25" width="14.5703125" style="109" bestFit="1" customWidth="1"/>
    <col min="26" max="26" width="17.42578125" style="109" bestFit="1" customWidth="1"/>
    <col min="27" max="256" width="9.140625" style="109"/>
    <col min="257" max="257" width="6.28515625" style="109" bestFit="1" customWidth="1"/>
    <col min="258" max="258" width="8" style="109" bestFit="1" customWidth="1"/>
    <col min="259" max="259" width="18.28515625" style="109" bestFit="1" customWidth="1"/>
    <col min="260" max="260" width="11" style="109" bestFit="1" customWidth="1"/>
    <col min="261" max="261" width="0" style="109" hidden="1" customWidth="1"/>
    <col min="262" max="262" width="12" style="109" customWidth="1"/>
    <col min="263" max="267" width="0" style="109" hidden="1" customWidth="1"/>
    <col min="268" max="268" width="12.42578125" style="109" bestFit="1" customWidth="1"/>
    <col min="269" max="269" width="9.140625" style="109"/>
    <col min="270" max="270" width="10" style="109" bestFit="1" customWidth="1"/>
    <col min="271" max="271" width="0" style="109" hidden="1" customWidth="1"/>
    <col min="272" max="272" width="12" style="109" customWidth="1"/>
    <col min="273" max="277" width="0" style="109" hidden="1" customWidth="1"/>
    <col min="278" max="278" width="12.140625" style="109" bestFit="1" customWidth="1"/>
    <col min="279" max="279" width="9.140625" style="109"/>
    <col min="280" max="280" width="10.42578125" style="109" bestFit="1" customWidth="1"/>
    <col min="281" max="281" width="10.42578125" style="109" customWidth="1"/>
    <col min="282" max="282" width="17.42578125" style="109" bestFit="1" customWidth="1"/>
    <col min="283" max="512" width="9.140625" style="109"/>
    <col min="513" max="513" width="6.28515625" style="109" bestFit="1" customWidth="1"/>
    <col min="514" max="514" width="8" style="109" bestFit="1" customWidth="1"/>
    <col min="515" max="515" width="18.28515625" style="109" bestFit="1" customWidth="1"/>
    <col min="516" max="516" width="11" style="109" bestFit="1" customWidth="1"/>
    <col min="517" max="517" width="0" style="109" hidden="1" customWidth="1"/>
    <col min="518" max="518" width="12" style="109" customWidth="1"/>
    <col min="519" max="523" width="0" style="109" hidden="1" customWidth="1"/>
    <col min="524" max="524" width="12.42578125" style="109" bestFit="1" customWidth="1"/>
    <col min="525" max="525" width="9.140625" style="109"/>
    <col min="526" max="526" width="10" style="109" bestFit="1" customWidth="1"/>
    <col min="527" max="527" width="0" style="109" hidden="1" customWidth="1"/>
    <col min="528" max="528" width="12" style="109" customWidth="1"/>
    <col min="529" max="533" width="0" style="109" hidden="1" customWidth="1"/>
    <col min="534" max="534" width="12.140625" style="109" bestFit="1" customWidth="1"/>
    <col min="535" max="535" width="9.140625" style="109"/>
    <col min="536" max="536" width="10.42578125" style="109" bestFit="1" customWidth="1"/>
    <col min="537" max="537" width="10.42578125" style="109" customWidth="1"/>
    <col min="538" max="538" width="17.42578125" style="109" bestFit="1" customWidth="1"/>
    <col min="539" max="768" width="9.140625" style="109"/>
    <col min="769" max="769" width="6.28515625" style="109" bestFit="1" customWidth="1"/>
    <col min="770" max="770" width="8" style="109" bestFit="1" customWidth="1"/>
    <col min="771" max="771" width="18.28515625" style="109" bestFit="1" customWidth="1"/>
    <col min="772" max="772" width="11" style="109" bestFit="1" customWidth="1"/>
    <col min="773" max="773" width="0" style="109" hidden="1" customWidth="1"/>
    <col min="774" max="774" width="12" style="109" customWidth="1"/>
    <col min="775" max="779" width="0" style="109" hidden="1" customWidth="1"/>
    <col min="780" max="780" width="12.42578125" style="109" bestFit="1" customWidth="1"/>
    <col min="781" max="781" width="9.140625" style="109"/>
    <col min="782" max="782" width="10" style="109" bestFit="1" customWidth="1"/>
    <col min="783" max="783" width="0" style="109" hidden="1" customWidth="1"/>
    <col min="784" max="784" width="12" style="109" customWidth="1"/>
    <col min="785" max="789" width="0" style="109" hidden="1" customWidth="1"/>
    <col min="790" max="790" width="12.140625" style="109" bestFit="1" customWidth="1"/>
    <col min="791" max="791" width="9.140625" style="109"/>
    <col min="792" max="792" width="10.42578125" style="109" bestFit="1" customWidth="1"/>
    <col min="793" max="793" width="10.42578125" style="109" customWidth="1"/>
    <col min="794" max="794" width="17.42578125" style="109" bestFit="1" customWidth="1"/>
    <col min="795" max="1024" width="9.140625" style="109"/>
    <col min="1025" max="1025" width="6.28515625" style="109" bestFit="1" customWidth="1"/>
    <col min="1026" max="1026" width="8" style="109" bestFit="1" customWidth="1"/>
    <col min="1027" max="1027" width="18.28515625" style="109" bestFit="1" customWidth="1"/>
    <col min="1028" max="1028" width="11" style="109" bestFit="1" customWidth="1"/>
    <col min="1029" max="1029" width="0" style="109" hidden="1" customWidth="1"/>
    <col min="1030" max="1030" width="12" style="109" customWidth="1"/>
    <col min="1031" max="1035" width="0" style="109" hidden="1" customWidth="1"/>
    <col min="1036" max="1036" width="12.42578125" style="109" bestFit="1" customWidth="1"/>
    <col min="1037" max="1037" width="9.140625" style="109"/>
    <col min="1038" max="1038" width="10" style="109" bestFit="1" customWidth="1"/>
    <col min="1039" max="1039" width="0" style="109" hidden="1" customWidth="1"/>
    <col min="1040" max="1040" width="12" style="109" customWidth="1"/>
    <col min="1041" max="1045" width="0" style="109" hidden="1" customWidth="1"/>
    <col min="1046" max="1046" width="12.140625" style="109" bestFit="1" customWidth="1"/>
    <col min="1047" max="1047" width="9.140625" style="109"/>
    <col min="1048" max="1048" width="10.42578125" style="109" bestFit="1" customWidth="1"/>
    <col min="1049" max="1049" width="10.42578125" style="109" customWidth="1"/>
    <col min="1050" max="1050" width="17.42578125" style="109" bestFit="1" customWidth="1"/>
    <col min="1051" max="1280" width="9.140625" style="109"/>
    <col min="1281" max="1281" width="6.28515625" style="109" bestFit="1" customWidth="1"/>
    <col min="1282" max="1282" width="8" style="109" bestFit="1" customWidth="1"/>
    <col min="1283" max="1283" width="18.28515625" style="109" bestFit="1" customWidth="1"/>
    <col min="1284" max="1284" width="11" style="109" bestFit="1" customWidth="1"/>
    <col min="1285" max="1285" width="0" style="109" hidden="1" customWidth="1"/>
    <col min="1286" max="1286" width="12" style="109" customWidth="1"/>
    <col min="1287" max="1291" width="0" style="109" hidden="1" customWidth="1"/>
    <col min="1292" max="1292" width="12.42578125" style="109" bestFit="1" customWidth="1"/>
    <col min="1293" max="1293" width="9.140625" style="109"/>
    <col min="1294" max="1294" width="10" style="109" bestFit="1" customWidth="1"/>
    <col min="1295" max="1295" width="0" style="109" hidden="1" customWidth="1"/>
    <col min="1296" max="1296" width="12" style="109" customWidth="1"/>
    <col min="1297" max="1301" width="0" style="109" hidden="1" customWidth="1"/>
    <col min="1302" max="1302" width="12.140625" style="109" bestFit="1" customWidth="1"/>
    <col min="1303" max="1303" width="9.140625" style="109"/>
    <col min="1304" max="1304" width="10.42578125" style="109" bestFit="1" customWidth="1"/>
    <col min="1305" max="1305" width="10.42578125" style="109" customWidth="1"/>
    <col min="1306" max="1306" width="17.42578125" style="109" bestFit="1" customWidth="1"/>
    <col min="1307" max="1536" width="9.140625" style="109"/>
    <col min="1537" max="1537" width="6.28515625" style="109" bestFit="1" customWidth="1"/>
    <col min="1538" max="1538" width="8" style="109" bestFit="1" customWidth="1"/>
    <col min="1539" max="1539" width="18.28515625" style="109" bestFit="1" customWidth="1"/>
    <col min="1540" max="1540" width="11" style="109" bestFit="1" customWidth="1"/>
    <col min="1541" max="1541" width="0" style="109" hidden="1" customWidth="1"/>
    <col min="1542" max="1542" width="12" style="109" customWidth="1"/>
    <col min="1543" max="1547" width="0" style="109" hidden="1" customWidth="1"/>
    <col min="1548" max="1548" width="12.42578125" style="109" bestFit="1" customWidth="1"/>
    <col min="1549" max="1549" width="9.140625" style="109"/>
    <col min="1550" max="1550" width="10" style="109" bestFit="1" customWidth="1"/>
    <col min="1551" max="1551" width="0" style="109" hidden="1" customWidth="1"/>
    <col min="1552" max="1552" width="12" style="109" customWidth="1"/>
    <col min="1553" max="1557" width="0" style="109" hidden="1" customWidth="1"/>
    <col min="1558" max="1558" width="12.140625" style="109" bestFit="1" customWidth="1"/>
    <col min="1559" max="1559" width="9.140625" style="109"/>
    <col min="1560" max="1560" width="10.42578125" style="109" bestFit="1" customWidth="1"/>
    <col min="1561" max="1561" width="10.42578125" style="109" customWidth="1"/>
    <col min="1562" max="1562" width="17.42578125" style="109" bestFit="1" customWidth="1"/>
    <col min="1563" max="1792" width="9.140625" style="109"/>
    <col min="1793" max="1793" width="6.28515625" style="109" bestFit="1" customWidth="1"/>
    <col min="1794" max="1794" width="8" style="109" bestFit="1" customWidth="1"/>
    <col min="1795" max="1795" width="18.28515625" style="109" bestFit="1" customWidth="1"/>
    <col min="1796" max="1796" width="11" style="109" bestFit="1" customWidth="1"/>
    <col min="1797" max="1797" width="0" style="109" hidden="1" customWidth="1"/>
    <col min="1798" max="1798" width="12" style="109" customWidth="1"/>
    <col min="1799" max="1803" width="0" style="109" hidden="1" customWidth="1"/>
    <col min="1804" max="1804" width="12.42578125" style="109" bestFit="1" customWidth="1"/>
    <col min="1805" max="1805" width="9.140625" style="109"/>
    <col min="1806" max="1806" width="10" style="109" bestFit="1" customWidth="1"/>
    <col min="1807" max="1807" width="0" style="109" hidden="1" customWidth="1"/>
    <col min="1808" max="1808" width="12" style="109" customWidth="1"/>
    <col min="1809" max="1813" width="0" style="109" hidden="1" customWidth="1"/>
    <col min="1814" max="1814" width="12.140625" style="109" bestFit="1" customWidth="1"/>
    <col min="1815" max="1815" width="9.140625" style="109"/>
    <col min="1816" max="1816" width="10.42578125" style="109" bestFit="1" customWidth="1"/>
    <col min="1817" max="1817" width="10.42578125" style="109" customWidth="1"/>
    <col min="1818" max="1818" width="17.42578125" style="109" bestFit="1" customWidth="1"/>
    <col min="1819" max="2048" width="9.140625" style="109"/>
    <col min="2049" max="2049" width="6.28515625" style="109" bestFit="1" customWidth="1"/>
    <col min="2050" max="2050" width="8" style="109" bestFit="1" customWidth="1"/>
    <col min="2051" max="2051" width="18.28515625" style="109" bestFit="1" customWidth="1"/>
    <col min="2052" max="2052" width="11" style="109" bestFit="1" customWidth="1"/>
    <col min="2053" max="2053" width="0" style="109" hidden="1" customWidth="1"/>
    <col min="2054" max="2054" width="12" style="109" customWidth="1"/>
    <col min="2055" max="2059" width="0" style="109" hidden="1" customWidth="1"/>
    <col min="2060" max="2060" width="12.42578125" style="109" bestFit="1" customWidth="1"/>
    <col min="2061" max="2061" width="9.140625" style="109"/>
    <col min="2062" max="2062" width="10" style="109" bestFit="1" customWidth="1"/>
    <col min="2063" max="2063" width="0" style="109" hidden="1" customWidth="1"/>
    <col min="2064" max="2064" width="12" style="109" customWidth="1"/>
    <col min="2065" max="2069" width="0" style="109" hidden="1" customWidth="1"/>
    <col min="2070" max="2070" width="12.140625" style="109" bestFit="1" customWidth="1"/>
    <col min="2071" max="2071" width="9.140625" style="109"/>
    <col min="2072" max="2072" width="10.42578125" style="109" bestFit="1" customWidth="1"/>
    <col min="2073" max="2073" width="10.42578125" style="109" customWidth="1"/>
    <col min="2074" max="2074" width="17.42578125" style="109" bestFit="1" customWidth="1"/>
    <col min="2075" max="2304" width="9.140625" style="109"/>
    <col min="2305" max="2305" width="6.28515625" style="109" bestFit="1" customWidth="1"/>
    <col min="2306" max="2306" width="8" style="109" bestFit="1" customWidth="1"/>
    <col min="2307" max="2307" width="18.28515625" style="109" bestFit="1" customWidth="1"/>
    <col min="2308" max="2308" width="11" style="109" bestFit="1" customWidth="1"/>
    <col min="2309" max="2309" width="0" style="109" hidden="1" customWidth="1"/>
    <col min="2310" max="2310" width="12" style="109" customWidth="1"/>
    <col min="2311" max="2315" width="0" style="109" hidden="1" customWidth="1"/>
    <col min="2316" max="2316" width="12.42578125" style="109" bestFit="1" customWidth="1"/>
    <col min="2317" max="2317" width="9.140625" style="109"/>
    <col min="2318" max="2318" width="10" style="109" bestFit="1" customWidth="1"/>
    <col min="2319" max="2319" width="0" style="109" hidden="1" customWidth="1"/>
    <col min="2320" max="2320" width="12" style="109" customWidth="1"/>
    <col min="2321" max="2325" width="0" style="109" hidden="1" customWidth="1"/>
    <col min="2326" max="2326" width="12.140625" style="109" bestFit="1" customWidth="1"/>
    <col min="2327" max="2327" width="9.140625" style="109"/>
    <col min="2328" max="2328" width="10.42578125" style="109" bestFit="1" customWidth="1"/>
    <col min="2329" max="2329" width="10.42578125" style="109" customWidth="1"/>
    <col min="2330" max="2330" width="17.42578125" style="109" bestFit="1" customWidth="1"/>
    <col min="2331" max="2560" width="9.140625" style="109"/>
    <col min="2561" max="2561" width="6.28515625" style="109" bestFit="1" customWidth="1"/>
    <col min="2562" max="2562" width="8" style="109" bestFit="1" customWidth="1"/>
    <col min="2563" max="2563" width="18.28515625" style="109" bestFit="1" customWidth="1"/>
    <col min="2564" max="2564" width="11" style="109" bestFit="1" customWidth="1"/>
    <col min="2565" max="2565" width="0" style="109" hidden="1" customWidth="1"/>
    <col min="2566" max="2566" width="12" style="109" customWidth="1"/>
    <col min="2567" max="2571" width="0" style="109" hidden="1" customWidth="1"/>
    <col min="2572" max="2572" width="12.42578125" style="109" bestFit="1" customWidth="1"/>
    <col min="2573" max="2573" width="9.140625" style="109"/>
    <col min="2574" max="2574" width="10" style="109" bestFit="1" customWidth="1"/>
    <col min="2575" max="2575" width="0" style="109" hidden="1" customWidth="1"/>
    <col min="2576" max="2576" width="12" style="109" customWidth="1"/>
    <col min="2577" max="2581" width="0" style="109" hidden="1" customWidth="1"/>
    <col min="2582" max="2582" width="12.140625" style="109" bestFit="1" customWidth="1"/>
    <col min="2583" max="2583" width="9.140625" style="109"/>
    <col min="2584" max="2584" width="10.42578125" style="109" bestFit="1" customWidth="1"/>
    <col min="2585" max="2585" width="10.42578125" style="109" customWidth="1"/>
    <col min="2586" max="2586" width="17.42578125" style="109" bestFit="1" customWidth="1"/>
    <col min="2587" max="2816" width="9.140625" style="109"/>
    <col min="2817" max="2817" width="6.28515625" style="109" bestFit="1" customWidth="1"/>
    <col min="2818" max="2818" width="8" style="109" bestFit="1" customWidth="1"/>
    <col min="2819" max="2819" width="18.28515625" style="109" bestFit="1" customWidth="1"/>
    <col min="2820" max="2820" width="11" style="109" bestFit="1" customWidth="1"/>
    <col min="2821" max="2821" width="0" style="109" hidden="1" customWidth="1"/>
    <col min="2822" max="2822" width="12" style="109" customWidth="1"/>
    <col min="2823" max="2827" width="0" style="109" hidden="1" customWidth="1"/>
    <col min="2828" max="2828" width="12.42578125" style="109" bestFit="1" customWidth="1"/>
    <col min="2829" max="2829" width="9.140625" style="109"/>
    <col min="2830" max="2830" width="10" style="109" bestFit="1" customWidth="1"/>
    <col min="2831" max="2831" width="0" style="109" hidden="1" customWidth="1"/>
    <col min="2832" max="2832" width="12" style="109" customWidth="1"/>
    <col min="2833" max="2837" width="0" style="109" hidden="1" customWidth="1"/>
    <col min="2838" max="2838" width="12.140625" style="109" bestFit="1" customWidth="1"/>
    <col min="2839" max="2839" width="9.140625" style="109"/>
    <col min="2840" max="2840" width="10.42578125" style="109" bestFit="1" customWidth="1"/>
    <col min="2841" max="2841" width="10.42578125" style="109" customWidth="1"/>
    <col min="2842" max="2842" width="17.42578125" style="109" bestFit="1" customWidth="1"/>
    <col min="2843" max="3072" width="9.140625" style="109"/>
    <col min="3073" max="3073" width="6.28515625" style="109" bestFit="1" customWidth="1"/>
    <col min="3074" max="3074" width="8" style="109" bestFit="1" customWidth="1"/>
    <col min="3075" max="3075" width="18.28515625" style="109" bestFit="1" customWidth="1"/>
    <col min="3076" max="3076" width="11" style="109" bestFit="1" customWidth="1"/>
    <col min="3077" max="3077" width="0" style="109" hidden="1" customWidth="1"/>
    <col min="3078" max="3078" width="12" style="109" customWidth="1"/>
    <col min="3079" max="3083" width="0" style="109" hidden="1" customWidth="1"/>
    <col min="3084" max="3084" width="12.42578125" style="109" bestFit="1" customWidth="1"/>
    <col min="3085" max="3085" width="9.140625" style="109"/>
    <col min="3086" max="3086" width="10" style="109" bestFit="1" customWidth="1"/>
    <col min="3087" max="3087" width="0" style="109" hidden="1" customWidth="1"/>
    <col min="3088" max="3088" width="12" style="109" customWidth="1"/>
    <col min="3089" max="3093" width="0" style="109" hidden="1" customWidth="1"/>
    <col min="3094" max="3094" width="12.140625" style="109" bestFit="1" customWidth="1"/>
    <col min="3095" max="3095" width="9.140625" style="109"/>
    <col min="3096" max="3096" width="10.42578125" style="109" bestFit="1" customWidth="1"/>
    <col min="3097" max="3097" width="10.42578125" style="109" customWidth="1"/>
    <col min="3098" max="3098" width="17.42578125" style="109" bestFit="1" customWidth="1"/>
    <col min="3099" max="3328" width="9.140625" style="109"/>
    <col min="3329" max="3329" width="6.28515625" style="109" bestFit="1" customWidth="1"/>
    <col min="3330" max="3330" width="8" style="109" bestFit="1" customWidth="1"/>
    <col min="3331" max="3331" width="18.28515625" style="109" bestFit="1" customWidth="1"/>
    <col min="3332" max="3332" width="11" style="109" bestFit="1" customWidth="1"/>
    <col min="3333" max="3333" width="0" style="109" hidden="1" customWidth="1"/>
    <col min="3334" max="3334" width="12" style="109" customWidth="1"/>
    <col min="3335" max="3339" width="0" style="109" hidden="1" customWidth="1"/>
    <col min="3340" max="3340" width="12.42578125" style="109" bestFit="1" customWidth="1"/>
    <col min="3341" max="3341" width="9.140625" style="109"/>
    <col min="3342" max="3342" width="10" style="109" bestFit="1" customWidth="1"/>
    <col min="3343" max="3343" width="0" style="109" hidden="1" customWidth="1"/>
    <col min="3344" max="3344" width="12" style="109" customWidth="1"/>
    <col min="3345" max="3349" width="0" style="109" hidden="1" customWidth="1"/>
    <col min="3350" max="3350" width="12.140625" style="109" bestFit="1" customWidth="1"/>
    <col min="3351" max="3351" width="9.140625" style="109"/>
    <col min="3352" max="3352" width="10.42578125" style="109" bestFit="1" customWidth="1"/>
    <col min="3353" max="3353" width="10.42578125" style="109" customWidth="1"/>
    <col min="3354" max="3354" width="17.42578125" style="109" bestFit="1" customWidth="1"/>
    <col min="3355" max="3584" width="9.140625" style="109"/>
    <col min="3585" max="3585" width="6.28515625" style="109" bestFit="1" customWidth="1"/>
    <col min="3586" max="3586" width="8" style="109" bestFit="1" customWidth="1"/>
    <col min="3587" max="3587" width="18.28515625" style="109" bestFit="1" customWidth="1"/>
    <col min="3588" max="3588" width="11" style="109" bestFit="1" customWidth="1"/>
    <col min="3589" max="3589" width="0" style="109" hidden="1" customWidth="1"/>
    <col min="3590" max="3590" width="12" style="109" customWidth="1"/>
    <col min="3591" max="3595" width="0" style="109" hidden="1" customWidth="1"/>
    <col min="3596" max="3596" width="12.42578125" style="109" bestFit="1" customWidth="1"/>
    <col min="3597" max="3597" width="9.140625" style="109"/>
    <col min="3598" max="3598" width="10" style="109" bestFit="1" customWidth="1"/>
    <col min="3599" max="3599" width="0" style="109" hidden="1" customWidth="1"/>
    <col min="3600" max="3600" width="12" style="109" customWidth="1"/>
    <col min="3601" max="3605" width="0" style="109" hidden="1" customWidth="1"/>
    <col min="3606" max="3606" width="12.140625" style="109" bestFit="1" customWidth="1"/>
    <col min="3607" max="3607" width="9.140625" style="109"/>
    <col min="3608" max="3608" width="10.42578125" style="109" bestFit="1" customWidth="1"/>
    <col min="3609" max="3609" width="10.42578125" style="109" customWidth="1"/>
    <col min="3610" max="3610" width="17.42578125" style="109" bestFit="1" customWidth="1"/>
    <col min="3611" max="3840" width="9.140625" style="109"/>
    <col min="3841" max="3841" width="6.28515625" style="109" bestFit="1" customWidth="1"/>
    <col min="3842" max="3842" width="8" style="109" bestFit="1" customWidth="1"/>
    <col min="3843" max="3843" width="18.28515625" style="109" bestFit="1" customWidth="1"/>
    <col min="3844" max="3844" width="11" style="109" bestFit="1" customWidth="1"/>
    <col min="3845" max="3845" width="0" style="109" hidden="1" customWidth="1"/>
    <col min="3846" max="3846" width="12" style="109" customWidth="1"/>
    <col min="3847" max="3851" width="0" style="109" hidden="1" customWidth="1"/>
    <col min="3852" max="3852" width="12.42578125" style="109" bestFit="1" customWidth="1"/>
    <col min="3853" max="3853" width="9.140625" style="109"/>
    <col min="3854" max="3854" width="10" style="109" bestFit="1" customWidth="1"/>
    <col min="3855" max="3855" width="0" style="109" hidden="1" customWidth="1"/>
    <col min="3856" max="3856" width="12" style="109" customWidth="1"/>
    <col min="3857" max="3861" width="0" style="109" hidden="1" customWidth="1"/>
    <col min="3862" max="3862" width="12.140625" style="109" bestFit="1" customWidth="1"/>
    <col min="3863" max="3863" width="9.140625" style="109"/>
    <col min="3864" max="3864" width="10.42578125" style="109" bestFit="1" customWidth="1"/>
    <col min="3865" max="3865" width="10.42578125" style="109" customWidth="1"/>
    <col min="3866" max="3866" width="17.42578125" style="109" bestFit="1" customWidth="1"/>
    <col min="3867" max="4096" width="9.140625" style="109"/>
    <col min="4097" max="4097" width="6.28515625" style="109" bestFit="1" customWidth="1"/>
    <col min="4098" max="4098" width="8" style="109" bestFit="1" customWidth="1"/>
    <col min="4099" max="4099" width="18.28515625" style="109" bestFit="1" customWidth="1"/>
    <col min="4100" max="4100" width="11" style="109" bestFit="1" customWidth="1"/>
    <col min="4101" max="4101" width="0" style="109" hidden="1" customWidth="1"/>
    <col min="4102" max="4102" width="12" style="109" customWidth="1"/>
    <col min="4103" max="4107" width="0" style="109" hidden="1" customWidth="1"/>
    <col min="4108" max="4108" width="12.42578125" style="109" bestFit="1" customWidth="1"/>
    <col min="4109" max="4109" width="9.140625" style="109"/>
    <col min="4110" max="4110" width="10" style="109" bestFit="1" customWidth="1"/>
    <col min="4111" max="4111" width="0" style="109" hidden="1" customWidth="1"/>
    <col min="4112" max="4112" width="12" style="109" customWidth="1"/>
    <col min="4113" max="4117" width="0" style="109" hidden="1" customWidth="1"/>
    <col min="4118" max="4118" width="12.140625" style="109" bestFit="1" customWidth="1"/>
    <col min="4119" max="4119" width="9.140625" style="109"/>
    <col min="4120" max="4120" width="10.42578125" style="109" bestFit="1" customWidth="1"/>
    <col min="4121" max="4121" width="10.42578125" style="109" customWidth="1"/>
    <col min="4122" max="4122" width="17.42578125" style="109" bestFit="1" customWidth="1"/>
    <col min="4123" max="4352" width="9.140625" style="109"/>
    <col min="4353" max="4353" width="6.28515625" style="109" bestFit="1" customWidth="1"/>
    <col min="4354" max="4354" width="8" style="109" bestFit="1" customWidth="1"/>
    <col min="4355" max="4355" width="18.28515625" style="109" bestFit="1" customWidth="1"/>
    <col min="4356" max="4356" width="11" style="109" bestFit="1" customWidth="1"/>
    <col min="4357" max="4357" width="0" style="109" hidden="1" customWidth="1"/>
    <col min="4358" max="4358" width="12" style="109" customWidth="1"/>
    <col min="4359" max="4363" width="0" style="109" hidden="1" customWidth="1"/>
    <col min="4364" max="4364" width="12.42578125" style="109" bestFit="1" customWidth="1"/>
    <col min="4365" max="4365" width="9.140625" style="109"/>
    <col min="4366" max="4366" width="10" style="109" bestFit="1" customWidth="1"/>
    <col min="4367" max="4367" width="0" style="109" hidden="1" customWidth="1"/>
    <col min="4368" max="4368" width="12" style="109" customWidth="1"/>
    <col min="4369" max="4373" width="0" style="109" hidden="1" customWidth="1"/>
    <col min="4374" max="4374" width="12.140625" style="109" bestFit="1" customWidth="1"/>
    <col min="4375" max="4375" width="9.140625" style="109"/>
    <col min="4376" max="4376" width="10.42578125" style="109" bestFit="1" customWidth="1"/>
    <col min="4377" max="4377" width="10.42578125" style="109" customWidth="1"/>
    <col min="4378" max="4378" width="17.42578125" style="109" bestFit="1" customWidth="1"/>
    <col min="4379" max="4608" width="9.140625" style="109"/>
    <col min="4609" max="4609" width="6.28515625" style="109" bestFit="1" customWidth="1"/>
    <col min="4610" max="4610" width="8" style="109" bestFit="1" customWidth="1"/>
    <col min="4611" max="4611" width="18.28515625" style="109" bestFit="1" customWidth="1"/>
    <col min="4612" max="4612" width="11" style="109" bestFit="1" customWidth="1"/>
    <col min="4613" max="4613" width="0" style="109" hidden="1" customWidth="1"/>
    <col min="4614" max="4614" width="12" style="109" customWidth="1"/>
    <col min="4615" max="4619" width="0" style="109" hidden="1" customWidth="1"/>
    <col min="4620" max="4620" width="12.42578125" style="109" bestFit="1" customWidth="1"/>
    <col min="4621" max="4621" width="9.140625" style="109"/>
    <col min="4622" max="4622" width="10" style="109" bestFit="1" customWidth="1"/>
    <col min="4623" max="4623" width="0" style="109" hidden="1" customWidth="1"/>
    <col min="4624" max="4624" width="12" style="109" customWidth="1"/>
    <col min="4625" max="4629" width="0" style="109" hidden="1" customWidth="1"/>
    <col min="4630" max="4630" width="12.140625" style="109" bestFit="1" customWidth="1"/>
    <col min="4631" max="4631" width="9.140625" style="109"/>
    <col min="4632" max="4632" width="10.42578125" style="109" bestFit="1" customWidth="1"/>
    <col min="4633" max="4633" width="10.42578125" style="109" customWidth="1"/>
    <col min="4634" max="4634" width="17.42578125" style="109" bestFit="1" customWidth="1"/>
    <col min="4635" max="4864" width="9.140625" style="109"/>
    <col min="4865" max="4865" width="6.28515625" style="109" bestFit="1" customWidth="1"/>
    <col min="4866" max="4866" width="8" style="109" bestFit="1" customWidth="1"/>
    <col min="4867" max="4867" width="18.28515625" style="109" bestFit="1" customWidth="1"/>
    <col min="4868" max="4868" width="11" style="109" bestFit="1" customWidth="1"/>
    <col min="4869" max="4869" width="0" style="109" hidden="1" customWidth="1"/>
    <col min="4870" max="4870" width="12" style="109" customWidth="1"/>
    <col min="4871" max="4875" width="0" style="109" hidden="1" customWidth="1"/>
    <col min="4876" max="4876" width="12.42578125" style="109" bestFit="1" customWidth="1"/>
    <col min="4877" max="4877" width="9.140625" style="109"/>
    <col min="4878" max="4878" width="10" style="109" bestFit="1" customWidth="1"/>
    <col min="4879" max="4879" width="0" style="109" hidden="1" customWidth="1"/>
    <col min="4880" max="4880" width="12" style="109" customWidth="1"/>
    <col min="4881" max="4885" width="0" style="109" hidden="1" customWidth="1"/>
    <col min="4886" max="4886" width="12.140625" style="109" bestFit="1" customWidth="1"/>
    <col min="4887" max="4887" width="9.140625" style="109"/>
    <col min="4888" max="4888" width="10.42578125" style="109" bestFit="1" customWidth="1"/>
    <col min="4889" max="4889" width="10.42578125" style="109" customWidth="1"/>
    <col min="4890" max="4890" width="17.42578125" style="109" bestFit="1" customWidth="1"/>
    <col min="4891" max="5120" width="9.140625" style="109"/>
    <col min="5121" max="5121" width="6.28515625" style="109" bestFit="1" customWidth="1"/>
    <col min="5122" max="5122" width="8" style="109" bestFit="1" customWidth="1"/>
    <col min="5123" max="5123" width="18.28515625" style="109" bestFit="1" customWidth="1"/>
    <col min="5124" max="5124" width="11" style="109" bestFit="1" customWidth="1"/>
    <col min="5125" max="5125" width="0" style="109" hidden="1" customWidth="1"/>
    <col min="5126" max="5126" width="12" style="109" customWidth="1"/>
    <col min="5127" max="5131" width="0" style="109" hidden="1" customWidth="1"/>
    <col min="5132" max="5132" width="12.42578125" style="109" bestFit="1" customWidth="1"/>
    <col min="5133" max="5133" width="9.140625" style="109"/>
    <col min="5134" max="5134" width="10" style="109" bestFit="1" customWidth="1"/>
    <col min="5135" max="5135" width="0" style="109" hidden="1" customWidth="1"/>
    <col min="5136" max="5136" width="12" style="109" customWidth="1"/>
    <col min="5137" max="5141" width="0" style="109" hidden="1" customWidth="1"/>
    <col min="5142" max="5142" width="12.140625" style="109" bestFit="1" customWidth="1"/>
    <col min="5143" max="5143" width="9.140625" style="109"/>
    <col min="5144" max="5144" width="10.42578125" style="109" bestFit="1" customWidth="1"/>
    <col min="5145" max="5145" width="10.42578125" style="109" customWidth="1"/>
    <col min="5146" max="5146" width="17.42578125" style="109" bestFit="1" customWidth="1"/>
    <col min="5147" max="5376" width="9.140625" style="109"/>
    <col min="5377" max="5377" width="6.28515625" style="109" bestFit="1" customWidth="1"/>
    <col min="5378" max="5378" width="8" style="109" bestFit="1" customWidth="1"/>
    <col min="5379" max="5379" width="18.28515625" style="109" bestFit="1" customWidth="1"/>
    <col min="5380" max="5380" width="11" style="109" bestFit="1" customWidth="1"/>
    <col min="5381" max="5381" width="0" style="109" hidden="1" customWidth="1"/>
    <col min="5382" max="5382" width="12" style="109" customWidth="1"/>
    <col min="5383" max="5387" width="0" style="109" hidden="1" customWidth="1"/>
    <col min="5388" max="5388" width="12.42578125" style="109" bestFit="1" customWidth="1"/>
    <col min="5389" max="5389" width="9.140625" style="109"/>
    <col min="5390" max="5390" width="10" style="109" bestFit="1" customWidth="1"/>
    <col min="5391" max="5391" width="0" style="109" hidden="1" customWidth="1"/>
    <col min="5392" max="5392" width="12" style="109" customWidth="1"/>
    <col min="5393" max="5397" width="0" style="109" hidden="1" customWidth="1"/>
    <col min="5398" max="5398" width="12.140625" style="109" bestFit="1" customWidth="1"/>
    <col min="5399" max="5399" width="9.140625" style="109"/>
    <col min="5400" max="5400" width="10.42578125" style="109" bestFit="1" customWidth="1"/>
    <col min="5401" max="5401" width="10.42578125" style="109" customWidth="1"/>
    <col min="5402" max="5402" width="17.42578125" style="109" bestFit="1" customWidth="1"/>
    <col min="5403" max="5632" width="9.140625" style="109"/>
    <col min="5633" max="5633" width="6.28515625" style="109" bestFit="1" customWidth="1"/>
    <col min="5634" max="5634" width="8" style="109" bestFit="1" customWidth="1"/>
    <col min="5635" max="5635" width="18.28515625" style="109" bestFit="1" customWidth="1"/>
    <col min="5636" max="5636" width="11" style="109" bestFit="1" customWidth="1"/>
    <col min="5637" max="5637" width="0" style="109" hidden="1" customWidth="1"/>
    <col min="5638" max="5638" width="12" style="109" customWidth="1"/>
    <col min="5639" max="5643" width="0" style="109" hidden="1" customWidth="1"/>
    <col min="5644" max="5644" width="12.42578125" style="109" bestFit="1" customWidth="1"/>
    <col min="5645" max="5645" width="9.140625" style="109"/>
    <col min="5646" max="5646" width="10" style="109" bestFit="1" customWidth="1"/>
    <col min="5647" max="5647" width="0" style="109" hidden="1" customWidth="1"/>
    <col min="5648" max="5648" width="12" style="109" customWidth="1"/>
    <col min="5649" max="5653" width="0" style="109" hidden="1" customWidth="1"/>
    <col min="5654" max="5654" width="12.140625" style="109" bestFit="1" customWidth="1"/>
    <col min="5655" max="5655" width="9.140625" style="109"/>
    <col min="5656" max="5656" width="10.42578125" style="109" bestFit="1" customWidth="1"/>
    <col min="5657" max="5657" width="10.42578125" style="109" customWidth="1"/>
    <col min="5658" max="5658" width="17.42578125" style="109" bestFit="1" customWidth="1"/>
    <col min="5659" max="5888" width="9.140625" style="109"/>
    <col min="5889" max="5889" width="6.28515625" style="109" bestFit="1" customWidth="1"/>
    <col min="5890" max="5890" width="8" style="109" bestFit="1" customWidth="1"/>
    <col min="5891" max="5891" width="18.28515625" style="109" bestFit="1" customWidth="1"/>
    <col min="5892" max="5892" width="11" style="109" bestFit="1" customWidth="1"/>
    <col min="5893" max="5893" width="0" style="109" hidden="1" customWidth="1"/>
    <col min="5894" max="5894" width="12" style="109" customWidth="1"/>
    <col min="5895" max="5899" width="0" style="109" hidden="1" customWidth="1"/>
    <col min="5900" max="5900" width="12.42578125" style="109" bestFit="1" customWidth="1"/>
    <col min="5901" max="5901" width="9.140625" style="109"/>
    <col min="5902" max="5902" width="10" style="109" bestFit="1" customWidth="1"/>
    <col min="5903" max="5903" width="0" style="109" hidden="1" customWidth="1"/>
    <col min="5904" max="5904" width="12" style="109" customWidth="1"/>
    <col min="5905" max="5909" width="0" style="109" hidden="1" customWidth="1"/>
    <col min="5910" max="5910" width="12.140625" style="109" bestFit="1" customWidth="1"/>
    <col min="5911" max="5911" width="9.140625" style="109"/>
    <col min="5912" max="5912" width="10.42578125" style="109" bestFit="1" customWidth="1"/>
    <col min="5913" max="5913" width="10.42578125" style="109" customWidth="1"/>
    <col min="5914" max="5914" width="17.42578125" style="109" bestFit="1" customWidth="1"/>
    <col min="5915" max="6144" width="9.140625" style="109"/>
    <col min="6145" max="6145" width="6.28515625" style="109" bestFit="1" customWidth="1"/>
    <col min="6146" max="6146" width="8" style="109" bestFit="1" customWidth="1"/>
    <col min="6147" max="6147" width="18.28515625" style="109" bestFit="1" customWidth="1"/>
    <col min="6148" max="6148" width="11" style="109" bestFit="1" customWidth="1"/>
    <col min="6149" max="6149" width="0" style="109" hidden="1" customWidth="1"/>
    <col min="6150" max="6150" width="12" style="109" customWidth="1"/>
    <col min="6151" max="6155" width="0" style="109" hidden="1" customWidth="1"/>
    <col min="6156" max="6156" width="12.42578125" style="109" bestFit="1" customWidth="1"/>
    <col min="6157" max="6157" width="9.140625" style="109"/>
    <col min="6158" max="6158" width="10" style="109" bestFit="1" customWidth="1"/>
    <col min="6159" max="6159" width="0" style="109" hidden="1" customWidth="1"/>
    <col min="6160" max="6160" width="12" style="109" customWidth="1"/>
    <col min="6161" max="6165" width="0" style="109" hidden="1" customWidth="1"/>
    <col min="6166" max="6166" width="12.140625" style="109" bestFit="1" customWidth="1"/>
    <col min="6167" max="6167" width="9.140625" style="109"/>
    <col min="6168" max="6168" width="10.42578125" style="109" bestFit="1" customWidth="1"/>
    <col min="6169" max="6169" width="10.42578125" style="109" customWidth="1"/>
    <col min="6170" max="6170" width="17.42578125" style="109" bestFit="1" customWidth="1"/>
    <col min="6171" max="6400" width="9.140625" style="109"/>
    <col min="6401" max="6401" width="6.28515625" style="109" bestFit="1" customWidth="1"/>
    <col min="6402" max="6402" width="8" style="109" bestFit="1" customWidth="1"/>
    <col min="6403" max="6403" width="18.28515625" style="109" bestFit="1" customWidth="1"/>
    <col min="6404" max="6404" width="11" style="109" bestFit="1" customWidth="1"/>
    <col min="6405" max="6405" width="0" style="109" hidden="1" customWidth="1"/>
    <col min="6406" max="6406" width="12" style="109" customWidth="1"/>
    <col min="6407" max="6411" width="0" style="109" hidden="1" customWidth="1"/>
    <col min="6412" max="6412" width="12.42578125" style="109" bestFit="1" customWidth="1"/>
    <col min="6413" max="6413" width="9.140625" style="109"/>
    <col min="6414" max="6414" width="10" style="109" bestFit="1" customWidth="1"/>
    <col min="6415" max="6415" width="0" style="109" hidden="1" customWidth="1"/>
    <col min="6416" max="6416" width="12" style="109" customWidth="1"/>
    <col min="6417" max="6421" width="0" style="109" hidden="1" customWidth="1"/>
    <col min="6422" max="6422" width="12.140625" style="109" bestFit="1" customWidth="1"/>
    <col min="6423" max="6423" width="9.140625" style="109"/>
    <col min="6424" max="6424" width="10.42578125" style="109" bestFit="1" customWidth="1"/>
    <col min="6425" max="6425" width="10.42578125" style="109" customWidth="1"/>
    <col min="6426" max="6426" width="17.42578125" style="109" bestFit="1" customWidth="1"/>
    <col min="6427" max="6656" width="9.140625" style="109"/>
    <col min="6657" max="6657" width="6.28515625" style="109" bestFit="1" customWidth="1"/>
    <col min="6658" max="6658" width="8" style="109" bestFit="1" customWidth="1"/>
    <col min="6659" max="6659" width="18.28515625" style="109" bestFit="1" customWidth="1"/>
    <col min="6660" max="6660" width="11" style="109" bestFit="1" customWidth="1"/>
    <col min="6661" max="6661" width="0" style="109" hidden="1" customWidth="1"/>
    <col min="6662" max="6662" width="12" style="109" customWidth="1"/>
    <col min="6663" max="6667" width="0" style="109" hidden="1" customWidth="1"/>
    <col min="6668" max="6668" width="12.42578125" style="109" bestFit="1" customWidth="1"/>
    <col min="6669" max="6669" width="9.140625" style="109"/>
    <col min="6670" max="6670" width="10" style="109" bestFit="1" customWidth="1"/>
    <col min="6671" max="6671" width="0" style="109" hidden="1" customWidth="1"/>
    <col min="6672" max="6672" width="12" style="109" customWidth="1"/>
    <col min="6673" max="6677" width="0" style="109" hidden="1" customWidth="1"/>
    <col min="6678" max="6678" width="12.140625" style="109" bestFit="1" customWidth="1"/>
    <col min="6679" max="6679" width="9.140625" style="109"/>
    <col min="6680" max="6680" width="10.42578125" style="109" bestFit="1" customWidth="1"/>
    <col min="6681" max="6681" width="10.42578125" style="109" customWidth="1"/>
    <col min="6682" max="6682" width="17.42578125" style="109" bestFit="1" customWidth="1"/>
    <col min="6683" max="6912" width="9.140625" style="109"/>
    <col min="6913" max="6913" width="6.28515625" style="109" bestFit="1" customWidth="1"/>
    <col min="6914" max="6914" width="8" style="109" bestFit="1" customWidth="1"/>
    <col min="6915" max="6915" width="18.28515625" style="109" bestFit="1" customWidth="1"/>
    <col min="6916" max="6916" width="11" style="109" bestFit="1" customWidth="1"/>
    <col min="6917" max="6917" width="0" style="109" hidden="1" customWidth="1"/>
    <col min="6918" max="6918" width="12" style="109" customWidth="1"/>
    <col min="6919" max="6923" width="0" style="109" hidden="1" customWidth="1"/>
    <col min="6924" max="6924" width="12.42578125" style="109" bestFit="1" customWidth="1"/>
    <col min="6925" max="6925" width="9.140625" style="109"/>
    <col min="6926" max="6926" width="10" style="109" bestFit="1" customWidth="1"/>
    <col min="6927" max="6927" width="0" style="109" hidden="1" customWidth="1"/>
    <col min="6928" max="6928" width="12" style="109" customWidth="1"/>
    <col min="6929" max="6933" width="0" style="109" hidden="1" customWidth="1"/>
    <col min="6934" max="6934" width="12.140625" style="109" bestFit="1" customWidth="1"/>
    <col min="6935" max="6935" width="9.140625" style="109"/>
    <col min="6936" max="6936" width="10.42578125" style="109" bestFit="1" customWidth="1"/>
    <col min="6937" max="6937" width="10.42578125" style="109" customWidth="1"/>
    <col min="6938" max="6938" width="17.42578125" style="109" bestFit="1" customWidth="1"/>
    <col min="6939" max="7168" width="9.140625" style="109"/>
    <col min="7169" max="7169" width="6.28515625" style="109" bestFit="1" customWidth="1"/>
    <col min="7170" max="7170" width="8" style="109" bestFit="1" customWidth="1"/>
    <col min="7171" max="7171" width="18.28515625" style="109" bestFit="1" customWidth="1"/>
    <col min="7172" max="7172" width="11" style="109" bestFit="1" customWidth="1"/>
    <col min="7173" max="7173" width="0" style="109" hidden="1" customWidth="1"/>
    <col min="7174" max="7174" width="12" style="109" customWidth="1"/>
    <col min="7175" max="7179" width="0" style="109" hidden="1" customWidth="1"/>
    <col min="7180" max="7180" width="12.42578125" style="109" bestFit="1" customWidth="1"/>
    <col min="7181" max="7181" width="9.140625" style="109"/>
    <col min="7182" max="7182" width="10" style="109" bestFit="1" customWidth="1"/>
    <col min="7183" max="7183" width="0" style="109" hidden="1" customWidth="1"/>
    <col min="7184" max="7184" width="12" style="109" customWidth="1"/>
    <col min="7185" max="7189" width="0" style="109" hidden="1" customWidth="1"/>
    <col min="7190" max="7190" width="12.140625" style="109" bestFit="1" customWidth="1"/>
    <col min="7191" max="7191" width="9.140625" style="109"/>
    <col min="7192" max="7192" width="10.42578125" style="109" bestFit="1" customWidth="1"/>
    <col min="7193" max="7193" width="10.42578125" style="109" customWidth="1"/>
    <col min="7194" max="7194" width="17.42578125" style="109" bestFit="1" customWidth="1"/>
    <col min="7195" max="7424" width="9.140625" style="109"/>
    <col min="7425" max="7425" width="6.28515625" style="109" bestFit="1" customWidth="1"/>
    <col min="7426" max="7426" width="8" style="109" bestFit="1" customWidth="1"/>
    <col min="7427" max="7427" width="18.28515625" style="109" bestFit="1" customWidth="1"/>
    <col min="7428" max="7428" width="11" style="109" bestFit="1" customWidth="1"/>
    <col min="7429" max="7429" width="0" style="109" hidden="1" customWidth="1"/>
    <col min="7430" max="7430" width="12" style="109" customWidth="1"/>
    <col min="7431" max="7435" width="0" style="109" hidden="1" customWidth="1"/>
    <col min="7436" max="7436" width="12.42578125" style="109" bestFit="1" customWidth="1"/>
    <col min="7437" max="7437" width="9.140625" style="109"/>
    <col min="7438" max="7438" width="10" style="109" bestFit="1" customWidth="1"/>
    <col min="7439" max="7439" width="0" style="109" hidden="1" customWidth="1"/>
    <col min="7440" max="7440" width="12" style="109" customWidth="1"/>
    <col min="7441" max="7445" width="0" style="109" hidden="1" customWidth="1"/>
    <col min="7446" max="7446" width="12.140625" style="109" bestFit="1" customWidth="1"/>
    <col min="7447" max="7447" width="9.140625" style="109"/>
    <col min="7448" max="7448" width="10.42578125" style="109" bestFit="1" customWidth="1"/>
    <col min="7449" max="7449" width="10.42578125" style="109" customWidth="1"/>
    <col min="7450" max="7450" width="17.42578125" style="109" bestFit="1" customWidth="1"/>
    <col min="7451" max="7680" width="9.140625" style="109"/>
    <col min="7681" max="7681" width="6.28515625" style="109" bestFit="1" customWidth="1"/>
    <col min="7682" max="7682" width="8" style="109" bestFit="1" customWidth="1"/>
    <col min="7683" max="7683" width="18.28515625" style="109" bestFit="1" customWidth="1"/>
    <col min="7684" max="7684" width="11" style="109" bestFit="1" customWidth="1"/>
    <col min="7685" max="7685" width="0" style="109" hidden="1" customWidth="1"/>
    <col min="7686" max="7686" width="12" style="109" customWidth="1"/>
    <col min="7687" max="7691" width="0" style="109" hidden="1" customWidth="1"/>
    <col min="7692" max="7692" width="12.42578125" style="109" bestFit="1" customWidth="1"/>
    <col min="7693" max="7693" width="9.140625" style="109"/>
    <col min="7694" max="7694" width="10" style="109" bestFit="1" customWidth="1"/>
    <col min="7695" max="7695" width="0" style="109" hidden="1" customWidth="1"/>
    <col min="7696" max="7696" width="12" style="109" customWidth="1"/>
    <col min="7697" max="7701" width="0" style="109" hidden="1" customWidth="1"/>
    <col min="7702" max="7702" width="12.140625" style="109" bestFit="1" customWidth="1"/>
    <col min="7703" max="7703" width="9.140625" style="109"/>
    <col min="7704" max="7704" width="10.42578125" style="109" bestFit="1" customWidth="1"/>
    <col min="7705" max="7705" width="10.42578125" style="109" customWidth="1"/>
    <col min="7706" max="7706" width="17.42578125" style="109" bestFit="1" customWidth="1"/>
    <col min="7707" max="7936" width="9.140625" style="109"/>
    <col min="7937" max="7937" width="6.28515625" style="109" bestFit="1" customWidth="1"/>
    <col min="7938" max="7938" width="8" style="109" bestFit="1" customWidth="1"/>
    <col min="7939" max="7939" width="18.28515625" style="109" bestFit="1" customWidth="1"/>
    <col min="7940" max="7940" width="11" style="109" bestFit="1" customWidth="1"/>
    <col min="7941" max="7941" width="0" style="109" hidden="1" customWidth="1"/>
    <col min="7942" max="7942" width="12" style="109" customWidth="1"/>
    <col min="7943" max="7947" width="0" style="109" hidden="1" customWidth="1"/>
    <col min="7948" max="7948" width="12.42578125" style="109" bestFit="1" customWidth="1"/>
    <col min="7949" max="7949" width="9.140625" style="109"/>
    <col min="7950" max="7950" width="10" style="109" bestFit="1" customWidth="1"/>
    <col min="7951" max="7951" width="0" style="109" hidden="1" customWidth="1"/>
    <col min="7952" max="7952" width="12" style="109" customWidth="1"/>
    <col min="7953" max="7957" width="0" style="109" hidden="1" customWidth="1"/>
    <col min="7958" max="7958" width="12.140625" style="109" bestFit="1" customWidth="1"/>
    <col min="7959" max="7959" width="9.140625" style="109"/>
    <col min="7960" max="7960" width="10.42578125" style="109" bestFit="1" customWidth="1"/>
    <col min="7961" max="7961" width="10.42578125" style="109" customWidth="1"/>
    <col min="7962" max="7962" width="17.42578125" style="109" bestFit="1" customWidth="1"/>
    <col min="7963" max="8192" width="9.140625" style="109"/>
    <col min="8193" max="8193" width="6.28515625" style="109" bestFit="1" customWidth="1"/>
    <col min="8194" max="8194" width="8" style="109" bestFit="1" customWidth="1"/>
    <col min="8195" max="8195" width="18.28515625" style="109" bestFit="1" customWidth="1"/>
    <col min="8196" max="8196" width="11" style="109" bestFit="1" customWidth="1"/>
    <col min="8197" max="8197" width="0" style="109" hidden="1" customWidth="1"/>
    <col min="8198" max="8198" width="12" style="109" customWidth="1"/>
    <col min="8199" max="8203" width="0" style="109" hidden="1" customWidth="1"/>
    <col min="8204" max="8204" width="12.42578125" style="109" bestFit="1" customWidth="1"/>
    <col min="8205" max="8205" width="9.140625" style="109"/>
    <col min="8206" max="8206" width="10" style="109" bestFit="1" customWidth="1"/>
    <col min="8207" max="8207" width="0" style="109" hidden="1" customWidth="1"/>
    <col min="8208" max="8208" width="12" style="109" customWidth="1"/>
    <col min="8209" max="8213" width="0" style="109" hidden="1" customWidth="1"/>
    <col min="8214" max="8214" width="12.140625" style="109" bestFit="1" customWidth="1"/>
    <col min="8215" max="8215" width="9.140625" style="109"/>
    <col min="8216" max="8216" width="10.42578125" style="109" bestFit="1" customWidth="1"/>
    <col min="8217" max="8217" width="10.42578125" style="109" customWidth="1"/>
    <col min="8218" max="8218" width="17.42578125" style="109" bestFit="1" customWidth="1"/>
    <col min="8219" max="8448" width="9.140625" style="109"/>
    <col min="8449" max="8449" width="6.28515625" style="109" bestFit="1" customWidth="1"/>
    <col min="8450" max="8450" width="8" style="109" bestFit="1" customWidth="1"/>
    <col min="8451" max="8451" width="18.28515625" style="109" bestFit="1" customWidth="1"/>
    <col min="8452" max="8452" width="11" style="109" bestFit="1" customWidth="1"/>
    <col min="8453" max="8453" width="0" style="109" hidden="1" customWidth="1"/>
    <col min="8454" max="8454" width="12" style="109" customWidth="1"/>
    <col min="8455" max="8459" width="0" style="109" hidden="1" customWidth="1"/>
    <col min="8460" max="8460" width="12.42578125" style="109" bestFit="1" customWidth="1"/>
    <col min="8461" max="8461" width="9.140625" style="109"/>
    <col min="8462" max="8462" width="10" style="109" bestFit="1" customWidth="1"/>
    <col min="8463" max="8463" width="0" style="109" hidden="1" customWidth="1"/>
    <col min="8464" max="8464" width="12" style="109" customWidth="1"/>
    <col min="8465" max="8469" width="0" style="109" hidden="1" customWidth="1"/>
    <col min="8470" max="8470" width="12.140625" style="109" bestFit="1" customWidth="1"/>
    <col min="8471" max="8471" width="9.140625" style="109"/>
    <col min="8472" max="8472" width="10.42578125" style="109" bestFit="1" customWidth="1"/>
    <col min="8473" max="8473" width="10.42578125" style="109" customWidth="1"/>
    <col min="8474" max="8474" width="17.42578125" style="109" bestFit="1" customWidth="1"/>
    <col min="8475" max="8704" width="9.140625" style="109"/>
    <col min="8705" max="8705" width="6.28515625" style="109" bestFit="1" customWidth="1"/>
    <col min="8706" max="8706" width="8" style="109" bestFit="1" customWidth="1"/>
    <col min="8707" max="8707" width="18.28515625" style="109" bestFit="1" customWidth="1"/>
    <col min="8708" max="8708" width="11" style="109" bestFit="1" customWidth="1"/>
    <col min="8709" max="8709" width="0" style="109" hidden="1" customWidth="1"/>
    <col min="8710" max="8710" width="12" style="109" customWidth="1"/>
    <col min="8711" max="8715" width="0" style="109" hidden="1" customWidth="1"/>
    <col min="8716" max="8716" width="12.42578125" style="109" bestFit="1" customWidth="1"/>
    <col min="8717" max="8717" width="9.140625" style="109"/>
    <col min="8718" max="8718" width="10" style="109" bestFit="1" customWidth="1"/>
    <col min="8719" max="8719" width="0" style="109" hidden="1" customWidth="1"/>
    <col min="8720" max="8720" width="12" style="109" customWidth="1"/>
    <col min="8721" max="8725" width="0" style="109" hidden="1" customWidth="1"/>
    <col min="8726" max="8726" width="12.140625" style="109" bestFit="1" customWidth="1"/>
    <col min="8727" max="8727" width="9.140625" style="109"/>
    <col min="8728" max="8728" width="10.42578125" style="109" bestFit="1" customWidth="1"/>
    <col min="8729" max="8729" width="10.42578125" style="109" customWidth="1"/>
    <col min="8730" max="8730" width="17.42578125" style="109" bestFit="1" customWidth="1"/>
    <col min="8731" max="8960" width="9.140625" style="109"/>
    <col min="8961" max="8961" width="6.28515625" style="109" bestFit="1" customWidth="1"/>
    <col min="8962" max="8962" width="8" style="109" bestFit="1" customWidth="1"/>
    <col min="8963" max="8963" width="18.28515625" style="109" bestFit="1" customWidth="1"/>
    <col min="8964" max="8964" width="11" style="109" bestFit="1" customWidth="1"/>
    <col min="8965" max="8965" width="0" style="109" hidden="1" customWidth="1"/>
    <col min="8966" max="8966" width="12" style="109" customWidth="1"/>
    <col min="8967" max="8971" width="0" style="109" hidden="1" customWidth="1"/>
    <col min="8972" max="8972" width="12.42578125" style="109" bestFit="1" customWidth="1"/>
    <col min="8973" max="8973" width="9.140625" style="109"/>
    <col min="8974" max="8974" width="10" style="109" bestFit="1" customWidth="1"/>
    <col min="8975" max="8975" width="0" style="109" hidden="1" customWidth="1"/>
    <col min="8976" max="8976" width="12" style="109" customWidth="1"/>
    <col min="8977" max="8981" width="0" style="109" hidden="1" customWidth="1"/>
    <col min="8982" max="8982" width="12.140625" style="109" bestFit="1" customWidth="1"/>
    <col min="8983" max="8983" width="9.140625" style="109"/>
    <col min="8984" max="8984" width="10.42578125" style="109" bestFit="1" customWidth="1"/>
    <col min="8985" max="8985" width="10.42578125" style="109" customWidth="1"/>
    <col min="8986" max="8986" width="17.42578125" style="109" bestFit="1" customWidth="1"/>
    <col min="8987" max="9216" width="9.140625" style="109"/>
    <col min="9217" max="9217" width="6.28515625" style="109" bestFit="1" customWidth="1"/>
    <col min="9218" max="9218" width="8" style="109" bestFit="1" customWidth="1"/>
    <col min="9219" max="9219" width="18.28515625" style="109" bestFit="1" customWidth="1"/>
    <col min="9220" max="9220" width="11" style="109" bestFit="1" customWidth="1"/>
    <col min="9221" max="9221" width="0" style="109" hidden="1" customWidth="1"/>
    <col min="9222" max="9222" width="12" style="109" customWidth="1"/>
    <col min="9223" max="9227" width="0" style="109" hidden="1" customWidth="1"/>
    <col min="9228" max="9228" width="12.42578125" style="109" bestFit="1" customWidth="1"/>
    <col min="9229" max="9229" width="9.140625" style="109"/>
    <col min="9230" max="9230" width="10" style="109" bestFit="1" customWidth="1"/>
    <col min="9231" max="9231" width="0" style="109" hidden="1" customWidth="1"/>
    <col min="9232" max="9232" width="12" style="109" customWidth="1"/>
    <col min="9233" max="9237" width="0" style="109" hidden="1" customWidth="1"/>
    <col min="9238" max="9238" width="12.140625" style="109" bestFit="1" customWidth="1"/>
    <col min="9239" max="9239" width="9.140625" style="109"/>
    <col min="9240" max="9240" width="10.42578125" style="109" bestFit="1" customWidth="1"/>
    <col min="9241" max="9241" width="10.42578125" style="109" customWidth="1"/>
    <col min="9242" max="9242" width="17.42578125" style="109" bestFit="1" customWidth="1"/>
    <col min="9243" max="9472" width="9.140625" style="109"/>
    <col min="9473" max="9473" width="6.28515625" style="109" bestFit="1" customWidth="1"/>
    <col min="9474" max="9474" width="8" style="109" bestFit="1" customWidth="1"/>
    <col min="9475" max="9475" width="18.28515625" style="109" bestFit="1" customWidth="1"/>
    <col min="9476" max="9476" width="11" style="109" bestFit="1" customWidth="1"/>
    <col min="9477" max="9477" width="0" style="109" hidden="1" customWidth="1"/>
    <col min="9478" max="9478" width="12" style="109" customWidth="1"/>
    <col min="9479" max="9483" width="0" style="109" hidden="1" customWidth="1"/>
    <col min="9484" max="9484" width="12.42578125" style="109" bestFit="1" customWidth="1"/>
    <col min="9485" max="9485" width="9.140625" style="109"/>
    <col min="9486" max="9486" width="10" style="109" bestFit="1" customWidth="1"/>
    <col min="9487" max="9487" width="0" style="109" hidden="1" customWidth="1"/>
    <col min="9488" max="9488" width="12" style="109" customWidth="1"/>
    <col min="9489" max="9493" width="0" style="109" hidden="1" customWidth="1"/>
    <col min="9494" max="9494" width="12.140625" style="109" bestFit="1" customWidth="1"/>
    <col min="9495" max="9495" width="9.140625" style="109"/>
    <col min="9496" max="9496" width="10.42578125" style="109" bestFit="1" customWidth="1"/>
    <col min="9497" max="9497" width="10.42578125" style="109" customWidth="1"/>
    <col min="9498" max="9498" width="17.42578125" style="109" bestFit="1" customWidth="1"/>
    <col min="9499" max="9728" width="9.140625" style="109"/>
    <col min="9729" max="9729" width="6.28515625" style="109" bestFit="1" customWidth="1"/>
    <col min="9730" max="9730" width="8" style="109" bestFit="1" customWidth="1"/>
    <col min="9731" max="9731" width="18.28515625" style="109" bestFit="1" customWidth="1"/>
    <col min="9732" max="9732" width="11" style="109" bestFit="1" customWidth="1"/>
    <col min="9733" max="9733" width="0" style="109" hidden="1" customWidth="1"/>
    <col min="9734" max="9734" width="12" style="109" customWidth="1"/>
    <col min="9735" max="9739" width="0" style="109" hidden="1" customWidth="1"/>
    <col min="9740" max="9740" width="12.42578125" style="109" bestFit="1" customWidth="1"/>
    <col min="9741" max="9741" width="9.140625" style="109"/>
    <col min="9742" max="9742" width="10" style="109" bestFit="1" customWidth="1"/>
    <col min="9743" max="9743" width="0" style="109" hidden="1" customWidth="1"/>
    <col min="9744" max="9744" width="12" style="109" customWidth="1"/>
    <col min="9745" max="9749" width="0" style="109" hidden="1" customWidth="1"/>
    <col min="9750" max="9750" width="12.140625" style="109" bestFit="1" customWidth="1"/>
    <col min="9751" max="9751" width="9.140625" style="109"/>
    <col min="9752" max="9752" width="10.42578125" style="109" bestFit="1" customWidth="1"/>
    <col min="9753" max="9753" width="10.42578125" style="109" customWidth="1"/>
    <col min="9754" max="9754" width="17.42578125" style="109" bestFit="1" customWidth="1"/>
    <col min="9755" max="9984" width="9.140625" style="109"/>
    <col min="9985" max="9985" width="6.28515625" style="109" bestFit="1" customWidth="1"/>
    <col min="9986" max="9986" width="8" style="109" bestFit="1" customWidth="1"/>
    <col min="9987" max="9987" width="18.28515625" style="109" bestFit="1" customWidth="1"/>
    <col min="9988" max="9988" width="11" style="109" bestFit="1" customWidth="1"/>
    <col min="9989" max="9989" width="0" style="109" hidden="1" customWidth="1"/>
    <col min="9990" max="9990" width="12" style="109" customWidth="1"/>
    <col min="9991" max="9995" width="0" style="109" hidden="1" customWidth="1"/>
    <col min="9996" max="9996" width="12.42578125" style="109" bestFit="1" customWidth="1"/>
    <col min="9997" max="9997" width="9.140625" style="109"/>
    <col min="9998" max="9998" width="10" style="109" bestFit="1" customWidth="1"/>
    <col min="9999" max="9999" width="0" style="109" hidden="1" customWidth="1"/>
    <col min="10000" max="10000" width="12" style="109" customWidth="1"/>
    <col min="10001" max="10005" width="0" style="109" hidden="1" customWidth="1"/>
    <col min="10006" max="10006" width="12.140625" style="109" bestFit="1" customWidth="1"/>
    <col min="10007" max="10007" width="9.140625" style="109"/>
    <col min="10008" max="10008" width="10.42578125" style="109" bestFit="1" customWidth="1"/>
    <col min="10009" max="10009" width="10.42578125" style="109" customWidth="1"/>
    <col min="10010" max="10010" width="17.42578125" style="109" bestFit="1" customWidth="1"/>
    <col min="10011" max="10240" width="9.140625" style="109"/>
    <col min="10241" max="10241" width="6.28515625" style="109" bestFit="1" customWidth="1"/>
    <col min="10242" max="10242" width="8" style="109" bestFit="1" customWidth="1"/>
    <col min="10243" max="10243" width="18.28515625" style="109" bestFit="1" customWidth="1"/>
    <col min="10244" max="10244" width="11" style="109" bestFit="1" customWidth="1"/>
    <col min="10245" max="10245" width="0" style="109" hidden="1" customWidth="1"/>
    <col min="10246" max="10246" width="12" style="109" customWidth="1"/>
    <col min="10247" max="10251" width="0" style="109" hidden="1" customWidth="1"/>
    <col min="10252" max="10252" width="12.42578125" style="109" bestFit="1" customWidth="1"/>
    <col min="10253" max="10253" width="9.140625" style="109"/>
    <col min="10254" max="10254" width="10" style="109" bestFit="1" customWidth="1"/>
    <col min="10255" max="10255" width="0" style="109" hidden="1" customWidth="1"/>
    <col min="10256" max="10256" width="12" style="109" customWidth="1"/>
    <col min="10257" max="10261" width="0" style="109" hidden="1" customWidth="1"/>
    <col min="10262" max="10262" width="12.140625" style="109" bestFit="1" customWidth="1"/>
    <col min="10263" max="10263" width="9.140625" style="109"/>
    <col min="10264" max="10264" width="10.42578125" style="109" bestFit="1" customWidth="1"/>
    <col min="10265" max="10265" width="10.42578125" style="109" customWidth="1"/>
    <col min="10266" max="10266" width="17.42578125" style="109" bestFit="1" customWidth="1"/>
    <col min="10267" max="10496" width="9.140625" style="109"/>
    <col min="10497" max="10497" width="6.28515625" style="109" bestFit="1" customWidth="1"/>
    <col min="10498" max="10498" width="8" style="109" bestFit="1" customWidth="1"/>
    <col min="10499" max="10499" width="18.28515625" style="109" bestFit="1" customWidth="1"/>
    <col min="10500" max="10500" width="11" style="109" bestFit="1" customWidth="1"/>
    <col min="10501" max="10501" width="0" style="109" hidden="1" customWidth="1"/>
    <col min="10502" max="10502" width="12" style="109" customWidth="1"/>
    <col min="10503" max="10507" width="0" style="109" hidden="1" customWidth="1"/>
    <col min="10508" max="10508" width="12.42578125" style="109" bestFit="1" customWidth="1"/>
    <col min="10509" max="10509" width="9.140625" style="109"/>
    <col min="10510" max="10510" width="10" style="109" bestFit="1" customWidth="1"/>
    <col min="10511" max="10511" width="0" style="109" hidden="1" customWidth="1"/>
    <col min="10512" max="10512" width="12" style="109" customWidth="1"/>
    <col min="10513" max="10517" width="0" style="109" hidden="1" customWidth="1"/>
    <col min="10518" max="10518" width="12.140625" style="109" bestFit="1" customWidth="1"/>
    <col min="10519" max="10519" width="9.140625" style="109"/>
    <col min="10520" max="10520" width="10.42578125" style="109" bestFit="1" customWidth="1"/>
    <col min="10521" max="10521" width="10.42578125" style="109" customWidth="1"/>
    <col min="10522" max="10522" width="17.42578125" style="109" bestFit="1" customWidth="1"/>
    <col min="10523" max="10752" width="9.140625" style="109"/>
    <col min="10753" max="10753" width="6.28515625" style="109" bestFit="1" customWidth="1"/>
    <col min="10754" max="10754" width="8" style="109" bestFit="1" customWidth="1"/>
    <col min="10755" max="10755" width="18.28515625" style="109" bestFit="1" customWidth="1"/>
    <col min="10756" max="10756" width="11" style="109" bestFit="1" customWidth="1"/>
    <col min="10757" max="10757" width="0" style="109" hidden="1" customWidth="1"/>
    <col min="10758" max="10758" width="12" style="109" customWidth="1"/>
    <col min="10759" max="10763" width="0" style="109" hidden="1" customWidth="1"/>
    <col min="10764" max="10764" width="12.42578125" style="109" bestFit="1" customWidth="1"/>
    <col min="10765" max="10765" width="9.140625" style="109"/>
    <col min="10766" max="10766" width="10" style="109" bestFit="1" customWidth="1"/>
    <col min="10767" max="10767" width="0" style="109" hidden="1" customWidth="1"/>
    <col min="10768" max="10768" width="12" style="109" customWidth="1"/>
    <col min="10769" max="10773" width="0" style="109" hidden="1" customWidth="1"/>
    <col min="10774" max="10774" width="12.140625" style="109" bestFit="1" customWidth="1"/>
    <col min="10775" max="10775" width="9.140625" style="109"/>
    <col min="10776" max="10776" width="10.42578125" style="109" bestFit="1" customWidth="1"/>
    <col min="10777" max="10777" width="10.42578125" style="109" customWidth="1"/>
    <col min="10778" max="10778" width="17.42578125" style="109" bestFit="1" customWidth="1"/>
    <col min="10779" max="11008" width="9.140625" style="109"/>
    <col min="11009" max="11009" width="6.28515625" style="109" bestFit="1" customWidth="1"/>
    <col min="11010" max="11010" width="8" style="109" bestFit="1" customWidth="1"/>
    <col min="11011" max="11011" width="18.28515625" style="109" bestFit="1" customWidth="1"/>
    <col min="11012" max="11012" width="11" style="109" bestFit="1" customWidth="1"/>
    <col min="11013" max="11013" width="0" style="109" hidden="1" customWidth="1"/>
    <col min="11014" max="11014" width="12" style="109" customWidth="1"/>
    <col min="11015" max="11019" width="0" style="109" hidden="1" customWidth="1"/>
    <col min="11020" max="11020" width="12.42578125" style="109" bestFit="1" customWidth="1"/>
    <col min="11021" max="11021" width="9.140625" style="109"/>
    <col min="11022" max="11022" width="10" style="109" bestFit="1" customWidth="1"/>
    <col min="11023" max="11023" width="0" style="109" hidden="1" customWidth="1"/>
    <col min="11024" max="11024" width="12" style="109" customWidth="1"/>
    <col min="11025" max="11029" width="0" style="109" hidden="1" customWidth="1"/>
    <col min="11030" max="11030" width="12.140625" style="109" bestFit="1" customWidth="1"/>
    <col min="11031" max="11031" width="9.140625" style="109"/>
    <col min="11032" max="11032" width="10.42578125" style="109" bestFit="1" customWidth="1"/>
    <col min="11033" max="11033" width="10.42578125" style="109" customWidth="1"/>
    <col min="11034" max="11034" width="17.42578125" style="109" bestFit="1" customWidth="1"/>
    <col min="11035" max="11264" width="9.140625" style="109"/>
    <col min="11265" max="11265" width="6.28515625" style="109" bestFit="1" customWidth="1"/>
    <col min="11266" max="11266" width="8" style="109" bestFit="1" customWidth="1"/>
    <col min="11267" max="11267" width="18.28515625" style="109" bestFit="1" customWidth="1"/>
    <col min="11268" max="11268" width="11" style="109" bestFit="1" customWidth="1"/>
    <col min="11269" max="11269" width="0" style="109" hidden="1" customWidth="1"/>
    <col min="11270" max="11270" width="12" style="109" customWidth="1"/>
    <col min="11271" max="11275" width="0" style="109" hidden="1" customWidth="1"/>
    <col min="11276" max="11276" width="12.42578125" style="109" bestFit="1" customWidth="1"/>
    <col min="11277" max="11277" width="9.140625" style="109"/>
    <col min="11278" max="11278" width="10" style="109" bestFit="1" customWidth="1"/>
    <col min="11279" max="11279" width="0" style="109" hidden="1" customWidth="1"/>
    <col min="11280" max="11280" width="12" style="109" customWidth="1"/>
    <col min="11281" max="11285" width="0" style="109" hidden="1" customWidth="1"/>
    <col min="11286" max="11286" width="12.140625" style="109" bestFit="1" customWidth="1"/>
    <col min="11287" max="11287" width="9.140625" style="109"/>
    <col min="11288" max="11288" width="10.42578125" style="109" bestFit="1" customWidth="1"/>
    <col min="11289" max="11289" width="10.42578125" style="109" customWidth="1"/>
    <col min="11290" max="11290" width="17.42578125" style="109" bestFit="1" customWidth="1"/>
    <col min="11291" max="11520" width="9.140625" style="109"/>
    <col min="11521" max="11521" width="6.28515625" style="109" bestFit="1" customWidth="1"/>
    <col min="11522" max="11522" width="8" style="109" bestFit="1" customWidth="1"/>
    <col min="11523" max="11523" width="18.28515625" style="109" bestFit="1" customWidth="1"/>
    <col min="11524" max="11524" width="11" style="109" bestFit="1" customWidth="1"/>
    <col min="11525" max="11525" width="0" style="109" hidden="1" customWidth="1"/>
    <col min="11526" max="11526" width="12" style="109" customWidth="1"/>
    <col min="11527" max="11531" width="0" style="109" hidden="1" customWidth="1"/>
    <col min="11532" max="11532" width="12.42578125" style="109" bestFit="1" customWidth="1"/>
    <col min="11533" max="11533" width="9.140625" style="109"/>
    <col min="11534" max="11534" width="10" style="109" bestFit="1" customWidth="1"/>
    <col min="11535" max="11535" width="0" style="109" hidden="1" customWidth="1"/>
    <col min="11536" max="11536" width="12" style="109" customWidth="1"/>
    <col min="11537" max="11541" width="0" style="109" hidden="1" customWidth="1"/>
    <col min="11542" max="11542" width="12.140625" style="109" bestFit="1" customWidth="1"/>
    <col min="11543" max="11543" width="9.140625" style="109"/>
    <col min="11544" max="11544" width="10.42578125" style="109" bestFit="1" customWidth="1"/>
    <col min="11545" max="11545" width="10.42578125" style="109" customWidth="1"/>
    <col min="11546" max="11546" width="17.42578125" style="109" bestFit="1" customWidth="1"/>
    <col min="11547" max="11776" width="9.140625" style="109"/>
    <col min="11777" max="11777" width="6.28515625" style="109" bestFit="1" customWidth="1"/>
    <col min="11778" max="11778" width="8" style="109" bestFit="1" customWidth="1"/>
    <col min="11779" max="11779" width="18.28515625" style="109" bestFit="1" customWidth="1"/>
    <col min="11780" max="11780" width="11" style="109" bestFit="1" customWidth="1"/>
    <col min="11781" max="11781" width="0" style="109" hidden="1" customWidth="1"/>
    <col min="11782" max="11782" width="12" style="109" customWidth="1"/>
    <col min="11783" max="11787" width="0" style="109" hidden="1" customWidth="1"/>
    <col min="11788" max="11788" width="12.42578125" style="109" bestFit="1" customWidth="1"/>
    <col min="11789" max="11789" width="9.140625" style="109"/>
    <col min="11790" max="11790" width="10" style="109" bestFit="1" customWidth="1"/>
    <col min="11791" max="11791" width="0" style="109" hidden="1" customWidth="1"/>
    <col min="11792" max="11792" width="12" style="109" customWidth="1"/>
    <col min="11793" max="11797" width="0" style="109" hidden="1" customWidth="1"/>
    <col min="11798" max="11798" width="12.140625" style="109" bestFit="1" customWidth="1"/>
    <col min="11799" max="11799" width="9.140625" style="109"/>
    <col min="11800" max="11800" width="10.42578125" style="109" bestFit="1" customWidth="1"/>
    <col min="11801" max="11801" width="10.42578125" style="109" customWidth="1"/>
    <col min="11802" max="11802" width="17.42578125" style="109" bestFit="1" customWidth="1"/>
    <col min="11803" max="12032" width="9.140625" style="109"/>
    <col min="12033" max="12033" width="6.28515625" style="109" bestFit="1" customWidth="1"/>
    <col min="12034" max="12034" width="8" style="109" bestFit="1" customWidth="1"/>
    <col min="12035" max="12035" width="18.28515625" style="109" bestFit="1" customWidth="1"/>
    <col min="12036" max="12036" width="11" style="109" bestFit="1" customWidth="1"/>
    <col min="12037" max="12037" width="0" style="109" hidden="1" customWidth="1"/>
    <col min="12038" max="12038" width="12" style="109" customWidth="1"/>
    <col min="12039" max="12043" width="0" style="109" hidden="1" customWidth="1"/>
    <col min="12044" max="12044" width="12.42578125" style="109" bestFit="1" customWidth="1"/>
    <col min="12045" max="12045" width="9.140625" style="109"/>
    <col min="12046" max="12046" width="10" style="109" bestFit="1" customWidth="1"/>
    <col min="12047" max="12047" width="0" style="109" hidden="1" customWidth="1"/>
    <col min="12048" max="12048" width="12" style="109" customWidth="1"/>
    <col min="12049" max="12053" width="0" style="109" hidden="1" customWidth="1"/>
    <col min="12054" max="12054" width="12.140625" style="109" bestFit="1" customWidth="1"/>
    <col min="12055" max="12055" width="9.140625" style="109"/>
    <col min="12056" max="12056" width="10.42578125" style="109" bestFit="1" customWidth="1"/>
    <col min="12057" max="12057" width="10.42578125" style="109" customWidth="1"/>
    <col min="12058" max="12058" width="17.42578125" style="109" bestFit="1" customWidth="1"/>
    <col min="12059" max="12288" width="9.140625" style="109"/>
    <col min="12289" max="12289" width="6.28515625" style="109" bestFit="1" customWidth="1"/>
    <col min="12290" max="12290" width="8" style="109" bestFit="1" customWidth="1"/>
    <col min="12291" max="12291" width="18.28515625" style="109" bestFit="1" customWidth="1"/>
    <col min="12292" max="12292" width="11" style="109" bestFit="1" customWidth="1"/>
    <col min="12293" max="12293" width="0" style="109" hidden="1" customWidth="1"/>
    <col min="12294" max="12294" width="12" style="109" customWidth="1"/>
    <col min="12295" max="12299" width="0" style="109" hidden="1" customWidth="1"/>
    <col min="12300" max="12300" width="12.42578125" style="109" bestFit="1" customWidth="1"/>
    <col min="12301" max="12301" width="9.140625" style="109"/>
    <col min="12302" max="12302" width="10" style="109" bestFit="1" customWidth="1"/>
    <col min="12303" max="12303" width="0" style="109" hidden="1" customWidth="1"/>
    <col min="12304" max="12304" width="12" style="109" customWidth="1"/>
    <col min="12305" max="12309" width="0" style="109" hidden="1" customWidth="1"/>
    <col min="12310" max="12310" width="12.140625" style="109" bestFit="1" customWidth="1"/>
    <col min="12311" max="12311" width="9.140625" style="109"/>
    <col min="12312" max="12312" width="10.42578125" style="109" bestFit="1" customWidth="1"/>
    <col min="12313" max="12313" width="10.42578125" style="109" customWidth="1"/>
    <col min="12314" max="12314" width="17.42578125" style="109" bestFit="1" customWidth="1"/>
    <col min="12315" max="12544" width="9.140625" style="109"/>
    <col min="12545" max="12545" width="6.28515625" style="109" bestFit="1" customWidth="1"/>
    <col min="12546" max="12546" width="8" style="109" bestFit="1" customWidth="1"/>
    <col min="12547" max="12547" width="18.28515625" style="109" bestFit="1" customWidth="1"/>
    <col min="12548" max="12548" width="11" style="109" bestFit="1" customWidth="1"/>
    <col min="12549" max="12549" width="0" style="109" hidden="1" customWidth="1"/>
    <col min="12550" max="12550" width="12" style="109" customWidth="1"/>
    <col min="12551" max="12555" width="0" style="109" hidden="1" customWidth="1"/>
    <col min="12556" max="12556" width="12.42578125" style="109" bestFit="1" customWidth="1"/>
    <col min="12557" max="12557" width="9.140625" style="109"/>
    <col min="12558" max="12558" width="10" style="109" bestFit="1" customWidth="1"/>
    <col min="12559" max="12559" width="0" style="109" hidden="1" customWidth="1"/>
    <col min="12560" max="12560" width="12" style="109" customWidth="1"/>
    <col min="12561" max="12565" width="0" style="109" hidden="1" customWidth="1"/>
    <col min="12566" max="12566" width="12.140625" style="109" bestFit="1" customWidth="1"/>
    <col min="12567" max="12567" width="9.140625" style="109"/>
    <col min="12568" max="12568" width="10.42578125" style="109" bestFit="1" customWidth="1"/>
    <col min="12569" max="12569" width="10.42578125" style="109" customWidth="1"/>
    <col min="12570" max="12570" width="17.42578125" style="109" bestFit="1" customWidth="1"/>
    <col min="12571" max="12800" width="9.140625" style="109"/>
    <col min="12801" max="12801" width="6.28515625" style="109" bestFit="1" customWidth="1"/>
    <col min="12802" max="12802" width="8" style="109" bestFit="1" customWidth="1"/>
    <col min="12803" max="12803" width="18.28515625" style="109" bestFit="1" customWidth="1"/>
    <col min="12804" max="12804" width="11" style="109" bestFit="1" customWidth="1"/>
    <col min="12805" max="12805" width="0" style="109" hidden="1" customWidth="1"/>
    <col min="12806" max="12806" width="12" style="109" customWidth="1"/>
    <col min="12807" max="12811" width="0" style="109" hidden="1" customWidth="1"/>
    <col min="12812" max="12812" width="12.42578125" style="109" bestFit="1" customWidth="1"/>
    <col min="12813" max="12813" width="9.140625" style="109"/>
    <col min="12814" max="12814" width="10" style="109" bestFit="1" customWidth="1"/>
    <col min="12815" max="12815" width="0" style="109" hidden="1" customWidth="1"/>
    <col min="12816" max="12816" width="12" style="109" customWidth="1"/>
    <col min="12817" max="12821" width="0" style="109" hidden="1" customWidth="1"/>
    <col min="12822" max="12822" width="12.140625" style="109" bestFit="1" customWidth="1"/>
    <col min="12823" max="12823" width="9.140625" style="109"/>
    <col min="12824" max="12824" width="10.42578125" style="109" bestFit="1" customWidth="1"/>
    <col min="12825" max="12825" width="10.42578125" style="109" customWidth="1"/>
    <col min="12826" max="12826" width="17.42578125" style="109" bestFit="1" customWidth="1"/>
    <col min="12827" max="13056" width="9.140625" style="109"/>
    <col min="13057" max="13057" width="6.28515625" style="109" bestFit="1" customWidth="1"/>
    <col min="13058" max="13058" width="8" style="109" bestFit="1" customWidth="1"/>
    <col min="13059" max="13059" width="18.28515625" style="109" bestFit="1" customWidth="1"/>
    <col min="13060" max="13060" width="11" style="109" bestFit="1" customWidth="1"/>
    <col min="13061" max="13061" width="0" style="109" hidden="1" customWidth="1"/>
    <col min="13062" max="13062" width="12" style="109" customWidth="1"/>
    <col min="13063" max="13067" width="0" style="109" hidden="1" customWidth="1"/>
    <col min="13068" max="13068" width="12.42578125" style="109" bestFit="1" customWidth="1"/>
    <col min="13069" max="13069" width="9.140625" style="109"/>
    <col min="13070" max="13070" width="10" style="109" bestFit="1" customWidth="1"/>
    <col min="13071" max="13071" width="0" style="109" hidden="1" customWidth="1"/>
    <col min="13072" max="13072" width="12" style="109" customWidth="1"/>
    <col min="13073" max="13077" width="0" style="109" hidden="1" customWidth="1"/>
    <col min="13078" max="13078" width="12.140625" style="109" bestFit="1" customWidth="1"/>
    <col min="13079" max="13079" width="9.140625" style="109"/>
    <col min="13080" max="13080" width="10.42578125" style="109" bestFit="1" customWidth="1"/>
    <col min="13081" max="13081" width="10.42578125" style="109" customWidth="1"/>
    <col min="13082" max="13082" width="17.42578125" style="109" bestFit="1" customWidth="1"/>
    <col min="13083" max="13312" width="9.140625" style="109"/>
    <col min="13313" max="13313" width="6.28515625" style="109" bestFit="1" customWidth="1"/>
    <col min="13314" max="13314" width="8" style="109" bestFit="1" customWidth="1"/>
    <col min="13315" max="13315" width="18.28515625" style="109" bestFit="1" customWidth="1"/>
    <col min="13316" max="13316" width="11" style="109" bestFit="1" customWidth="1"/>
    <col min="13317" max="13317" width="0" style="109" hidden="1" customWidth="1"/>
    <col min="13318" max="13318" width="12" style="109" customWidth="1"/>
    <col min="13319" max="13323" width="0" style="109" hidden="1" customWidth="1"/>
    <col min="13324" max="13324" width="12.42578125" style="109" bestFit="1" customWidth="1"/>
    <col min="13325" max="13325" width="9.140625" style="109"/>
    <col min="13326" max="13326" width="10" style="109" bestFit="1" customWidth="1"/>
    <col min="13327" max="13327" width="0" style="109" hidden="1" customWidth="1"/>
    <col min="13328" max="13328" width="12" style="109" customWidth="1"/>
    <col min="13329" max="13333" width="0" style="109" hidden="1" customWidth="1"/>
    <col min="13334" max="13334" width="12.140625" style="109" bestFit="1" customWidth="1"/>
    <col min="13335" max="13335" width="9.140625" style="109"/>
    <col min="13336" max="13336" width="10.42578125" style="109" bestFit="1" customWidth="1"/>
    <col min="13337" max="13337" width="10.42578125" style="109" customWidth="1"/>
    <col min="13338" max="13338" width="17.42578125" style="109" bestFit="1" customWidth="1"/>
    <col min="13339" max="13568" width="9.140625" style="109"/>
    <col min="13569" max="13569" width="6.28515625" style="109" bestFit="1" customWidth="1"/>
    <col min="13570" max="13570" width="8" style="109" bestFit="1" customWidth="1"/>
    <col min="13571" max="13571" width="18.28515625" style="109" bestFit="1" customWidth="1"/>
    <col min="13572" max="13572" width="11" style="109" bestFit="1" customWidth="1"/>
    <col min="13573" max="13573" width="0" style="109" hidden="1" customWidth="1"/>
    <col min="13574" max="13574" width="12" style="109" customWidth="1"/>
    <col min="13575" max="13579" width="0" style="109" hidden="1" customWidth="1"/>
    <col min="13580" max="13580" width="12.42578125" style="109" bestFit="1" customWidth="1"/>
    <col min="13581" max="13581" width="9.140625" style="109"/>
    <col min="13582" max="13582" width="10" style="109" bestFit="1" customWidth="1"/>
    <col min="13583" max="13583" width="0" style="109" hidden="1" customWidth="1"/>
    <col min="13584" max="13584" width="12" style="109" customWidth="1"/>
    <col min="13585" max="13589" width="0" style="109" hidden="1" customWidth="1"/>
    <col min="13590" max="13590" width="12.140625" style="109" bestFit="1" customWidth="1"/>
    <col min="13591" max="13591" width="9.140625" style="109"/>
    <col min="13592" max="13592" width="10.42578125" style="109" bestFit="1" customWidth="1"/>
    <col min="13593" max="13593" width="10.42578125" style="109" customWidth="1"/>
    <col min="13594" max="13594" width="17.42578125" style="109" bestFit="1" customWidth="1"/>
    <col min="13595" max="13824" width="9.140625" style="109"/>
    <col min="13825" max="13825" width="6.28515625" style="109" bestFit="1" customWidth="1"/>
    <col min="13826" max="13826" width="8" style="109" bestFit="1" customWidth="1"/>
    <col min="13827" max="13827" width="18.28515625" style="109" bestFit="1" customWidth="1"/>
    <col min="13828" max="13828" width="11" style="109" bestFit="1" customWidth="1"/>
    <col min="13829" max="13829" width="0" style="109" hidden="1" customWidth="1"/>
    <col min="13830" max="13830" width="12" style="109" customWidth="1"/>
    <col min="13831" max="13835" width="0" style="109" hidden="1" customWidth="1"/>
    <col min="13836" max="13836" width="12.42578125" style="109" bestFit="1" customWidth="1"/>
    <col min="13837" max="13837" width="9.140625" style="109"/>
    <col min="13838" max="13838" width="10" style="109" bestFit="1" customWidth="1"/>
    <col min="13839" max="13839" width="0" style="109" hidden="1" customWidth="1"/>
    <col min="13840" max="13840" width="12" style="109" customWidth="1"/>
    <col min="13841" max="13845" width="0" style="109" hidden="1" customWidth="1"/>
    <col min="13846" max="13846" width="12.140625" style="109" bestFit="1" customWidth="1"/>
    <col min="13847" max="13847" width="9.140625" style="109"/>
    <col min="13848" max="13848" width="10.42578125" style="109" bestFit="1" customWidth="1"/>
    <col min="13849" max="13849" width="10.42578125" style="109" customWidth="1"/>
    <col min="13850" max="13850" width="17.42578125" style="109" bestFit="1" customWidth="1"/>
    <col min="13851" max="14080" width="9.140625" style="109"/>
    <col min="14081" max="14081" width="6.28515625" style="109" bestFit="1" customWidth="1"/>
    <col min="14082" max="14082" width="8" style="109" bestFit="1" customWidth="1"/>
    <col min="14083" max="14083" width="18.28515625" style="109" bestFit="1" customWidth="1"/>
    <col min="14084" max="14084" width="11" style="109" bestFit="1" customWidth="1"/>
    <col min="14085" max="14085" width="0" style="109" hidden="1" customWidth="1"/>
    <col min="14086" max="14086" width="12" style="109" customWidth="1"/>
    <col min="14087" max="14091" width="0" style="109" hidden="1" customWidth="1"/>
    <col min="14092" max="14092" width="12.42578125" style="109" bestFit="1" customWidth="1"/>
    <col min="14093" max="14093" width="9.140625" style="109"/>
    <col min="14094" max="14094" width="10" style="109" bestFit="1" customWidth="1"/>
    <col min="14095" max="14095" width="0" style="109" hidden="1" customWidth="1"/>
    <col min="14096" max="14096" width="12" style="109" customWidth="1"/>
    <col min="14097" max="14101" width="0" style="109" hidden="1" customWidth="1"/>
    <col min="14102" max="14102" width="12.140625" style="109" bestFit="1" customWidth="1"/>
    <col min="14103" max="14103" width="9.140625" style="109"/>
    <col min="14104" max="14104" width="10.42578125" style="109" bestFit="1" customWidth="1"/>
    <col min="14105" max="14105" width="10.42578125" style="109" customWidth="1"/>
    <col min="14106" max="14106" width="17.42578125" style="109" bestFit="1" customWidth="1"/>
    <col min="14107" max="14336" width="9.140625" style="109"/>
    <col min="14337" max="14337" width="6.28515625" style="109" bestFit="1" customWidth="1"/>
    <col min="14338" max="14338" width="8" style="109" bestFit="1" customWidth="1"/>
    <col min="14339" max="14339" width="18.28515625" style="109" bestFit="1" customWidth="1"/>
    <col min="14340" max="14340" width="11" style="109" bestFit="1" customWidth="1"/>
    <col min="14341" max="14341" width="0" style="109" hidden="1" customWidth="1"/>
    <col min="14342" max="14342" width="12" style="109" customWidth="1"/>
    <col min="14343" max="14347" width="0" style="109" hidden="1" customWidth="1"/>
    <col min="14348" max="14348" width="12.42578125" style="109" bestFit="1" customWidth="1"/>
    <col min="14349" max="14349" width="9.140625" style="109"/>
    <col min="14350" max="14350" width="10" style="109" bestFit="1" customWidth="1"/>
    <col min="14351" max="14351" width="0" style="109" hidden="1" customWidth="1"/>
    <col min="14352" max="14352" width="12" style="109" customWidth="1"/>
    <col min="14353" max="14357" width="0" style="109" hidden="1" customWidth="1"/>
    <col min="14358" max="14358" width="12.140625" style="109" bestFit="1" customWidth="1"/>
    <col min="14359" max="14359" width="9.140625" style="109"/>
    <col min="14360" max="14360" width="10.42578125" style="109" bestFit="1" customWidth="1"/>
    <col min="14361" max="14361" width="10.42578125" style="109" customWidth="1"/>
    <col min="14362" max="14362" width="17.42578125" style="109" bestFit="1" customWidth="1"/>
    <col min="14363" max="14592" width="9.140625" style="109"/>
    <col min="14593" max="14593" width="6.28515625" style="109" bestFit="1" customWidth="1"/>
    <col min="14594" max="14594" width="8" style="109" bestFit="1" customWidth="1"/>
    <col min="14595" max="14595" width="18.28515625" style="109" bestFit="1" customWidth="1"/>
    <col min="14596" max="14596" width="11" style="109" bestFit="1" customWidth="1"/>
    <col min="14597" max="14597" width="0" style="109" hidden="1" customWidth="1"/>
    <col min="14598" max="14598" width="12" style="109" customWidth="1"/>
    <col min="14599" max="14603" width="0" style="109" hidden="1" customWidth="1"/>
    <col min="14604" max="14604" width="12.42578125" style="109" bestFit="1" customWidth="1"/>
    <col min="14605" max="14605" width="9.140625" style="109"/>
    <col min="14606" max="14606" width="10" style="109" bestFit="1" customWidth="1"/>
    <col min="14607" max="14607" width="0" style="109" hidden="1" customWidth="1"/>
    <col min="14608" max="14608" width="12" style="109" customWidth="1"/>
    <col min="14609" max="14613" width="0" style="109" hidden="1" customWidth="1"/>
    <col min="14614" max="14614" width="12.140625" style="109" bestFit="1" customWidth="1"/>
    <col min="14615" max="14615" width="9.140625" style="109"/>
    <col min="14616" max="14616" width="10.42578125" style="109" bestFit="1" customWidth="1"/>
    <col min="14617" max="14617" width="10.42578125" style="109" customWidth="1"/>
    <col min="14618" max="14618" width="17.42578125" style="109" bestFit="1" customWidth="1"/>
    <col min="14619" max="14848" width="9.140625" style="109"/>
    <col min="14849" max="14849" width="6.28515625" style="109" bestFit="1" customWidth="1"/>
    <col min="14850" max="14850" width="8" style="109" bestFit="1" customWidth="1"/>
    <col min="14851" max="14851" width="18.28515625" style="109" bestFit="1" customWidth="1"/>
    <col min="14852" max="14852" width="11" style="109" bestFit="1" customWidth="1"/>
    <col min="14853" max="14853" width="0" style="109" hidden="1" customWidth="1"/>
    <col min="14854" max="14854" width="12" style="109" customWidth="1"/>
    <col min="14855" max="14859" width="0" style="109" hidden="1" customWidth="1"/>
    <col min="14860" max="14860" width="12.42578125" style="109" bestFit="1" customWidth="1"/>
    <col min="14861" max="14861" width="9.140625" style="109"/>
    <col min="14862" max="14862" width="10" style="109" bestFit="1" customWidth="1"/>
    <col min="14863" max="14863" width="0" style="109" hidden="1" customWidth="1"/>
    <col min="14864" max="14864" width="12" style="109" customWidth="1"/>
    <col min="14865" max="14869" width="0" style="109" hidden="1" customWidth="1"/>
    <col min="14870" max="14870" width="12.140625" style="109" bestFit="1" customWidth="1"/>
    <col min="14871" max="14871" width="9.140625" style="109"/>
    <col min="14872" max="14872" width="10.42578125" style="109" bestFit="1" customWidth="1"/>
    <col min="14873" max="14873" width="10.42578125" style="109" customWidth="1"/>
    <col min="14874" max="14874" width="17.42578125" style="109" bestFit="1" customWidth="1"/>
    <col min="14875" max="15104" width="9.140625" style="109"/>
    <col min="15105" max="15105" width="6.28515625" style="109" bestFit="1" customWidth="1"/>
    <col min="15106" max="15106" width="8" style="109" bestFit="1" customWidth="1"/>
    <col min="15107" max="15107" width="18.28515625" style="109" bestFit="1" customWidth="1"/>
    <col min="15108" max="15108" width="11" style="109" bestFit="1" customWidth="1"/>
    <col min="15109" max="15109" width="0" style="109" hidden="1" customWidth="1"/>
    <col min="15110" max="15110" width="12" style="109" customWidth="1"/>
    <col min="15111" max="15115" width="0" style="109" hidden="1" customWidth="1"/>
    <col min="15116" max="15116" width="12.42578125" style="109" bestFit="1" customWidth="1"/>
    <col min="15117" max="15117" width="9.140625" style="109"/>
    <col min="15118" max="15118" width="10" style="109" bestFit="1" customWidth="1"/>
    <col min="15119" max="15119" width="0" style="109" hidden="1" customWidth="1"/>
    <col min="15120" max="15120" width="12" style="109" customWidth="1"/>
    <col min="15121" max="15125" width="0" style="109" hidden="1" customWidth="1"/>
    <col min="15126" max="15126" width="12.140625" style="109" bestFit="1" customWidth="1"/>
    <col min="15127" max="15127" width="9.140625" style="109"/>
    <col min="15128" max="15128" width="10.42578125" style="109" bestFit="1" customWidth="1"/>
    <col min="15129" max="15129" width="10.42578125" style="109" customWidth="1"/>
    <col min="15130" max="15130" width="17.42578125" style="109" bestFit="1" customWidth="1"/>
    <col min="15131" max="15360" width="9.140625" style="109"/>
    <col min="15361" max="15361" width="6.28515625" style="109" bestFit="1" customWidth="1"/>
    <col min="15362" max="15362" width="8" style="109" bestFit="1" customWidth="1"/>
    <col min="15363" max="15363" width="18.28515625" style="109" bestFit="1" customWidth="1"/>
    <col min="15364" max="15364" width="11" style="109" bestFit="1" customWidth="1"/>
    <col min="15365" max="15365" width="0" style="109" hidden="1" customWidth="1"/>
    <col min="15366" max="15366" width="12" style="109" customWidth="1"/>
    <col min="15367" max="15371" width="0" style="109" hidden="1" customWidth="1"/>
    <col min="15372" max="15372" width="12.42578125" style="109" bestFit="1" customWidth="1"/>
    <col min="15373" max="15373" width="9.140625" style="109"/>
    <col min="15374" max="15374" width="10" style="109" bestFit="1" customWidth="1"/>
    <col min="15375" max="15375" width="0" style="109" hidden="1" customWidth="1"/>
    <col min="15376" max="15376" width="12" style="109" customWidth="1"/>
    <col min="15377" max="15381" width="0" style="109" hidden="1" customWidth="1"/>
    <col min="15382" max="15382" width="12.140625" style="109" bestFit="1" customWidth="1"/>
    <col min="15383" max="15383" width="9.140625" style="109"/>
    <col min="15384" max="15384" width="10.42578125" style="109" bestFit="1" customWidth="1"/>
    <col min="15385" max="15385" width="10.42578125" style="109" customWidth="1"/>
    <col min="15386" max="15386" width="17.42578125" style="109" bestFit="1" customWidth="1"/>
    <col min="15387" max="15616" width="9.140625" style="109"/>
    <col min="15617" max="15617" width="6.28515625" style="109" bestFit="1" customWidth="1"/>
    <col min="15618" max="15618" width="8" style="109" bestFit="1" customWidth="1"/>
    <col min="15619" max="15619" width="18.28515625" style="109" bestFit="1" customWidth="1"/>
    <col min="15620" max="15620" width="11" style="109" bestFit="1" customWidth="1"/>
    <col min="15621" max="15621" width="0" style="109" hidden="1" customWidth="1"/>
    <col min="15622" max="15622" width="12" style="109" customWidth="1"/>
    <col min="15623" max="15627" width="0" style="109" hidden="1" customWidth="1"/>
    <col min="15628" max="15628" width="12.42578125" style="109" bestFit="1" customWidth="1"/>
    <col min="15629" max="15629" width="9.140625" style="109"/>
    <col min="15630" max="15630" width="10" style="109" bestFit="1" customWidth="1"/>
    <col min="15631" max="15631" width="0" style="109" hidden="1" customWidth="1"/>
    <col min="15632" max="15632" width="12" style="109" customWidth="1"/>
    <col min="15633" max="15637" width="0" style="109" hidden="1" customWidth="1"/>
    <col min="15638" max="15638" width="12.140625" style="109" bestFit="1" customWidth="1"/>
    <col min="15639" max="15639" width="9.140625" style="109"/>
    <col min="15640" max="15640" width="10.42578125" style="109" bestFit="1" customWidth="1"/>
    <col min="15641" max="15641" width="10.42578125" style="109" customWidth="1"/>
    <col min="15642" max="15642" width="17.42578125" style="109" bestFit="1" customWidth="1"/>
    <col min="15643" max="15872" width="9.140625" style="109"/>
    <col min="15873" max="15873" width="6.28515625" style="109" bestFit="1" customWidth="1"/>
    <col min="15874" max="15874" width="8" style="109" bestFit="1" customWidth="1"/>
    <col min="15875" max="15875" width="18.28515625" style="109" bestFit="1" customWidth="1"/>
    <col min="15876" max="15876" width="11" style="109" bestFit="1" customWidth="1"/>
    <col min="15877" max="15877" width="0" style="109" hidden="1" customWidth="1"/>
    <col min="15878" max="15878" width="12" style="109" customWidth="1"/>
    <col min="15879" max="15883" width="0" style="109" hidden="1" customWidth="1"/>
    <col min="15884" max="15884" width="12.42578125" style="109" bestFit="1" customWidth="1"/>
    <col min="15885" max="15885" width="9.140625" style="109"/>
    <col min="15886" max="15886" width="10" style="109" bestFit="1" customWidth="1"/>
    <col min="15887" max="15887" width="0" style="109" hidden="1" customWidth="1"/>
    <col min="15888" max="15888" width="12" style="109" customWidth="1"/>
    <col min="15889" max="15893" width="0" style="109" hidden="1" customWidth="1"/>
    <col min="15894" max="15894" width="12.140625" style="109" bestFit="1" customWidth="1"/>
    <col min="15895" max="15895" width="9.140625" style="109"/>
    <col min="15896" max="15896" width="10.42578125" style="109" bestFit="1" customWidth="1"/>
    <col min="15897" max="15897" width="10.42578125" style="109" customWidth="1"/>
    <col min="15898" max="15898" width="17.42578125" style="109" bestFit="1" customWidth="1"/>
    <col min="15899" max="16128" width="9.140625" style="109"/>
    <col min="16129" max="16129" width="6.28515625" style="109" bestFit="1" customWidth="1"/>
    <col min="16130" max="16130" width="8" style="109" bestFit="1" customWidth="1"/>
    <col min="16131" max="16131" width="18.28515625" style="109" bestFit="1" customWidth="1"/>
    <col min="16132" max="16132" width="11" style="109" bestFit="1" customWidth="1"/>
    <col min="16133" max="16133" width="0" style="109" hidden="1" customWidth="1"/>
    <col min="16134" max="16134" width="12" style="109" customWidth="1"/>
    <col min="16135" max="16139" width="0" style="109" hidden="1" customWidth="1"/>
    <col min="16140" max="16140" width="12.42578125" style="109" bestFit="1" customWidth="1"/>
    <col min="16141" max="16141" width="9.140625" style="109"/>
    <col min="16142" max="16142" width="10" style="109" bestFit="1" customWidth="1"/>
    <col min="16143" max="16143" width="0" style="109" hidden="1" customWidth="1"/>
    <col min="16144" max="16144" width="12" style="109" customWidth="1"/>
    <col min="16145" max="16149" width="0" style="109" hidden="1" customWidth="1"/>
    <col min="16150" max="16150" width="12.140625" style="109" bestFit="1" customWidth="1"/>
    <col min="16151" max="16151" width="9.140625" style="109"/>
    <col min="16152" max="16152" width="10.42578125" style="109" bestFit="1" customWidth="1"/>
    <col min="16153" max="16153" width="10.42578125" style="109" customWidth="1"/>
    <col min="16154" max="16154" width="17.42578125" style="109" bestFit="1" customWidth="1"/>
    <col min="16155" max="16384" width="9.140625" style="109"/>
  </cols>
  <sheetData>
    <row r="1" spans="1:26">
      <c r="A1" s="108" t="s">
        <v>137</v>
      </c>
      <c r="D1" s="110" t="s">
        <v>225</v>
      </c>
      <c r="N1" s="113" t="s">
        <v>226</v>
      </c>
    </row>
    <row r="2" spans="1:26" s="113" customFormat="1">
      <c r="A2" s="114" t="s">
        <v>113</v>
      </c>
      <c r="B2" s="114" t="s">
        <v>127</v>
      </c>
      <c r="C2" s="114" t="s">
        <v>128</v>
      </c>
      <c r="D2" s="110" t="s">
        <v>6</v>
      </c>
      <c r="E2" s="110" t="s">
        <v>129</v>
      </c>
      <c r="F2" s="115" t="s">
        <v>130</v>
      </c>
      <c r="G2" s="115" t="s">
        <v>131</v>
      </c>
      <c r="H2" s="115" t="s">
        <v>132</v>
      </c>
      <c r="I2" s="115" t="s">
        <v>133</v>
      </c>
      <c r="J2" s="115" t="s">
        <v>134</v>
      </c>
      <c r="K2" s="115" t="s">
        <v>121</v>
      </c>
      <c r="L2" s="115" t="s">
        <v>129</v>
      </c>
      <c r="N2" s="113" t="s">
        <v>6</v>
      </c>
      <c r="O2" s="113" t="s">
        <v>129</v>
      </c>
      <c r="P2" s="113" t="s">
        <v>130</v>
      </c>
      <c r="Q2" s="113" t="s">
        <v>131</v>
      </c>
      <c r="R2" s="113" t="s">
        <v>132</v>
      </c>
      <c r="S2" s="113" t="s">
        <v>133</v>
      </c>
      <c r="T2" s="113" t="s">
        <v>134</v>
      </c>
      <c r="U2" s="113" t="s">
        <v>121</v>
      </c>
      <c r="V2" s="113" t="s">
        <v>129</v>
      </c>
      <c r="X2" s="116" t="s">
        <v>135</v>
      </c>
      <c r="Y2" s="116" t="s">
        <v>139</v>
      </c>
      <c r="Z2" s="117" t="s">
        <v>136</v>
      </c>
    </row>
    <row r="3" spans="1:26">
      <c r="A3" s="109" t="s">
        <v>123</v>
      </c>
      <c r="B3" s="109">
        <v>1830</v>
      </c>
      <c r="C3" s="109" t="s">
        <v>50</v>
      </c>
      <c r="D3" s="111">
        <v>79028.272999999986</v>
      </c>
      <c r="E3" s="111">
        <v>2586945.507000003</v>
      </c>
      <c r="F3" s="112">
        <v>2345235.1520000026</v>
      </c>
      <c r="G3" s="112">
        <v>133372.48000000004</v>
      </c>
      <c r="H3" s="112">
        <v>0</v>
      </c>
      <c r="I3" s="112">
        <v>1307.0299999999988</v>
      </c>
      <c r="J3" s="112">
        <v>107030.84499999997</v>
      </c>
      <c r="K3" s="112">
        <v>0</v>
      </c>
      <c r="L3" s="112">
        <v>2586945.507000003</v>
      </c>
      <c r="N3" s="111">
        <v>79302.848999999973</v>
      </c>
      <c r="O3" s="109">
        <v>2595836.220000003</v>
      </c>
      <c r="P3" s="112">
        <v>2353295.168000001</v>
      </c>
      <c r="Q3" s="112">
        <v>133830.84700000001</v>
      </c>
      <c r="R3" s="112">
        <v>0</v>
      </c>
      <c r="S3" s="112">
        <v>1311.5219999999988</v>
      </c>
      <c r="T3" s="112">
        <v>107398.68299999998</v>
      </c>
      <c r="U3" s="112">
        <v>0</v>
      </c>
      <c r="V3" s="112">
        <v>2595836.220000003</v>
      </c>
      <c r="X3" s="111">
        <f t="shared" ref="X3:X9" si="0">D3-N3</f>
        <v>-274.57599999998638</v>
      </c>
      <c r="Y3" s="112">
        <f>P3-F3</f>
        <v>8060.0159999984317</v>
      </c>
      <c r="Z3" s="112">
        <f t="shared" ref="Z3:Z9" si="1">L3-V3</f>
        <v>-8890.7129999999888</v>
      </c>
    </row>
    <row r="4" spans="1:26">
      <c r="A4" s="109" t="s">
        <v>123</v>
      </c>
      <c r="B4" s="109">
        <v>1830</v>
      </c>
      <c r="C4" s="109" t="s">
        <v>51</v>
      </c>
      <c r="D4" s="111">
        <v>199370.00999999986</v>
      </c>
      <c r="E4" s="111">
        <v>5876262.7679999964</v>
      </c>
      <c r="F4" s="112">
        <v>5233281.7789999982</v>
      </c>
      <c r="G4" s="112">
        <v>297614.85099999997</v>
      </c>
      <c r="H4" s="112">
        <v>118617.26600000002</v>
      </c>
      <c r="I4" s="112">
        <v>2305.1120000000001</v>
      </c>
      <c r="J4" s="112">
        <v>224443.75999999992</v>
      </c>
      <c r="K4" s="112">
        <v>0</v>
      </c>
      <c r="L4" s="112">
        <v>5876262.7679999964</v>
      </c>
      <c r="N4" s="111">
        <v>224173.726</v>
      </c>
      <c r="O4" s="109">
        <v>6488289.6169999978</v>
      </c>
      <c r="P4" s="112">
        <v>5778340.6940000039</v>
      </c>
      <c r="Q4" s="112">
        <v>328612.11199999979</v>
      </c>
      <c r="R4" s="112">
        <v>130971.50699999991</v>
      </c>
      <c r="S4" s="112">
        <v>2545.2270000000003</v>
      </c>
      <c r="T4" s="112">
        <v>247820.07699999993</v>
      </c>
      <c r="U4" s="112">
        <v>0</v>
      </c>
      <c r="V4" s="112">
        <v>6488289.6169999978</v>
      </c>
      <c r="X4" s="111">
        <f t="shared" si="0"/>
        <v>-24803.716000000131</v>
      </c>
      <c r="Y4" s="112">
        <f t="shared" ref="Y4:Y7" si="2">P4-F4</f>
        <v>545058.91500000563</v>
      </c>
      <c r="Z4" s="112">
        <f t="shared" si="1"/>
        <v>-612026.84900000133</v>
      </c>
    </row>
    <row r="5" spans="1:26">
      <c r="A5" s="109" t="s">
        <v>123</v>
      </c>
      <c r="B5" s="109">
        <v>1830</v>
      </c>
      <c r="C5" s="109" t="s">
        <v>52</v>
      </c>
      <c r="D5" s="111">
        <v>9258.7089999999989</v>
      </c>
      <c r="E5" s="111">
        <v>264370.34700000001</v>
      </c>
      <c r="F5" s="112">
        <v>243608.79500000004</v>
      </c>
      <c r="G5" s="112">
        <v>8244.2229999999981</v>
      </c>
      <c r="H5" s="112">
        <v>11651.404000000002</v>
      </c>
      <c r="I5" s="112">
        <v>55.927999999999983</v>
      </c>
      <c r="J5" s="112">
        <v>809.9970000000003</v>
      </c>
      <c r="K5" s="112">
        <v>0</v>
      </c>
      <c r="L5" s="112">
        <v>264370.34700000001</v>
      </c>
      <c r="N5" s="111">
        <v>3247.5279999999998</v>
      </c>
      <c r="O5" s="109">
        <v>84389.086000000025</v>
      </c>
      <c r="P5" s="112">
        <v>77761.820999999967</v>
      </c>
      <c r="Q5" s="112">
        <v>2631.6219999999994</v>
      </c>
      <c r="R5" s="112">
        <v>3719.2279999999996</v>
      </c>
      <c r="S5" s="112">
        <v>17.858000000000004</v>
      </c>
      <c r="T5" s="112">
        <v>258.55700000000007</v>
      </c>
      <c r="U5" s="112">
        <v>0</v>
      </c>
      <c r="V5" s="112">
        <v>84389.086000000025</v>
      </c>
      <c r="X5" s="111">
        <f t="shared" si="0"/>
        <v>6011.1809999999987</v>
      </c>
      <c r="Y5" s="112">
        <f t="shared" si="2"/>
        <v>-165846.97400000007</v>
      </c>
      <c r="Z5" s="112">
        <f t="shared" si="1"/>
        <v>179981.261</v>
      </c>
    </row>
    <row r="6" spans="1:26">
      <c r="A6" s="109" t="s">
        <v>123</v>
      </c>
      <c r="B6" s="109">
        <v>1830</v>
      </c>
      <c r="C6" s="109" t="s">
        <v>53</v>
      </c>
      <c r="D6" s="111">
        <v>83995.347999999984</v>
      </c>
      <c r="E6" s="111">
        <v>2367958.2340000002</v>
      </c>
      <c r="F6" s="112">
        <v>2183487.1340000015</v>
      </c>
      <c r="G6" s="112">
        <v>73893.672000000006</v>
      </c>
      <c r="H6" s="112">
        <v>104432.25699999997</v>
      </c>
      <c r="I6" s="112">
        <v>451.66099999999938</v>
      </c>
      <c r="J6" s="112">
        <v>5693.5099999999993</v>
      </c>
      <c r="K6" s="112">
        <v>0</v>
      </c>
      <c r="L6" s="112">
        <v>2367958.2340000002</v>
      </c>
      <c r="N6" s="111">
        <v>34637.888000000021</v>
      </c>
      <c r="O6" s="109">
        <v>939344.70699999935</v>
      </c>
      <c r="P6" s="112">
        <v>866166.91100000078</v>
      </c>
      <c r="Q6" s="112">
        <v>29312.848999999998</v>
      </c>
      <c r="R6" s="112">
        <v>41427.202999999987</v>
      </c>
      <c r="S6" s="112">
        <v>179.1809999999999</v>
      </c>
      <c r="T6" s="112">
        <v>2258.5630000000006</v>
      </c>
      <c r="U6" s="112">
        <v>0</v>
      </c>
      <c r="V6" s="112">
        <v>939344.70699999935</v>
      </c>
      <c r="X6" s="111">
        <f t="shared" si="0"/>
        <v>49357.459999999963</v>
      </c>
      <c r="Y6" s="112">
        <f t="shared" si="2"/>
        <v>-1317320.2230000007</v>
      </c>
      <c r="Z6" s="112">
        <f t="shared" si="1"/>
        <v>1428613.5270000007</v>
      </c>
    </row>
    <row r="7" spans="1:26">
      <c r="A7" s="109" t="s">
        <v>123</v>
      </c>
      <c r="B7" s="109">
        <v>1830</v>
      </c>
      <c r="C7" s="109" t="s">
        <v>54</v>
      </c>
      <c r="D7" s="111">
        <v>34059.636999999995</v>
      </c>
      <c r="E7" s="111">
        <v>856303.90000000061</v>
      </c>
      <c r="F7" s="112">
        <v>804219.755</v>
      </c>
      <c r="G7" s="112">
        <v>34158.541000000012</v>
      </c>
      <c r="H7" s="112">
        <v>620.56600000000003</v>
      </c>
      <c r="I7" s="112">
        <v>509.80099999999982</v>
      </c>
      <c r="J7" s="112">
        <v>16795.236999999983</v>
      </c>
      <c r="K7" s="112">
        <v>0</v>
      </c>
      <c r="L7" s="112">
        <v>856303.90000000061</v>
      </c>
      <c r="N7" s="111">
        <v>49490.842999999993</v>
      </c>
      <c r="O7" s="109">
        <v>1243099.4060000011</v>
      </c>
      <c r="P7" s="112">
        <v>1167488.7310000015</v>
      </c>
      <c r="Q7" s="112">
        <v>49588.037999999964</v>
      </c>
      <c r="R7" s="112">
        <v>900.88600000000065</v>
      </c>
      <c r="S7" s="112">
        <v>740.05900000000031</v>
      </c>
      <c r="T7" s="112">
        <v>24381.691999999999</v>
      </c>
      <c r="U7" s="112">
        <v>0</v>
      </c>
      <c r="V7" s="112">
        <v>1243099.4060000011</v>
      </c>
      <c r="X7" s="111">
        <f t="shared" si="0"/>
        <v>-15431.205999999998</v>
      </c>
      <c r="Y7" s="112">
        <f t="shared" si="2"/>
        <v>363268.97600000154</v>
      </c>
      <c r="Z7" s="112">
        <f t="shared" si="1"/>
        <v>-386795.50600000052</v>
      </c>
    </row>
    <row r="8" spans="1:26">
      <c r="A8" s="109" t="s">
        <v>123</v>
      </c>
      <c r="B8" s="109">
        <v>1830</v>
      </c>
      <c r="C8" s="109" t="s">
        <v>55</v>
      </c>
      <c r="D8" s="111">
        <v>23577.440000000013</v>
      </c>
      <c r="E8" s="111">
        <v>584872.40400000045</v>
      </c>
      <c r="F8" s="112">
        <v>549181.66399999999</v>
      </c>
      <c r="G8" s="112">
        <v>23326.005000000005</v>
      </c>
      <c r="H8" s="112">
        <v>423.76800000000003</v>
      </c>
      <c r="I8" s="112">
        <v>353.18700000000013</v>
      </c>
      <c r="J8" s="112">
        <v>11587.78</v>
      </c>
      <c r="K8" s="112">
        <v>0</v>
      </c>
      <c r="L8" s="112">
        <v>584872.40400000045</v>
      </c>
      <c r="N8" s="111">
        <v>38436.596999999965</v>
      </c>
      <c r="O8" s="109">
        <v>953733.02400000021</v>
      </c>
      <c r="P8" s="112">
        <v>895533.35299999965</v>
      </c>
      <c r="Q8" s="112">
        <v>38036.970999999983</v>
      </c>
      <c r="R8" s="112">
        <v>691.00499999999977</v>
      </c>
      <c r="S8" s="112">
        <v>575.88700000000006</v>
      </c>
      <c r="T8" s="112">
        <v>18895.808000000005</v>
      </c>
      <c r="U8" s="112">
        <v>0</v>
      </c>
      <c r="V8" s="112">
        <v>953733.02400000021</v>
      </c>
      <c r="X8" s="111">
        <f t="shared" si="0"/>
        <v>-14859.156999999952</v>
      </c>
      <c r="Y8" s="112">
        <f>P8-F8</f>
        <v>346351.68899999966</v>
      </c>
      <c r="Z8" s="112">
        <f t="shared" si="1"/>
        <v>-368860.61999999976</v>
      </c>
    </row>
    <row r="9" spans="1:26" s="113" customFormat="1">
      <c r="D9" s="110">
        <f>SUM(D3:D8)</f>
        <v>429289.41699999978</v>
      </c>
      <c r="E9" s="110"/>
      <c r="F9" s="115">
        <f>SUM(F3:F8)</f>
        <v>11359014.279000005</v>
      </c>
      <c r="G9" s="115"/>
      <c r="H9" s="115"/>
      <c r="I9" s="115"/>
      <c r="J9" s="115"/>
      <c r="K9" s="115"/>
      <c r="L9" s="115">
        <f>SUM(L3:L8)</f>
        <v>12536713.16</v>
      </c>
      <c r="N9" s="110">
        <f>SUM(N3:N8)</f>
        <v>429289.43099999992</v>
      </c>
      <c r="P9" s="115">
        <f>SUM(P3:P8)</f>
        <v>11138586.678000007</v>
      </c>
      <c r="V9" s="115">
        <f>SUM(V3:V8)</f>
        <v>12304692.060000001</v>
      </c>
      <c r="X9" s="110">
        <f t="shared" si="0"/>
        <v>-1.400000014109537E-2</v>
      </c>
      <c r="Y9" s="115">
        <f>P9-F9</f>
        <v>-220427.60099999793</v>
      </c>
      <c r="Z9" s="115">
        <f t="shared" si="1"/>
        <v>232021.09999999963</v>
      </c>
    </row>
    <row r="11" spans="1:26">
      <c r="F11" s="111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85" zoomScaleNormal="85" workbookViewId="0">
      <selection activeCell="C2" sqref="C2"/>
    </sheetView>
  </sheetViews>
  <sheetFormatPr defaultColWidth="9.140625" defaultRowHeight="15"/>
  <cols>
    <col min="1" max="1" width="18" style="43" bestFit="1" customWidth="1"/>
    <col min="2" max="2" width="14.28515625" style="43" bestFit="1" customWidth="1"/>
    <col min="3" max="5" width="13.28515625" style="43" bestFit="1" customWidth="1"/>
    <col min="6" max="13" width="13.28515625" style="43" customWidth="1"/>
    <col min="14" max="14" width="14.85546875" style="43" customWidth="1"/>
    <col min="15" max="16384" width="9.140625" style="43"/>
  </cols>
  <sheetData>
    <row r="1" spans="1:14">
      <c r="A1" s="42" t="s">
        <v>88</v>
      </c>
      <c r="C1" s="49"/>
      <c r="D1" s="49"/>
      <c r="E1" s="49"/>
    </row>
    <row r="2" spans="1:14">
      <c r="A2" s="43" t="s">
        <v>63</v>
      </c>
      <c r="C2" s="49"/>
      <c r="D2" s="49"/>
      <c r="E2" s="49"/>
    </row>
    <row r="4" spans="1:14">
      <c r="B4" s="53" t="s">
        <v>45</v>
      </c>
      <c r="C4" s="53" t="s">
        <v>46</v>
      </c>
      <c r="D4" s="53" t="s">
        <v>47</v>
      </c>
      <c r="E4" s="53" t="s">
        <v>48</v>
      </c>
      <c r="F4" s="53" t="s">
        <v>95</v>
      </c>
      <c r="G4" s="53" t="s">
        <v>96</v>
      </c>
      <c r="H4" s="53" t="s">
        <v>97</v>
      </c>
      <c r="I4" s="53" t="s">
        <v>98</v>
      </c>
      <c r="J4" s="53" t="s">
        <v>99</v>
      </c>
      <c r="K4" s="53" t="s">
        <v>100</v>
      </c>
      <c r="L4" s="53" t="s">
        <v>185</v>
      </c>
      <c r="M4" s="53" t="s">
        <v>186</v>
      </c>
      <c r="N4" s="150" t="s">
        <v>187</v>
      </c>
    </row>
    <row r="5" spans="1:14">
      <c r="A5" s="43" t="s">
        <v>50</v>
      </c>
      <c r="B5" s="59">
        <v>448955.89799999999</v>
      </c>
      <c r="C5" s="59">
        <v>400241.53399999999</v>
      </c>
      <c r="D5" s="59">
        <v>499222.21399999998</v>
      </c>
      <c r="E5" s="59">
        <v>276695.12699999998</v>
      </c>
      <c r="F5" s="59">
        <v>349091.21710861917</v>
      </c>
      <c r="G5" s="59">
        <v>544829.20241982571</v>
      </c>
      <c r="H5" s="59">
        <v>349465.61801442248</v>
      </c>
      <c r="I5" s="59">
        <v>518013.30057340104</v>
      </c>
      <c r="J5" s="59">
        <v>82258.095226629477</v>
      </c>
      <c r="K5" s="59">
        <v>0</v>
      </c>
      <c r="L5" s="127">
        <v>212967.20699999999</v>
      </c>
      <c r="M5" s="59">
        <v>396001.28600000002</v>
      </c>
      <c r="N5" s="151">
        <f>SUM(B5:M5)</f>
        <v>4077740.6993428981</v>
      </c>
    </row>
    <row r="6" spans="1:14">
      <c r="A6" s="43" t="s">
        <v>51</v>
      </c>
      <c r="B6" s="59">
        <v>4700457.6770000001</v>
      </c>
      <c r="C6" s="59">
        <v>3802847.804</v>
      </c>
      <c r="D6" s="59">
        <v>1535995.926</v>
      </c>
      <c r="E6" s="59">
        <v>4250145.3420000002</v>
      </c>
      <c r="F6" s="59">
        <v>3129568.0045298585</v>
      </c>
      <c r="G6" s="59">
        <v>4635424.8636493636</v>
      </c>
      <c r="H6" s="59">
        <v>4147213.8697304013</v>
      </c>
      <c r="I6" s="59">
        <v>4370343.6784929177</v>
      </c>
      <c r="J6" s="59">
        <v>1746324.2966750995</v>
      </c>
      <c r="K6" s="59">
        <v>0</v>
      </c>
      <c r="L6" s="127">
        <v>0</v>
      </c>
      <c r="M6" s="59">
        <v>3333998.1869999999</v>
      </c>
      <c r="N6" s="151">
        <f t="shared" ref="N6:N11" si="0">SUM(B6:M6)</f>
        <v>35652319.649077646</v>
      </c>
    </row>
    <row r="7" spans="1:14">
      <c r="A7" s="43" t="s">
        <v>52</v>
      </c>
      <c r="B7" s="59">
        <v>1730564.379</v>
      </c>
      <c r="C7" s="59">
        <v>707862.36300000001</v>
      </c>
      <c r="D7" s="59">
        <v>1706322.7120000001</v>
      </c>
      <c r="E7" s="59">
        <v>1530893.4450000001</v>
      </c>
      <c r="F7" s="59">
        <v>1106637.4567040722</v>
      </c>
      <c r="G7" s="59">
        <v>1029439.9382158876</v>
      </c>
      <c r="H7" s="59">
        <v>1783226.5235191174</v>
      </c>
      <c r="I7" s="59">
        <v>2044687.0462531117</v>
      </c>
      <c r="J7" s="59">
        <v>1942809.5090749289</v>
      </c>
      <c r="K7" s="59">
        <v>30101.71</v>
      </c>
      <c r="L7" s="127">
        <v>1046369.9320102001</v>
      </c>
      <c r="M7" s="59">
        <v>533135.31743069249</v>
      </c>
      <c r="N7" s="151">
        <f t="shared" si="0"/>
        <v>15192050.332208009</v>
      </c>
    </row>
    <row r="8" spans="1:14">
      <c r="A8" s="43" t="s">
        <v>53</v>
      </c>
      <c r="B8" s="59">
        <v>2006349.4620000001</v>
      </c>
      <c r="C8" s="59">
        <v>2131025.841</v>
      </c>
      <c r="D8" s="59">
        <v>2227440.182</v>
      </c>
      <c r="E8" s="59">
        <v>1114711.7620000001</v>
      </c>
      <c r="F8" s="59">
        <v>1353193.9685767619</v>
      </c>
      <c r="G8" s="59">
        <v>1720595.9319069644</v>
      </c>
      <c r="H8" s="59">
        <v>1983079.2063317825</v>
      </c>
      <c r="I8" s="59">
        <v>1278441.3888237805</v>
      </c>
      <c r="J8" s="59">
        <v>1640428.9990204587</v>
      </c>
      <c r="K8" s="59">
        <v>1965063.27</v>
      </c>
      <c r="L8" s="127">
        <v>1903244.1378554392</v>
      </c>
      <c r="M8" s="59">
        <v>1681689.8817686075</v>
      </c>
      <c r="N8" s="151">
        <f t="shared" si="0"/>
        <v>21005264.031283796</v>
      </c>
    </row>
    <row r="9" spans="1:14">
      <c r="A9" s="43" t="s">
        <v>54</v>
      </c>
      <c r="B9" s="59">
        <v>314973.51500000001</v>
      </c>
      <c r="C9" s="59">
        <v>226435.35800000001</v>
      </c>
      <c r="D9" s="59">
        <v>409244.65700000001</v>
      </c>
      <c r="E9" s="59">
        <v>368710.179</v>
      </c>
      <c r="F9" s="59">
        <v>0</v>
      </c>
      <c r="G9" s="59">
        <v>367842.0370865009</v>
      </c>
      <c r="H9" s="59">
        <v>294457.81825962814</v>
      </c>
      <c r="I9" s="59">
        <v>384062.19376465306</v>
      </c>
      <c r="J9" s="59">
        <v>343169.07855622406</v>
      </c>
      <c r="K9" s="59">
        <v>374155.68</v>
      </c>
      <c r="L9" s="127">
        <v>358293.272</v>
      </c>
      <c r="M9" s="59">
        <v>376584.84100000001</v>
      </c>
      <c r="N9" s="151">
        <f t="shared" si="0"/>
        <v>3817928.6296670064</v>
      </c>
    </row>
    <row r="10" spans="1:14">
      <c r="A10" s="43" t="s">
        <v>55</v>
      </c>
      <c r="B10" s="60">
        <v>310999.875</v>
      </c>
      <c r="C10" s="60">
        <v>241648.94</v>
      </c>
      <c r="D10" s="60">
        <v>403847.80300000001</v>
      </c>
      <c r="E10" s="60">
        <v>303590.48499999999</v>
      </c>
      <c r="F10" s="60">
        <v>378215.8691903961</v>
      </c>
      <c r="G10" s="60">
        <v>357538.10241945722</v>
      </c>
      <c r="H10" s="60">
        <v>351891.25610572164</v>
      </c>
      <c r="I10" s="60">
        <v>289978.23039083096</v>
      </c>
      <c r="J10" s="60">
        <v>318870.19841456698</v>
      </c>
      <c r="K10" s="60">
        <v>348486.85</v>
      </c>
      <c r="L10" s="128">
        <v>1852.1130000000001</v>
      </c>
      <c r="M10" s="60">
        <v>195286.25200000001</v>
      </c>
      <c r="N10" s="152">
        <f t="shared" si="0"/>
        <v>3502205.9745209725</v>
      </c>
    </row>
    <row r="11" spans="1:14">
      <c r="B11" s="47">
        <f>SUM(B5:B10)</f>
        <v>9512300.8059999999</v>
      </c>
      <c r="C11" s="47">
        <f>SUM(C5:C10)</f>
        <v>7510061.8399999999</v>
      </c>
      <c r="D11" s="47">
        <f>SUM(D5:D10)</f>
        <v>6782073.4939999999</v>
      </c>
      <c r="E11" s="47">
        <f>SUM(E5:E10)</f>
        <v>7844746.3400000008</v>
      </c>
      <c r="F11" s="47">
        <f t="shared" ref="F11:M11" si="1">SUM(F5:F10)</f>
        <v>6316706.5161097068</v>
      </c>
      <c r="G11" s="47">
        <f t="shared" si="1"/>
        <v>8655670.0756979994</v>
      </c>
      <c r="H11" s="47">
        <f t="shared" si="1"/>
        <v>8909334.2919610739</v>
      </c>
      <c r="I11" s="47">
        <f t="shared" si="1"/>
        <v>8885525.838298697</v>
      </c>
      <c r="J11" s="47">
        <f t="shared" si="1"/>
        <v>6073860.1769679077</v>
      </c>
      <c r="K11" s="47">
        <f t="shared" si="1"/>
        <v>2717807.5100000002</v>
      </c>
      <c r="L11" s="129">
        <f t="shared" si="1"/>
        <v>3522726.661865639</v>
      </c>
      <c r="M11" s="129">
        <f t="shared" si="1"/>
        <v>6516695.7651992999</v>
      </c>
      <c r="N11" s="151">
        <f t="shared" si="0"/>
        <v>83247509.316100314</v>
      </c>
    </row>
  </sheetData>
  <printOptions horizontalCentered="1"/>
  <pageMargins left="0.7" right="0.7" top="0.75" bottom="0.75" header="0.3" footer="0.3"/>
  <pageSetup scale="70" orientation="landscape" r:id="rId1"/>
  <headerFooter>
    <oddHeader>&amp;RKPSC Case No. 2014-00225
Commission Staff Post Hearing Data Requests
Item No. 7
Attachment 1
Page 7 of 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H14" sqref="H14"/>
    </sheetView>
  </sheetViews>
  <sheetFormatPr defaultRowHeight="12.75"/>
  <cols>
    <col min="1" max="1" width="45" bestFit="1" customWidth="1"/>
    <col min="2" max="3" width="10.7109375" customWidth="1"/>
    <col min="4" max="4" width="3.7109375" customWidth="1"/>
    <col min="5" max="6" width="10.7109375" customWidth="1"/>
    <col min="7" max="7" width="3.7109375" customWidth="1"/>
    <col min="8" max="9" width="10.7109375" customWidth="1"/>
    <col min="10" max="10" width="3.7109375" customWidth="1"/>
    <col min="11" max="12" width="10.7109375" customWidth="1"/>
  </cols>
  <sheetData>
    <row r="1" spans="1:12">
      <c r="A1" s="30" t="s">
        <v>180</v>
      </c>
    </row>
    <row r="3" spans="1:12">
      <c r="B3" s="226" t="s">
        <v>57</v>
      </c>
      <c r="C3" s="226"/>
      <c r="E3" s="226" t="s">
        <v>58</v>
      </c>
      <c r="F3" s="226"/>
      <c r="H3" s="226" t="s">
        <v>95</v>
      </c>
      <c r="I3" s="226"/>
      <c r="K3" s="226" t="s">
        <v>178</v>
      </c>
      <c r="L3" s="226"/>
    </row>
    <row r="4" spans="1:12" ht="13.5">
      <c r="A4" s="15" t="s">
        <v>25</v>
      </c>
      <c r="B4" s="136" t="s">
        <v>176</v>
      </c>
      <c r="C4" s="136" t="s">
        <v>177</v>
      </c>
      <c r="E4" s="136" t="s">
        <v>176</v>
      </c>
      <c r="F4" s="136" t="s">
        <v>177</v>
      </c>
      <c r="H4" s="136" t="s">
        <v>176</v>
      </c>
      <c r="I4" s="136" t="s">
        <v>177</v>
      </c>
      <c r="K4" s="136" t="s">
        <v>176</v>
      </c>
      <c r="L4" s="136" t="s">
        <v>177</v>
      </c>
    </row>
    <row r="5" spans="1:12">
      <c r="A5" s="137" t="s">
        <v>26</v>
      </c>
      <c r="B5" s="96">
        <f>'Jan14Act - KP NER'!G27-'Jan14Act - KP NER'!C27</f>
        <v>-13580.648999999859</v>
      </c>
      <c r="C5" s="96">
        <f>'Jan14Act - KP NER'!H27-'Jan14Act - KP NER'!D27</f>
        <v>-295400.31700000633</v>
      </c>
      <c r="E5" s="96">
        <f>'Feb14Act - KP NER'!G27-'Feb14Act - KP NER'!C27</f>
        <v>-25078.292000000132</v>
      </c>
      <c r="F5" s="96">
        <f>'Feb14Act - KP NER'!H27-'Feb14Act - KP NER'!D27</f>
        <v>-553118.93100000452</v>
      </c>
      <c r="H5" s="96">
        <f>'May14Act - KP NER'!G27-'May14Act - KP NER'!C27</f>
        <v>38658.940999999992</v>
      </c>
      <c r="I5" s="96">
        <f>'May14Act - KP NER'!H27-'May14Act - KP NER'!D27</f>
        <v>848519.24800001038</v>
      </c>
      <c r="K5" s="96">
        <f>B5+E5+H5</f>
        <v>0</v>
      </c>
      <c r="L5" s="96">
        <f>C5+F5+I5</f>
        <v>0</v>
      </c>
    </row>
    <row r="6" spans="1:12">
      <c r="A6" s="137" t="s">
        <v>13</v>
      </c>
      <c r="B6" s="96">
        <f>'Jan14Act - KP NER'!G28-'Jan14Act - KP NER'!C28</f>
        <v>8108.5019999999786</v>
      </c>
      <c r="C6" s="96">
        <f>'Jan14Act - KP NER'!H28-'Jan14Act - KP NER'!D28</f>
        <v>207331.49599999993</v>
      </c>
      <c r="E6" s="96">
        <f>'Feb14Act - KP NER'!G28-'Feb14Act - KP NER'!C28</f>
        <v>6011.1809999999987</v>
      </c>
      <c r="F6" s="96">
        <f>'Feb14Act - KP NER'!H28-'Feb14Act - KP NER'!D28</f>
        <v>165846.97400000007</v>
      </c>
      <c r="H6" s="96">
        <f>'May14Act - KP NER'!G28-'May14Act - KP NER'!C28</f>
        <v>-14119.682999999975</v>
      </c>
      <c r="I6" s="96">
        <f>'May14Act - KP NER'!H28-'May14Act - KP NER'!D28</f>
        <v>-373178.46999999986</v>
      </c>
      <c r="K6" s="96">
        <f t="shared" ref="K6:K10" si="0">B6+E6+H6</f>
        <v>0</v>
      </c>
      <c r="L6" s="96">
        <f t="shared" ref="L6:L10" si="1">C6+F6+I6</f>
        <v>0</v>
      </c>
    </row>
    <row r="7" spans="1:12">
      <c r="A7" s="137" t="s">
        <v>14</v>
      </c>
      <c r="B7" s="96">
        <f>'Jan14Act - KP NER'!G29-'Jan14Act - KP NER'!C29</f>
        <v>23365.362000000008</v>
      </c>
      <c r="C7" s="96">
        <f>'Jan14Act - KP NER'!H29-'Jan14Act - KP NER'!D29</f>
        <v>600116.48299999908</v>
      </c>
      <c r="E7" s="96">
        <f>'Feb14Act - KP NER'!G29-'Feb14Act - KP NER'!C29</f>
        <v>49357.459999999963</v>
      </c>
      <c r="F7" s="96">
        <f>'Feb14Act - KP NER'!H29-'Feb14Act - KP NER'!D29</f>
        <v>1317320.2230000007</v>
      </c>
      <c r="H7" s="96">
        <f>'May14Act - KP NER'!G29-'May14Act - KP NER'!C29</f>
        <v>-72722.821999999971</v>
      </c>
      <c r="I7" s="96">
        <f>'May14Act - KP NER'!H29-'May14Act - KP NER'!D29</f>
        <v>-1917436.7059999998</v>
      </c>
      <c r="K7" s="96">
        <f t="shared" si="0"/>
        <v>0</v>
      </c>
      <c r="L7" s="96">
        <f t="shared" si="1"/>
        <v>0</v>
      </c>
    </row>
    <row r="8" spans="1:12">
      <c r="A8" s="137" t="s">
        <v>15</v>
      </c>
      <c r="B8" s="96">
        <f>'Jan14Act - KP NER'!G30-'Jan14Act - KP NER'!C30</f>
        <v>-8489.2909999999902</v>
      </c>
      <c r="C8" s="96">
        <f>'Jan14Act - KP NER'!H30-'Jan14Act - KP NER'!D30</f>
        <v>-187734.60399999982</v>
      </c>
      <c r="E8" s="96">
        <f>'Feb14Act - KP NER'!G30-'Feb14Act - KP NER'!C30</f>
        <v>-15431.205999999998</v>
      </c>
      <c r="F8" s="96">
        <f>'Feb14Act - KP NER'!H30-'Feb14Act - KP NER'!D30</f>
        <v>-363268.97600000154</v>
      </c>
      <c r="H8" s="96">
        <f>'May14Act - KP NER'!G30-'May14Act - KP NER'!C30</f>
        <v>23920.496999999999</v>
      </c>
      <c r="I8" s="96">
        <f>'May14Act - KP NER'!H30-'May14Act - KP NER'!D30</f>
        <v>551003.58000000136</v>
      </c>
      <c r="K8" s="96">
        <f t="shared" si="0"/>
        <v>0</v>
      </c>
      <c r="L8" s="96">
        <f t="shared" si="1"/>
        <v>0</v>
      </c>
    </row>
    <row r="9" spans="1:12">
      <c r="A9" s="137" t="s">
        <v>16</v>
      </c>
      <c r="B9" s="96">
        <f>'Jan14Act - KP NER'!G31-'Jan14Act - KP NER'!C31</f>
        <v>-9366.463000000047</v>
      </c>
      <c r="C9" s="96">
        <f>'Jan14Act - KP NER'!H31-'Jan14Act - KP NER'!D31</f>
        <v>-205284.26899999939</v>
      </c>
      <c r="E9" s="96">
        <f>'Feb14Act - KP NER'!G31-'Feb14Act - KP NER'!C31</f>
        <v>-14859.156999999952</v>
      </c>
      <c r="F9" s="96">
        <f>'Feb14Act - KP NER'!H31-'Feb14Act - KP NER'!D31</f>
        <v>-346351.68899999966</v>
      </c>
      <c r="H9" s="96">
        <f>'May14Act - KP NER'!G31-'May14Act - KP NER'!C31</f>
        <v>24225.619999999995</v>
      </c>
      <c r="I9" s="96">
        <f>'May14Act - KP NER'!H31-'May14Act - KP NER'!D31</f>
        <v>551635.95799999917</v>
      </c>
      <c r="K9" s="96">
        <f t="shared" si="0"/>
        <v>0</v>
      </c>
      <c r="L9" s="96">
        <f t="shared" si="1"/>
        <v>0</v>
      </c>
    </row>
    <row r="10" spans="1:12">
      <c r="A10" s="138" t="s">
        <v>27</v>
      </c>
      <c r="B10" s="96">
        <f>'Jan14Act - KP NER'!G32-'Jan14Act - KP NER'!C32</f>
        <v>-37.456999999994878</v>
      </c>
      <c r="C10" s="96">
        <f>'Jan14Act - KP NER'!H32-'Jan14Act - KP NER'!D32</f>
        <v>-1216.6200000001118</v>
      </c>
      <c r="E10" s="96">
        <f>'Feb14Act - KP NER'!G32-'Feb14Act - KP NER'!C32</f>
        <v>0</v>
      </c>
      <c r="F10" s="96">
        <f>'Feb14Act - KP NER'!H32-'Feb14Act - KP NER'!D32</f>
        <v>0</v>
      </c>
      <c r="H10" s="96">
        <f>'May14Act - KP NER'!G32-'May14Act - KP NER'!C32</f>
        <v>37.457000000002154</v>
      </c>
      <c r="I10" s="96">
        <f>'May14Act - KP NER'!H32-'May14Act - KP NER'!D32</f>
        <v>1216.6200000001118</v>
      </c>
      <c r="K10" s="96">
        <f t="shared" si="0"/>
        <v>7.2759576141834259E-12</v>
      </c>
      <c r="L10" s="96">
        <f t="shared" si="1"/>
        <v>0</v>
      </c>
    </row>
    <row r="13" spans="1:12" ht="13.5">
      <c r="A13" s="15" t="s">
        <v>29</v>
      </c>
      <c r="B13" s="136" t="s">
        <v>176</v>
      </c>
      <c r="C13" s="136" t="s">
        <v>177</v>
      </c>
      <c r="E13" s="136" t="s">
        <v>176</v>
      </c>
      <c r="F13" s="136" t="s">
        <v>177</v>
      </c>
      <c r="H13" s="136" t="s">
        <v>176</v>
      </c>
      <c r="I13" s="136" t="s">
        <v>177</v>
      </c>
      <c r="K13" s="136" t="s">
        <v>176</v>
      </c>
      <c r="L13" s="136" t="s">
        <v>177</v>
      </c>
    </row>
    <row r="14" spans="1:12">
      <c r="A14" s="137" t="s">
        <v>26</v>
      </c>
      <c r="B14" s="96">
        <f>'Jan14Act - KP NER'!G36-'Jan14Act - KP NER'!C36</f>
        <v>13580.648999999859</v>
      </c>
      <c r="C14" s="96">
        <f>'Jan14Act - KP NER'!H36-'Jan14Act - KP NER'!D36</f>
        <v>295400.31700000539</v>
      </c>
      <c r="E14" s="96">
        <f>'Feb14Act - KP NER'!G36-'Feb14Act - KP NER'!C36</f>
        <v>25078.292000000132</v>
      </c>
      <c r="F14" s="96">
        <f>'Feb14Act - KP NER'!H36-'Feb14Act - KP NER'!D36</f>
        <v>553118.93100000359</v>
      </c>
      <c r="H14" s="96">
        <f>'May14Act - KP NER'!G36-'May14Act - KP NER'!C36</f>
        <v>-38658.940999999992</v>
      </c>
      <c r="I14" s="96">
        <f>'May14Act - KP NER'!H36-'May14Act - KP NER'!D36</f>
        <v>-848519.24800001085</v>
      </c>
      <c r="K14" s="96">
        <f>B14+E14+H14</f>
        <v>0</v>
      </c>
      <c r="L14" s="96">
        <f>C14+F14+I14</f>
        <v>-1.862645149230957E-9</v>
      </c>
    </row>
    <row r="15" spans="1:12">
      <c r="A15" s="137" t="s">
        <v>13</v>
      </c>
      <c r="B15" s="96">
        <f>'Jan14Act - KP NER'!G37-'Jan14Act - KP NER'!C37</f>
        <v>-8108.5019999999786</v>
      </c>
      <c r="C15" s="96">
        <f>'Jan14Act - KP NER'!H37-'Jan14Act - KP NER'!D37</f>
        <v>-207331.49599999981</v>
      </c>
      <c r="E15" s="96">
        <f>'Feb14Act - KP NER'!G37-'Feb14Act - KP NER'!C37</f>
        <v>-6011.1810000000041</v>
      </c>
      <c r="F15" s="96">
        <f>'Feb14Act - KP NER'!H37-'Feb14Act - KP NER'!D37</f>
        <v>-165846.97399999993</v>
      </c>
      <c r="H15" s="96">
        <f>'May14Act - KP NER'!G37-'May14Act - KP NER'!C37</f>
        <v>14119.682999999975</v>
      </c>
      <c r="I15" s="96">
        <f>'May14Act - KP NER'!H37-'May14Act - KP NER'!D37</f>
        <v>373178.46999999974</v>
      </c>
      <c r="K15" s="96">
        <f t="shared" ref="K15:K19" si="2">B15+E15+H15</f>
        <v>0</v>
      </c>
      <c r="L15" s="96">
        <f t="shared" ref="L15:L19" si="3">C15+F15+I15</f>
        <v>0</v>
      </c>
    </row>
    <row r="16" spans="1:12">
      <c r="A16" s="137" t="s">
        <v>14</v>
      </c>
      <c r="B16" s="96">
        <f>'Jan14Act - KP NER'!G38-'Jan14Act - KP NER'!C38</f>
        <v>-23365.362000000023</v>
      </c>
      <c r="C16" s="96">
        <f>'Jan14Act - KP NER'!H38-'Jan14Act - KP NER'!D38</f>
        <v>-600116.48299999908</v>
      </c>
      <c r="E16" s="96">
        <f>'Feb14Act - KP NER'!G38-'Feb14Act - KP NER'!C38</f>
        <v>-49357.459999999963</v>
      </c>
      <c r="F16" s="96">
        <f>'Feb14Act - KP NER'!H38-'Feb14Act - KP NER'!D38</f>
        <v>-1317320.2230000002</v>
      </c>
      <c r="H16" s="96">
        <f>'May14Act - KP NER'!G38-'May14Act - KP NER'!C38</f>
        <v>72722.821999999971</v>
      </c>
      <c r="I16" s="96">
        <f>'May14Act - KP NER'!H38-'May14Act - KP NER'!D38</f>
        <v>1917436.7059999998</v>
      </c>
      <c r="K16" s="96">
        <f t="shared" si="2"/>
        <v>0</v>
      </c>
      <c r="L16" s="96">
        <f t="shared" si="3"/>
        <v>0</v>
      </c>
    </row>
    <row r="17" spans="1:12">
      <c r="A17" s="137" t="s">
        <v>15</v>
      </c>
      <c r="B17" s="96">
        <f>'Jan14Act - KP NER'!G39-'Jan14Act - KP NER'!C39</f>
        <v>8489.2909999999974</v>
      </c>
      <c r="C17" s="96">
        <f>'Jan14Act - KP NER'!H39-'Jan14Act - KP NER'!D39</f>
        <v>187734.60399999982</v>
      </c>
      <c r="E17" s="96">
        <f>'Feb14Act - KP NER'!G39-'Feb14Act - KP NER'!C39</f>
        <v>15431.205999999998</v>
      </c>
      <c r="F17" s="96">
        <f>'Feb14Act - KP NER'!H39-'Feb14Act - KP NER'!D39</f>
        <v>363268.97600000165</v>
      </c>
      <c r="H17" s="96">
        <f>'May14Act - KP NER'!G39-'May14Act - KP NER'!C39</f>
        <v>-23920.496999999999</v>
      </c>
      <c r="I17" s="96">
        <f>'May14Act - KP NER'!H39-'May14Act - KP NER'!D39</f>
        <v>-551003.58000000136</v>
      </c>
      <c r="K17" s="96">
        <f t="shared" si="2"/>
        <v>0</v>
      </c>
      <c r="L17" s="96">
        <f t="shared" si="3"/>
        <v>0</v>
      </c>
    </row>
    <row r="18" spans="1:12">
      <c r="A18" s="137" t="s">
        <v>16</v>
      </c>
      <c r="B18" s="96">
        <f>'Jan14Act - KP NER'!G40-'Jan14Act - KP NER'!C40</f>
        <v>9366.463000000047</v>
      </c>
      <c r="C18" s="96">
        <f>'Jan14Act - KP NER'!H40-'Jan14Act - KP NER'!D40</f>
        <v>205284.26899999939</v>
      </c>
      <c r="E18" s="96">
        <f>'Feb14Act - KP NER'!G40-'Feb14Act - KP NER'!C40</f>
        <v>14859.156999999948</v>
      </c>
      <c r="F18" s="96">
        <f>'Feb14Act - KP NER'!H40-'Feb14Act - KP NER'!D40</f>
        <v>346351.68899999978</v>
      </c>
      <c r="H18" s="96">
        <f>'May14Act - KP NER'!G40-'May14Act - KP NER'!C40</f>
        <v>-24225.619999999995</v>
      </c>
      <c r="I18" s="96">
        <f>'May14Act - KP NER'!H40-'May14Act - KP NER'!D40</f>
        <v>-551635.95799999917</v>
      </c>
      <c r="K18" s="96">
        <f t="shared" si="2"/>
        <v>0</v>
      </c>
      <c r="L18" s="96">
        <f t="shared" si="3"/>
        <v>0</v>
      </c>
    </row>
    <row r="19" spans="1:12">
      <c r="A19" s="138" t="s">
        <v>27</v>
      </c>
      <c r="B19" s="96">
        <f>'Jan14Act - KP NER'!G41-'Jan14Act - KP NER'!C41</f>
        <v>37.456999999994878</v>
      </c>
      <c r="C19" s="96">
        <f>'Jan14Act - KP NER'!H41-'Jan14Act - KP NER'!D41</f>
        <v>1216.6200000001118</v>
      </c>
      <c r="E19" s="96">
        <f>'Feb14Act - KP NER'!G41-'Feb14Act - KP NER'!C41</f>
        <v>0</v>
      </c>
      <c r="F19" s="96">
        <f>'Feb14Act - KP NER'!H41-'Feb14Act - KP NER'!D41</f>
        <v>0</v>
      </c>
      <c r="H19" s="96">
        <f>'May14Act - KP NER'!G41-'May14Act - KP NER'!C41</f>
        <v>-37.457000000002154</v>
      </c>
      <c r="I19" s="96">
        <f>'May14Act - KP NER'!H41-'May14Act - KP NER'!D41</f>
        <v>-1216.6200000001118</v>
      </c>
      <c r="K19" s="96">
        <f t="shared" si="2"/>
        <v>-7.2759576141834259E-12</v>
      </c>
      <c r="L19" s="96">
        <f t="shared" si="3"/>
        <v>0</v>
      </c>
    </row>
    <row r="20" spans="1:12">
      <c r="A20" s="138"/>
      <c r="B20" s="96"/>
      <c r="C20" s="96"/>
      <c r="E20" s="96"/>
      <c r="F20" s="96"/>
      <c r="H20" s="96"/>
      <c r="I20" s="96"/>
      <c r="K20" s="96"/>
      <c r="L20" s="96"/>
    </row>
    <row r="22" spans="1:12" ht="13.5">
      <c r="A22" s="15" t="s">
        <v>179</v>
      </c>
      <c r="B22" s="136" t="s">
        <v>176</v>
      </c>
      <c r="C22" s="136" t="s">
        <v>177</v>
      </c>
      <c r="E22" s="136" t="s">
        <v>176</v>
      </c>
      <c r="F22" s="136" t="s">
        <v>177</v>
      </c>
      <c r="H22" s="136" t="s">
        <v>176</v>
      </c>
      <c r="I22" s="136" t="s">
        <v>177</v>
      </c>
      <c r="K22" s="136"/>
      <c r="L22" s="136"/>
    </row>
    <row r="23" spans="1:12">
      <c r="B23" s="96">
        <f>B5+B14</f>
        <v>0</v>
      </c>
      <c r="C23" s="96">
        <f>C5+C14</f>
        <v>-9.3132257461547852E-10</v>
      </c>
      <c r="E23" s="96">
        <f>E5+E14</f>
        <v>0</v>
      </c>
      <c r="F23" s="96">
        <f>F5+F14</f>
        <v>-9.3132257461547852E-10</v>
      </c>
      <c r="H23" s="96">
        <f>H5+H14</f>
        <v>0</v>
      </c>
      <c r="I23" s="96">
        <f>I5+I14</f>
        <v>0</v>
      </c>
    </row>
    <row r="24" spans="1:12">
      <c r="B24" s="96">
        <f t="shared" ref="B24:C24" si="4">B6+B15</f>
        <v>0</v>
      </c>
      <c r="C24" s="96">
        <f t="shared" si="4"/>
        <v>0</v>
      </c>
      <c r="E24" s="96">
        <f t="shared" ref="E24:F24" si="5">E6+E15</f>
        <v>0</v>
      </c>
      <c r="F24" s="96">
        <f t="shared" si="5"/>
        <v>0</v>
      </c>
      <c r="H24" s="96">
        <f t="shared" ref="H24:I24" si="6">H6+H15</f>
        <v>0</v>
      </c>
      <c r="I24" s="96">
        <f t="shared" si="6"/>
        <v>0</v>
      </c>
    </row>
    <row r="25" spans="1:12">
      <c r="B25" s="96">
        <f t="shared" ref="B25:C25" si="7">B7+B16</f>
        <v>0</v>
      </c>
      <c r="C25" s="96">
        <f t="shared" si="7"/>
        <v>0</v>
      </c>
      <c r="E25" s="96">
        <f t="shared" ref="E25:F25" si="8">E7+E16</f>
        <v>0</v>
      </c>
      <c r="F25" s="96">
        <f t="shared" si="8"/>
        <v>0</v>
      </c>
      <c r="H25" s="96">
        <f t="shared" ref="H25:I25" si="9">H7+H16</f>
        <v>0</v>
      </c>
      <c r="I25" s="96">
        <f t="shared" si="9"/>
        <v>0</v>
      </c>
    </row>
    <row r="26" spans="1:12">
      <c r="B26" s="96">
        <f t="shared" ref="B26:C26" si="10">B8+B17</f>
        <v>0</v>
      </c>
      <c r="C26" s="96">
        <f t="shared" si="10"/>
        <v>0</v>
      </c>
      <c r="E26" s="96">
        <f t="shared" ref="E26:F26" si="11">E8+E17</f>
        <v>0</v>
      </c>
      <c r="F26" s="96">
        <f t="shared" si="11"/>
        <v>0</v>
      </c>
      <c r="H26" s="96">
        <f t="shared" ref="H26:I26" si="12">H8+H17</f>
        <v>0</v>
      </c>
      <c r="I26" s="96">
        <f t="shared" si="12"/>
        <v>0</v>
      </c>
    </row>
    <row r="27" spans="1:12">
      <c r="B27" s="96">
        <f t="shared" ref="B27:C27" si="13">B9+B18</f>
        <v>0</v>
      </c>
      <c r="C27" s="96">
        <f t="shared" si="13"/>
        <v>0</v>
      </c>
      <c r="E27" s="96">
        <f t="shared" ref="E27:F27" si="14">E9+E18</f>
        <v>0</v>
      </c>
      <c r="F27" s="96">
        <f t="shared" si="14"/>
        <v>0</v>
      </c>
      <c r="H27" s="96">
        <f t="shared" ref="H27:I27" si="15">H9+H18</f>
        <v>0</v>
      </c>
      <c r="I27" s="96">
        <f t="shared" si="15"/>
        <v>0</v>
      </c>
    </row>
    <row r="28" spans="1:12">
      <c r="B28" s="96">
        <f t="shared" ref="B28:C28" si="16">B10+B19</f>
        <v>0</v>
      </c>
      <c r="C28" s="96">
        <f t="shared" si="16"/>
        <v>0</v>
      </c>
      <c r="E28" s="96">
        <f t="shared" ref="E28:F28" si="17">E10+E19</f>
        <v>0</v>
      </c>
      <c r="F28" s="96">
        <f t="shared" si="17"/>
        <v>0</v>
      </c>
      <c r="H28" s="96">
        <f t="shared" ref="H28:I28" si="18">H10+H19</f>
        <v>0</v>
      </c>
      <c r="I28" s="96">
        <f t="shared" si="18"/>
        <v>0</v>
      </c>
    </row>
  </sheetData>
  <mergeCells count="4">
    <mergeCell ref="B3:C3"/>
    <mergeCell ref="E3:F3"/>
    <mergeCell ref="H3:I3"/>
    <mergeCell ref="K3:L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"/>
  <sheetViews>
    <sheetView zoomScaleNormal="100" workbookViewId="0">
      <selection activeCell="X18" sqref="X18"/>
    </sheetView>
  </sheetViews>
  <sheetFormatPr defaultRowHeight="12.75"/>
  <cols>
    <col min="1" max="1" width="14" style="131" bestFit="1" customWidth="1"/>
    <col min="2" max="2" width="6" style="131" bestFit="1" customWidth="1"/>
    <col min="3" max="3" width="7" style="131" bestFit="1" customWidth="1"/>
    <col min="4" max="4" width="29" style="131" bestFit="1" customWidth="1"/>
    <col min="5" max="5" width="8" style="131" bestFit="1" customWidth="1"/>
    <col min="6" max="6" width="11.140625" style="131" hidden="1" customWidth="1"/>
    <col min="7" max="7" width="10.140625" style="131" hidden="1" customWidth="1"/>
    <col min="8" max="9" width="11.140625" style="131" hidden="1" customWidth="1"/>
    <col min="10" max="10" width="11" style="131" hidden="1" customWidth="1"/>
    <col min="11" max="11" width="13" style="131" hidden="1" customWidth="1"/>
    <col min="12" max="15" width="18" style="131" hidden="1" customWidth="1"/>
    <col min="16" max="16" width="19" style="131" hidden="1" customWidth="1"/>
    <col min="17" max="17" width="21" style="131" hidden="1" customWidth="1"/>
    <col min="18" max="21" width="16" style="131" hidden="1" customWidth="1"/>
    <col min="22" max="22" width="17" style="131" hidden="1" customWidth="1"/>
    <col min="23" max="23" width="19" style="131" hidden="1" customWidth="1"/>
    <col min="24" max="24" width="11" style="131" bestFit="1" customWidth="1"/>
    <col min="25" max="25" width="22" style="131" bestFit="1" customWidth="1"/>
    <col min="26" max="240" width="9.140625" style="131"/>
    <col min="241" max="241" width="14" style="131" bestFit="1" customWidth="1"/>
    <col min="242" max="242" width="6" style="131" bestFit="1" customWidth="1"/>
    <col min="243" max="243" width="7" style="131" bestFit="1" customWidth="1"/>
    <col min="244" max="244" width="29" style="131" bestFit="1" customWidth="1"/>
    <col min="245" max="245" width="8" style="131" bestFit="1" customWidth="1"/>
    <col min="246" max="263" width="0" style="131" hidden="1" customWidth="1"/>
    <col min="264" max="267" width="11" style="131" bestFit="1" customWidth="1"/>
    <col min="268" max="268" width="0" style="131" hidden="1" customWidth="1"/>
    <col min="269" max="269" width="14" style="131" bestFit="1" customWidth="1"/>
    <col min="270" max="273" width="24" style="131" bestFit="1" customWidth="1"/>
    <col min="274" max="274" width="0" style="131" hidden="1" customWidth="1"/>
    <col min="275" max="275" width="26" style="131" bestFit="1" customWidth="1"/>
    <col min="276" max="279" width="22" style="131" bestFit="1" customWidth="1"/>
    <col min="280" max="280" width="0" style="131" hidden="1" customWidth="1"/>
    <col min="281" max="281" width="25" style="131" bestFit="1" customWidth="1"/>
    <col min="282" max="496" width="9.140625" style="131"/>
    <col min="497" max="497" width="14" style="131" bestFit="1" customWidth="1"/>
    <col min="498" max="498" width="6" style="131" bestFit="1" customWidth="1"/>
    <col min="499" max="499" width="7" style="131" bestFit="1" customWidth="1"/>
    <col min="500" max="500" width="29" style="131" bestFit="1" customWidth="1"/>
    <col min="501" max="501" width="8" style="131" bestFit="1" customWidth="1"/>
    <col min="502" max="519" width="0" style="131" hidden="1" customWidth="1"/>
    <col min="520" max="523" width="11" style="131" bestFit="1" customWidth="1"/>
    <col min="524" max="524" width="0" style="131" hidden="1" customWidth="1"/>
    <col min="525" max="525" width="14" style="131" bestFit="1" customWidth="1"/>
    <col min="526" max="529" width="24" style="131" bestFit="1" customWidth="1"/>
    <col min="530" max="530" width="0" style="131" hidden="1" customWidth="1"/>
    <col min="531" max="531" width="26" style="131" bestFit="1" customWidth="1"/>
    <col min="532" max="535" width="22" style="131" bestFit="1" customWidth="1"/>
    <col min="536" max="536" width="0" style="131" hidden="1" customWidth="1"/>
    <col min="537" max="537" width="25" style="131" bestFit="1" customWidth="1"/>
    <col min="538" max="752" width="9.140625" style="131"/>
    <col min="753" max="753" width="14" style="131" bestFit="1" customWidth="1"/>
    <col min="754" max="754" width="6" style="131" bestFit="1" customWidth="1"/>
    <col min="755" max="755" width="7" style="131" bestFit="1" customWidth="1"/>
    <col min="756" max="756" width="29" style="131" bestFit="1" customWidth="1"/>
    <col min="757" max="757" width="8" style="131" bestFit="1" customWidth="1"/>
    <col min="758" max="775" width="0" style="131" hidden="1" customWidth="1"/>
    <col min="776" max="779" width="11" style="131" bestFit="1" customWidth="1"/>
    <col min="780" max="780" width="0" style="131" hidden="1" customWidth="1"/>
    <col min="781" max="781" width="14" style="131" bestFit="1" customWidth="1"/>
    <col min="782" max="785" width="24" style="131" bestFit="1" customWidth="1"/>
    <col min="786" max="786" width="0" style="131" hidden="1" customWidth="1"/>
    <col min="787" max="787" width="26" style="131" bestFit="1" customWidth="1"/>
    <col min="788" max="791" width="22" style="131" bestFit="1" customWidth="1"/>
    <col min="792" max="792" width="0" style="131" hidden="1" customWidth="1"/>
    <col min="793" max="793" width="25" style="131" bestFit="1" customWidth="1"/>
    <col min="794" max="1008" width="9.140625" style="131"/>
    <col min="1009" max="1009" width="14" style="131" bestFit="1" customWidth="1"/>
    <col min="1010" max="1010" width="6" style="131" bestFit="1" customWidth="1"/>
    <col min="1011" max="1011" width="7" style="131" bestFit="1" customWidth="1"/>
    <col min="1012" max="1012" width="29" style="131" bestFit="1" customWidth="1"/>
    <col min="1013" max="1013" width="8" style="131" bestFit="1" customWidth="1"/>
    <col min="1014" max="1031" width="0" style="131" hidden="1" customWidth="1"/>
    <col min="1032" max="1035" width="11" style="131" bestFit="1" customWidth="1"/>
    <col min="1036" max="1036" width="0" style="131" hidden="1" customWidth="1"/>
    <col min="1037" max="1037" width="14" style="131" bestFit="1" customWidth="1"/>
    <col min="1038" max="1041" width="24" style="131" bestFit="1" customWidth="1"/>
    <col min="1042" max="1042" width="0" style="131" hidden="1" customWidth="1"/>
    <col min="1043" max="1043" width="26" style="131" bestFit="1" customWidth="1"/>
    <col min="1044" max="1047" width="22" style="131" bestFit="1" customWidth="1"/>
    <col min="1048" max="1048" width="0" style="131" hidden="1" customWidth="1"/>
    <col min="1049" max="1049" width="25" style="131" bestFit="1" customWidth="1"/>
    <col min="1050" max="1264" width="9.140625" style="131"/>
    <col min="1265" max="1265" width="14" style="131" bestFit="1" customWidth="1"/>
    <col min="1266" max="1266" width="6" style="131" bestFit="1" customWidth="1"/>
    <col min="1267" max="1267" width="7" style="131" bestFit="1" customWidth="1"/>
    <col min="1268" max="1268" width="29" style="131" bestFit="1" customWidth="1"/>
    <col min="1269" max="1269" width="8" style="131" bestFit="1" customWidth="1"/>
    <col min="1270" max="1287" width="0" style="131" hidden="1" customWidth="1"/>
    <col min="1288" max="1291" width="11" style="131" bestFit="1" customWidth="1"/>
    <col min="1292" max="1292" width="0" style="131" hidden="1" customWidth="1"/>
    <col min="1293" max="1293" width="14" style="131" bestFit="1" customWidth="1"/>
    <col min="1294" max="1297" width="24" style="131" bestFit="1" customWidth="1"/>
    <col min="1298" max="1298" width="0" style="131" hidden="1" customWidth="1"/>
    <col min="1299" max="1299" width="26" style="131" bestFit="1" customWidth="1"/>
    <col min="1300" max="1303" width="22" style="131" bestFit="1" customWidth="1"/>
    <col min="1304" max="1304" width="0" style="131" hidden="1" customWidth="1"/>
    <col min="1305" max="1305" width="25" style="131" bestFit="1" customWidth="1"/>
    <col min="1306" max="1520" width="9.140625" style="131"/>
    <col min="1521" max="1521" width="14" style="131" bestFit="1" customWidth="1"/>
    <col min="1522" max="1522" width="6" style="131" bestFit="1" customWidth="1"/>
    <col min="1523" max="1523" width="7" style="131" bestFit="1" customWidth="1"/>
    <col min="1524" max="1524" width="29" style="131" bestFit="1" customWidth="1"/>
    <col min="1525" max="1525" width="8" style="131" bestFit="1" customWidth="1"/>
    <col min="1526" max="1543" width="0" style="131" hidden="1" customWidth="1"/>
    <col min="1544" max="1547" width="11" style="131" bestFit="1" customWidth="1"/>
    <col min="1548" max="1548" width="0" style="131" hidden="1" customWidth="1"/>
    <col min="1549" max="1549" width="14" style="131" bestFit="1" customWidth="1"/>
    <col min="1550" max="1553" width="24" style="131" bestFit="1" customWidth="1"/>
    <col min="1554" max="1554" width="0" style="131" hidden="1" customWidth="1"/>
    <col min="1555" max="1555" width="26" style="131" bestFit="1" customWidth="1"/>
    <col min="1556" max="1559" width="22" style="131" bestFit="1" customWidth="1"/>
    <col min="1560" max="1560" width="0" style="131" hidden="1" customWidth="1"/>
    <col min="1561" max="1561" width="25" style="131" bestFit="1" customWidth="1"/>
    <col min="1562" max="1776" width="9.140625" style="131"/>
    <col min="1777" max="1777" width="14" style="131" bestFit="1" customWidth="1"/>
    <col min="1778" max="1778" width="6" style="131" bestFit="1" customWidth="1"/>
    <col min="1779" max="1779" width="7" style="131" bestFit="1" customWidth="1"/>
    <col min="1780" max="1780" width="29" style="131" bestFit="1" customWidth="1"/>
    <col min="1781" max="1781" width="8" style="131" bestFit="1" customWidth="1"/>
    <col min="1782" max="1799" width="0" style="131" hidden="1" customWidth="1"/>
    <col min="1800" max="1803" width="11" style="131" bestFit="1" customWidth="1"/>
    <col min="1804" max="1804" width="0" style="131" hidden="1" customWidth="1"/>
    <col min="1805" max="1805" width="14" style="131" bestFit="1" customWidth="1"/>
    <col min="1806" max="1809" width="24" style="131" bestFit="1" customWidth="1"/>
    <col min="1810" max="1810" width="0" style="131" hidden="1" customWidth="1"/>
    <col min="1811" max="1811" width="26" style="131" bestFit="1" customWidth="1"/>
    <col min="1812" max="1815" width="22" style="131" bestFit="1" customWidth="1"/>
    <col min="1816" max="1816" width="0" style="131" hidden="1" customWidth="1"/>
    <col min="1817" max="1817" width="25" style="131" bestFit="1" customWidth="1"/>
    <col min="1818" max="2032" width="9.140625" style="131"/>
    <col min="2033" max="2033" width="14" style="131" bestFit="1" customWidth="1"/>
    <col min="2034" max="2034" width="6" style="131" bestFit="1" customWidth="1"/>
    <col min="2035" max="2035" width="7" style="131" bestFit="1" customWidth="1"/>
    <col min="2036" max="2036" width="29" style="131" bestFit="1" customWidth="1"/>
    <col min="2037" max="2037" width="8" style="131" bestFit="1" customWidth="1"/>
    <col min="2038" max="2055" width="0" style="131" hidden="1" customWidth="1"/>
    <col min="2056" max="2059" width="11" style="131" bestFit="1" customWidth="1"/>
    <col min="2060" max="2060" width="0" style="131" hidden="1" customWidth="1"/>
    <col min="2061" max="2061" width="14" style="131" bestFit="1" customWidth="1"/>
    <col min="2062" max="2065" width="24" style="131" bestFit="1" customWidth="1"/>
    <col min="2066" max="2066" width="0" style="131" hidden="1" customWidth="1"/>
    <col min="2067" max="2067" width="26" style="131" bestFit="1" customWidth="1"/>
    <col min="2068" max="2071" width="22" style="131" bestFit="1" customWidth="1"/>
    <col min="2072" max="2072" width="0" style="131" hidden="1" customWidth="1"/>
    <col min="2073" max="2073" width="25" style="131" bestFit="1" customWidth="1"/>
    <col min="2074" max="2288" width="9.140625" style="131"/>
    <col min="2289" max="2289" width="14" style="131" bestFit="1" customWidth="1"/>
    <col min="2290" max="2290" width="6" style="131" bestFit="1" customWidth="1"/>
    <col min="2291" max="2291" width="7" style="131" bestFit="1" customWidth="1"/>
    <col min="2292" max="2292" width="29" style="131" bestFit="1" customWidth="1"/>
    <col min="2293" max="2293" width="8" style="131" bestFit="1" customWidth="1"/>
    <col min="2294" max="2311" width="0" style="131" hidden="1" customWidth="1"/>
    <col min="2312" max="2315" width="11" style="131" bestFit="1" customWidth="1"/>
    <col min="2316" max="2316" width="0" style="131" hidden="1" customWidth="1"/>
    <col min="2317" max="2317" width="14" style="131" bestFit="1" customWidth="1"/>
    <col min="2318" max="2321" width="24" style="131" bestFit="1" customWidth="1"/>
    <col min="2322" max="2322" width="0" style="131" hidden="1" customWidth="1"/>
    <col min="2323" max="2323" width="26" style="131" bestFit="1" customWidth="1"/>
    <col min="2324" max="2327" width="22" style="131" bestFit="1" customWidth="1"/>
    <col min="2328" max="2328" width="0" style="131" hidden="1" customWidth="1"/>
    <col min="2329" max="2329" width="25" style="131" bestFit="1" customWidth="1"/>
    <col min="2330" max="2544" width="9.140625" style="131"/>
    <col min="2545" max="2545" width="14" style="131" bestFit="1" customWidth="1"/>
    <col min="2546" max="2546" width="6" style="131" bestFit="1" customWidth="1"/>
    <col min="2547" max="2547" width="7" style="131" bestFit="1" customWidth="1"/>
    <col min="2548" max="2548" width="29" style="131" bestFit="1" customWidth="1"/>
    <col min="2549" max="2549" width="8" style="131" bestFit="1" customWidth="1"/>
    <col min="2550" max="2567" width="0" style="131" hidden="1" customWidth="1"/>
    <col min="2568" max="2571" width="11" style="131" bestFit="1" customWidth="1"/>
    <col min="2572" max="2572" width="0" style="131" hidden="1" customWidth="1"/>
    <col min="2573" max="2573" width="14" style="131" bestFit="1" customWidth="1"/>
    <col min="2574" max="2577" width="24" style="131" bestFit="1" customWidth="1"/>
    <col min="2578" max="2578" width="0" style="131" hidden="1" customWidth="1"/>
    <col min="2579" max="2579" width="26" style="131" bestFit="1" customWidth="1"/>
    <col min="2580" max="2583" width="22" style="131" bestFit="1" customWidth="1"/>
    <col min="2584" max="2584" width="0" style="131" hidden="1" customWidth="1"/>
    <col min="2585" max="2585" width="25" style="131" bestFit="1" customWidth="1"/>
    <col min="2586" max="2800" width="9.140625" style="131"/>
    <col min="2801" max="2801" width="14" style="131" bestFit="1" customWidth="1"/>
    <col min="2802" max="2802" width="6" style="131" bestFit="1" customWidth="1"/>
    <col min="2803" max="2803" width="7" style="131" bestFit="1" customWidth="1"/>
    <col min="2804" max="2804" width="29" style="131" bestFit="1" customWidth="1"/>
    <col min="2805" max="2805" width="8" style="131" bestFit="1" customWidth="1"/>
    <col min="2806" max="2823" width="0" style="131" hidden="1" customWidth="1"/>
    <col min="2824" max="2827" width="11" style="131" bestFit="1" customWidth="1"/>
    <col min="2828" max="2828" width="0" style="131" hidden="1" customWidth="1"/>
    <col min="2829" max="2829" width="14" style="131" bestFit="1" customWidth="1"/>
    <col min="2830" max="2833" width="24" style="131" bestFit="1" customWidth="1"/>
    <col min="2834" max="2834" width="0" style="131" hidden="1" customWidth="1"/>
    <col min="2835" max="2835" width="26" style="131" bestFit="1" customWidth="1"/>
    <col min="2836" max="2839" width="22" style="131" bestFit="1" customWidth="1"/>
    <col min="2840" max="2840" width="0" style="131" hidden="1" customWidth="1"/>
    <col min="2841" max="2841" width="25" style="131" bestFit="1" customWidth="1"/>
    <col min="2842" max="3056" width="9.140625" style="131"/>
    <col min="3057" max="3057" width="14" style="131" bestFit="1" customWidth="1"/>
    <col min="3058" max="3058" width="6" style="131" bestFit="1" customWidth="1"/>
    <col min="3059" max="3059" width="7" style="131" bestFit="1" customWidth="1"/>
    <col min="3060" max="3060" width="29" style="131" bestFit="1" customWidth="1"/>
    <col min="3061" max="3061" width="8" style="131" bestFit="1" customWidth="1"/>
    <col min="3062" max="3079" width="0" style="131" hidden="1" customWidth="1"/>
    <col min="3080" max="3083" width="11" style="131" bestFit="1" customWidth="1"/>
    <col min="3084" max="3084" width="0" style="131" hidden="1" customWidth="1"/>
    <col min="3085" max="3085" width="14" style="131" bestFit="1" customWidth="1"/>
    <col min="3086" max="3089" width="24" style="131" bestFit="1" customWidth="1"/>
    <col min="3090" max="3090" width="0" style="131" hidden="1" customWidth="1"/>
    <col min="3091" max="3091" width="26" style="131" bestFit="1" customWidth="1"/>
    <col min="3092" max="3095" width="22" style="131" bestFit="1" customWidth="1"/>
    <col min="3096" max="3096" width="0" style="131" hidden="1" customWidth="1"/>
    <col min="3097" max="3097" width="25" style="131" bestFit="1" customWidth="1"/>
    <col min="3098" max="3312" width="9.140625" style="131"/>
    <col min="3313" max="3313" width="14" style="131" bestFit="1" customWidth="1"/>
    <col min="3314" max="3314" width="6" style="131" bestFit="1" customWidth="1"/>
    <col min="3315" max="3315" width="7" style="131" bestFit="1" customWidth="1"/>
    <col min="3316" max="3316" width="29" style="131" bestFit="1" customWidth="1"/>
    <col min="3317" max="3317" width="8" style="131" bestFit="1" customWidth="1"/>
    <col min="3318" max="3335" width="0" style="131" hidden="1" customWidth="1"/>
    <col min="3336" max="3339" width="11" style="131" bestFit="1" customWidth="1"/>
    <col min="3340" max="3340" width="0" style="131" hidden="1" customWidth="1"/>
    <col min="3341" max="3341" width="14" style="131" bestFit="1" customWidth="1"/>
    <col min="3342" max="3345" width="24" style="131" bestFit="1" customWidth="1"/>
    <col min="3346" max="3346" width="0" style="131" hidden="1" customWidth="1"/>
    <col min="3347" max="3347" width="26" style="131" bestFit="1" customWidth="1"/>
    <col min="3348" max="3351" width="22" style="131" bestFit="1" customWidth="1"/>
    <col min="3352" max="3352" width="0" style="131" hidden="1" customWidth="1"/>
    <col min="3353" max="3353" width="25" style="131" bestFit="1" customWidth="1"/>
    <col min="3354" max="3568" width="9.140625" style="131"/>
    <col min="3569" max="3569" width="14" style="131" bestFit="1" customWidth="1"/>
    <col min="3570" max="3570" width="6" style="131" bestFit="1" customWidth="1"/>
    <col min="3571" max="3571" width="7" style="131" bestFit="1" customWidth="1"/>
    <col min="3572" max="3572" width="29" style="131" bestFit="1" customWidth="1"/>
    <col min="3573" max="3573" width="8" style="131" bestFit="1" customWidth="1"/>
    <col min="3574" max="3591" width="0" style="131" hidden="1" customWidth="1"/>
    <col min="3592" max="3595" width="11" style="131" bestFit="1" customWidth="1"/>
    <col min="3596" max="3596" width="0" style="131" hidden="1" customWidth="1"/>
    <col min="3597" max="3597" width="14" style="131" bestFit="1" customWidth="1"/>
    <col min="3598" max="3601" width="24" style="131" bestFit="1" customWidth="1"/>
    <col min="3602" max="3602" width="0" style="131" hidden="1" customWidth="1"/>
    <col min="3603" max="3603" width="26" style="131" bestFit="1" customWidth="1"/>
    <col min="3604" max="3607" width="22" style="131" bestFit="1" customWidth="1"/>
    <col min="3608" max="3608" width="0" style="131" hidden="1" customWidth="1"/>
    <col min="3609" max="3609" width="25" style="131" bestFit="1" customWidth="1"/>
    <col min="3610" max="3824" width="9.140625" style="131"/>
    <col min="3825" max="3825" width="14" style="131" bestFit="1" customWidth="1"/>
    <col min="3826" max="3826" width="6" style="131" bestFit="1" customWidth="1"/>
    <col min="3827" max="3827" width="7" style="131" bestFit="1" customWidth="1"/>
    <col min="3828" max="3828" width="29" style="131" bestFit="1" customWidth="1"/>
    <col min="3829" max="3829" width="8" style="131" bestFit="1" customWidth="1"/>
    <col min="3830" max="3847" width="0" style="131" hidden="1" customWidth="1"/>
    <col min="3848" max="3851" width="11" style="131" bestFit="1" customWidth="1"/>
    <col min="3852" max="3852" width="0" style="131" hidden="1" customWidth="1"/>
    <col min="3853" max="3853" width="14" style="131" bestFit="1" customWidth="1"/>
    <col min="3854" max="3857" width="24" style="131" bestFit="1" customWidth="1"/>
    <col min="3858" max="3858" width="0" style="131" hidden="1" customWidth="1"/>
    <col min="3859" max="3859" width="26" style="131" bestFit="1" customWidth="1"/>
    <col min="3860" max="3863" width="22" style="131" bestFit="1" customWidth="1"/>
    <col min="3864" max="3864" width="0" style="131" hidden="1" customWidth="1"/>
    <col min="3865" max="3865" width="25" style="131" bestFit="1" customWidth="1"/>
    <col min="3866" max="4080" width="9.140625" style="131"/>
    <col min="4081" max="4081" width="14" style="131" bestFit="1" customWidth="1"/>
    <col min="4082" max="4082" width="6" style="131" bestFit="1" customWidth="1"/>
    <col min="4083" max="4083" width="7" style="131" bestFit="1" customWidth="1"/>
    <col min="4084" max="4084" width="29" style="131" bestFit="1" customWidth="1"/>
    <col min="4085" max="4085" width="8" style="131" bestFit="1" customWidth="1"/>
    <col min="4086" max="4103" width="0" style="131" hidden="1" customWidth="1"/>
    <col min="4104" max="4107" width="11" style="131" bestFit="1" customWidth="1"/>
    <col min="4108" max="4108" width="0" style="131" hidden="1" customWidth="1"/>
    <col min="4109" max="4109" width="14" style="131" bestFit="1" customWidth="1"/>
    <col min="4110" max="4113" width="24" style="131" bestFit="1" customWidth="1"/>
    <col min="4114" max="4114" width="0" style="131" hidden="1" customWidth="1"/>
    <col min="4115" max="4115" width="26" style="131" bestFit="1" customWidth="1"/>
    <col min="4116" max="4119" width="22" style="131" bestFit="1" customWidth="1"/>
    <col min="4120" max="4120" width="0" style="131" hidden="1" customWidth="1"/>
    <col min="4121" max="4121" width="25" style="131" bestFit="1" customWidth="1"/>
    <col min="4122" max="4336" width="9.140625" style="131"/>
    <col min="4337" max="4337" width="14" style="131" bestFit="1" customWidth="1"/>
    <col min="4338" max="4338" width="6" style="131" bestFit="1" customWidth="1"/>
    <col min="4339" max="4339" width="7" style="131" bestFit="1" customWidth="1"/>
    <col min="4340" max="4340" width="29" style="131" bestFit="1" customWidth="1"/>
    <col min="4341" max="4341" width="8" style="131" bestFit="1" customWidth="1"/>
    <col min="4342" max="4359" width="0" style="131" hidden="1" customWidth="1"/>
    <col min="4360" max="4363" width="11" style="131" bestFit="1" customWidth="1"/>
    <col min="4364" max="4364" width="0" style="131" hidden="1" customWidth="1"/>
    <col min="4365" max="4365" width="14" style="131" bestFit="1" customWidth="1"/>
    <col min="4366" max="4369" width="24" style="131" bestFit="1" customWidth="1"/>
    <col min="4370" max="4370" width="0" style="131" hidden="1" customWidth="1"/>
    <col min="4371" max="4371" width="26" style="131" bestFit="1" customWidth="1"/>
    <col min="4372" max="4375" width="22" style="131" bestFit="1" customWidth="1"/>
    <col min="4376" max="4376" width="0" style="131" hidden="1" customWidth="1"/>
    <col min="4377" max="4377" width="25" style="131" bestFit="1" customWidth="1"/>
    <col min="4378" max="4592" width="9.140625" style="131"/>
    <col min="4593" max="4593" width="14" style="131" bestFit="1" customWidth="1"/>
    <col min="4594" max="4594" width="6" style="131" bestFit="1" customWidth="1"/>
    <col min="4595" max="4595" width="7" style="131" bestFit="1" customWidth="1"/>
    <col min="4596" max="4596" width="29" style="131" bestFit="1" customWidth="1"/>
    <col min="4597" max="4597" width="8" style="131" bestFit="1" customWidth="1"/>
    <col min="4598" max="4615" width="0" style="131" hidden="1" customWidth="1"/>
    <col min="4616" max="4619" width="11" style="131" bestFit="1" customWidth="1"/>
    <col min="4620" max="4620" width="0" style="131" hidden="1" customWidth="1"/>
    <col min="4621" max="4621" width="14" style="131" bestFit="1" customWidth="1"/>
    <col min="4622" max="4625" width="24" style="131" bestFit="1" customWidth="1"/>
    <col min="4626" max="4626" width="0" style="131" hidden="1" customWidth="1"/>
    <col min="4627" max="4627" width="26" style="131" bestFit="1" customWidth="1"/>
    <col min="4628" max="4631" width="22" style="131" bestFit="1" customWidth="1"/>
    <col min="4632" max="4632" width="0" style="131" hidden="1" customWidth="1"/>
    <col min="4633" max="4633" width="25" style="131" bestFit="1" customWidth="1"/>
    <col min="4634" max="4848" width="9.140625" style="131"/>
    <col min="4849" max="4849" width="14" style="131" bestFit="1" customWidth="1"/>
    <col min="4850" max="4850" width="6" style="131" bestFit="1" customWidth="1"/>
    <col min="4851" max="4851" width="7" style="131" bestFit="1" customWidth="1"/>
    <col min="4852" max="4852" width="29" style="131" bestFit="1" customWidth="1"/>
    <col min="4853" max="4853" width="8" style="131" bestFit="1" customWidth="1"/>
    <col min="4854" max="4871" width="0" style="131" hidden="1" customWidth="1"/>
    <col min="4872" max="4875" width="11" style="131" bestFit="1" customWidth="1"/>
    <col min="4876" max="4876" width="0" style="131" hidden="1" customWidth="1"/>
    <col min="4877" max="4877" width="14" style="131" bestFit="1" customWidth="1"/>
    <col min="4878" max="4881" width="24" style="131" bestFit="1" customWidth="1"/>
    <col min="4882" max="4882" width="0" style="131" hidden="1" customWidth="1"/>
    <col min="4883" max="4883" width="26" style="131" bestFit="1" customWidth="1"/>
    <col min="4884" max="4887" width="22" style="131" bestFit="1" customWidth="1"/>
    <col min="4888" max="4888" width="0" style="131" hidden="1" customWidth="1"/>
    <col min="4889" max="4889" width="25" style="131" bestFit="1" customWidth="1"/>
    <col min="4890" max="5104" width="9.140625" style="131"/>
    <col min="5105" max="5105" width="14" style="131" bestFit="1" customWidth="1"/>
    <col min="5106" max="5106" width="6" style="131" bestFit="1" customWidth="1"/>
    <col min="5107" max="5107" width="7" style="131" bestFit="1" customWidth="1"/>
    <col min="5108" max="5108" width="29" style="131" bestFit="1" customWidth="1"/>
    <col min="5109" max="5109" width="8" style="131" bestFit="1" customWidth="1"/>
    <col min="5110" max="5127" width="0" style="131" hidden="1" customWidth="1"/>
    <col min="5128" max="5131" width="11" style="131" bestFit="1" customWidth="1"/>
    <col min="5132" max="5132" width="0" style="131" hidden="1" customWidth="1"/>
    <col min="5133" max="5133" width="14" style="131" bestFit="1" customWidth="1"/>
    <col min="5134" max="5137" width="24" style="131" bestFit="1" customWidth="1"/>
    <col min="5138" max="5138" width="0" style="131" hidden="1" customWidth="1"/>
    <col min="5139" max="5139" width="26" style="131" bestFit="1" customWidth="1"/>
    <col min="5140" max="5143" width="22" style="131" bestFit="1" customWidth="1"/>
    <col min="5144" max="5144" width="0" style="131" hidden="1" customWidth="1"/>
    <col min="5145" max="5145" width="25" style="131" bestFit="1" customWidth="1"/>
    <col min="5146" max="5360" width="9.140625" style="131"/>
    <col min="5361" max="5361" width="14" style="131" bestFit="1" customWidth="1"/>
    <col min="5362" max="5362" width="6" style="131" bestFit="1" customWidth="1"/>
    <col min="5363" max="5363" width="7" style="131" bestFit="1" customWidth="1"/>
    <col min="5364" max="5364" width="29" style="131" bestFit="1" customWidth="1"/>
    <col min="5365" max="5365" width="8" style="131" bestFit="1" customWidth="1"/>
    <col min="5366" max="5383" width="0" style="131" hidden="1" customWidth="1"/>
    <col min="5384" max="5387" width="11" style="131" bestFit="1" customWidth="1"/>
    <col min="5388" max="5388" width="0" style="131" hidden="1" customWidth="1"/>
    <col min="5389" max="5389" width="14" style="131" bestFit="1" customWidth="1"/>
    <col min="5390" max="5393" width="24" style="131" bestFit="1" customWidth="1"/>
    <col min="5394" max="5394" width="0" style="131" hidden="1" customWidth="1"/>
    <col min="5395" max="5395" width="26" style="131" bestFit="1" customWidth="1"/>
    <col min="5396" max="5399" width="22" style="131" bestFit="1" customWidth="1"/>
    <col min="5400" max="5400" width="0" style="131" hidden="1" customWidth="1"/>
    <col min="5401" max="5401" width="25" style="131" bestFit="1" customWidth="1"/>
    <col min="5402" max="5616" width="9.140625" style="131"/>
    <col min="5617" max="5617" width="14" style="131" bestFit="1" customWidth="1"/>
    <col min="5618" max="5618" width="6" style="131" bestFit="1" customWidth="1"/>
    <col min="5619" max="5619" width="7" style="131" bestFit="1" customWidth="1"/>
    <col min="5620" max="5620" width="29" style="131" bestFit="1" customWidth="1"/>
    <col min="5621" max="5621" width="8" style="131" bestFit="1" customWidth="1"/>
    <col min="5622" max="5639" width="0" style="131" hidden="1" customWidth="1"/>
    <col min="5640" max="5643" width="11" style="131" bestFit="1" customWidth="1"/>
    <col min="5644" max="5644" width="0" style="131" hidden="1" customWidth="1"/>
    <col min="5645" max="5645" width="14" style="131" bestFit="1" customWidth="1"/>
    <col min="5646" max="5649" width="24" style="131" bestFit="1" customWidth="1"/>
    <col min="5650" max="5650" width="0" style="131" hidden="1" customWidth="1"/>
    <col min="5651" max="5651" width="26" style="131" bestFit="1" customWidth="1"/>
    <col min="5652" max="5655" width="22" style="131" bestFit="1" customWidth="1"/>
    <col min="5656" max="5656" width="0" style="131" hidden="1" customWidth="1"/>
    <col min="5657" max="5657" width="25" style="131" bestFit="1" customWidth="1"/>
    <col min="5658" max="5872" width="9.140625" style="131"/>
    <col min="5873" max="5873" width="14" style="131" bestFit="1" customWidth="1"/>
    <col min="5874" max="5874" width="6" style="131" bestFit="1" customWidth="1"/>
    <col min="5875" max="5875" width="7" style="131" bestFit="1" customWidth="1"/>
    <col min="5876" max="5876" width="29" style="131" bestFit="1" customWidth="1"/>
    <col min="5877" max="5877" width="8" style="131" bestFit="1" customWidth="1"/>
    <col min="5878" max="5895" width="0" style="131" hidden="1" customWidth="1"/>
    <col min="5896" max="5899" width="11" style="131" bestFit="1" customWidth="1"/>
    <col min="5900" max="5900" width="0" style="131" hidden="1" customWidth="1"/>
    <col min="5901" max="5901" width="14" style="131" bestFit="1" customWidth="1"/>
    <col min="5902" max="5905" width="24" style="131" bestFit="1" customWidth="1"/>
    <col min="5906" max="5906" width="0" style="131" hidden="1" customWidth="1"/>
    <col min="5907" max="5907" width="26" style="131" bestFit="1" customWidth="1"/>
    <col min="5908" max="5911" width="22" style="131" bestFit="1" customWidth="1"/>
    <col min="5912" max="5912" width="0" style="131" hidden="1" customWidth="1"/>
    <col min="5913" max="5913" width="25" style="131" bestFit="1" customWidth="1"/>
    <col min="5914" max="6128" width="9.140625" style="131"/>
    <col min="6129" max="6129" width="14" style="131" bestFit="1" customWidth="1"/>
    <col min="6130" max="6130" width="6" style="131" bestFit="1" customWidth="1"/>
    <col min="6131" max="6131" width="7" style="131" bestFit="1" customWidth="1"/>
    <col min="6132" max="6132" width="29" style="131" bestFit="1" customWidth="1"/>
    <col min="6133" max="6133" width="8" style="131" bestFit="1" customWidth="1"/>
    <col min="6134" max="6151" width="0" style="131" hidden="1" customWidth="1"/>
    <col min="6152" max="6155" width="11" style="131" bestFit="1" customWidth="1"/>
    <col min="6156" max="6156" width="0" style="131" hidden="1" customWidth="1"/>
    <col min="6157" max="6157" width="14" style="131" bestFit="1" customWidth="1"/>
    <col min="6158" max="6161" width="24" style="131" bestFit="1" customWidth="1"/>
    <col min="6162" max="6162" width="0" style="131" hidden="1" customWidth="1"/>
    <col min="6163" max="6163" width="26" style="131" bestFit="1" customWidth="1"/>
    <col min="6164" max="6167" width="22" style="131" bestFit="1" customWidth="1"/>
    <col min="6168" max="6168" width="0" style="131" hidden="1" customWidth="1"/>
    <col min="6169" max="6169" width="25" style="131" bestFit="1" customWidth="1"/>
    <col min="6170" max="6384" width="9.140625" style="131"/>
    <col min="6385" max="6385" width="14" style="131" bestFit="1" customWidth="1"/>
    <col min="6386" max="6386" width="6" style="131" bestFit="1" customWidth="1"/>
    <col min="6387" max="6387" width="7" style="131" bestFit="1" customWidth="1"/>
    <col min="6388" max="6388" width="29" style="131" bestFit="1" customWidth="1"/>
    <col min="6389" max="6389" width="8" style="131" bestFit="1" customWidth="1"/>
    <col min="6390" max="6407" width="0" style="131" hidden="1" customWidth="1"/>
    <col min="6408" max="6411" width="11" style="131" bestFit="1" customWidth="1"/>
    <col min="6412" max="6412" width="0" style="131" hidden="1" customWidth="1"/>
    <col min="6413" max="6413" width="14" style="131" bestFit="1" customWidth="1"/>
    <col min="6414" max="6417" width="24" style="131" bestFit="1" customWidth="1"/>
    <col min="6418" max="6418" width="0" style="131" hidden="1" customWidth="1"/>
    <col min="6419" max="6419" width="26" style="131" bestFit="1" customWidth="1"/>
    <col min="6420" max="6423" width="22" style="131" bestFit="1" customWidth="1"/>
    <col min="6424" max="6424" width="0" style="131" hidden="1" customWidth="1"/>
    <col min="6425" max="6425" width="25" style="131" bestFit="1" customWidth="1"/>
    <col min="6426" max="6640" width="9.140625" style="131"/>
    <col min="6641" max="6641" width="14" style="131" bestFit="1" customWidth="1"/>
    <col min="6642" max="6642" width="6" style="131" bestFit="1" customWidth="1"/>
    <col min="6643" max="6643" width="7" style="131" bestFit="1" customWidth="1"/>
    <col min="6644" max="6644" width="29" style="131" bestFit="1" customWidth="1"/>
    <col min="6645" max="6645" width="8" style="131" bestFit="1" customWidth="1"/>
    <col min="6646" max="6663" width="0" style="131" hidden="1" customWidth="1"/>
    <col min="6664" max="6667" width="11" style="131" bestFit="1" customWidth="1"/>
    <col min="6668" max="6668" width="0" style="131" hidden="1" customWidth="1"/>
    <col min="6669" max="6669" width="14" style="131" bestFit="1" customWidth="1"/>
    <col min="6670" max="6673" width="24" style="131" bestFit="1" customWidth="1"/>
    <col min="6674" max="6674" width="0" style="131" hidden="1" customWidth="1"/>
    <col min="6675" max="6675" width="26" style="131" bestFit="1" customWidth="1"/>
    <col min="6676" max="6679" width="22" style="131" bestFit="1" customWidth="1"/>
    <col min="6680" max="6680" width="0" style="131" hidden="1" customWidth="1"/>
    <col min="6681" max="6681" width="25" style="131" bestFit="1" customWidth="1"/>
    <col min="6682" max="6896" width="9.140625" style="131"/>
    <col min="6897" max="6897" width="14" style="131" bestFit="1" customWidth="1"/>
    <col min="6898" max="6898" width="6" style="131" bestFit="1" customWidth="1"/>
    <col min="6899" max="6899" width="7" style="131" bestFit="1" customWidth="1"/>
    <col min="6900" max="6900" width="29" style="131" bestFit="1" customWidth="1"/>
    <col min="6901" max="6901" width="8" style="131" bestFit="1" customWidth="1"/>
    <col min="6902" max="6919" width="0" style="131" hidden="1" customWidth="1"/>
    <col min="6920" max="6923" width="11" style="131" bestFit="1" customWidth="1"/>
    <col min="6924" max="6924" width="0" style="131" hidden="1" customWidth="1"/>
    <col min="6925" max="6925" width="14" style="131" bestFit="1" customWidth="1"/>
    <col min="6926" max="6929" width="24" style="131" bestFit="1" customWidth="1"/>
    <col min="6930" max="6930" width="0" style="131" hidden="1" customWidth="1"/>
    <col min="6931" max="6931" width="26" style="131" bestFit="1" customWidth="1"/>
    <col min="6932" max="6935" width="22" style="131" bestFit="1" customWidth="1"/>
    <col min="6936" max="6936" width="0" style="131" hidden="1" customWidth="1"/>
    <col min="6937" max="6937" width="25" style="131" bestFit="1" customWidth="1"/>
    <col min="6938" max="7152" width="9.140625" style="131"/>
    <col min="7153" max="7153" width="14" style="131" bestFit="1" customWidth="1"/>
    <col min="7154" max="7154" width="6" style="131" bestFit="1" customWidth="1"/>
    <col min="7155" max="7155" width="7" style="131" bestFit="1" customWidth="1"/>
    <col min="7156" max="7156" width="29" style="131" bestFit="1" customWidth="1"/>
    <col min="7157" max="7157" width="8" style="131" bestFit="1" customWidth="1"/>
    <col min="7158" max="7175" width="0" style="131" hidden="1" customWidth="1"/>
    <col min="7176" max="7179" width="11" style="131" bestFit="1" customWidth="1"/>
    <col min="7180" max="7180" width="0" style="131" hidden="1" customWidth="1"/>
    <col min="7181" max="7181" width="14" style="131" bestFit="1" customWidth="1"/>
    <col min="7182" max="7185" width="24" style="131" bestFit="1" customWidth="1"/>
    <col min="7186" max="7186" width="0" style="131" hidden="1" customWidth="1"/>
    <col min="7187" max="7187" width="26" style="131" bestFit="1" customWidth="1"/>
    <col min="7188" max="7191" width="22" style="131" bestFit="1" customWidth="1"/>
    <col min="7192" max="7192" width="0" style="131" hidden="1" customWidth="1"/>
    <col min="7193" max="7193" width="25" style="131" bestFit="1" customWidth="1"/>
    <col min="7194" max="7408" width="9.140625" style="131"/>
    <col min="7409" max="7409" width="14" style="131" bestFit="1" customWidth="1"/>
    <col min="7410" max="7410" width="6" style="131" bestFit="1" customWidth="1"/>
    <col min="7411" max="7411" width="7" style="131" bestFit="1" customWidth="1"/>
    <col min="7412" max="7412" width="29" style="131" bestFit="1" customWidth="1"/>
    <col min="7413" max="7413" width="8" style="131" bestFit="1" customWidth="1"/>
    <col min="7414" max="7431" width="0" style="131" hidden="1" customWidth="1"/>
    <col min="7432" max="7435" width="11" style="131" bestFit="1" customWidth="1"/>
    <col min="7436" max="7436" width="0" style="131" hidden="1" customWidth="1"/>
    <col min="7437" max="7437" width="14" style="131" bestFit="1" customWidth="1"/>
    <col min="7438" max="7441" width="24" style="131" bestFit="1" customWidth="1"/>
    <col min="7442" max="7442" width="0" style="131" hidden="1" customWidth="1"/>
    <col min="7443" max="7443" width="26" style="131" bestFit="1" customWidth="1"/>
    <col min="7444" max="7447" width="22" style="131" bestFit="1" customWidth="1"/>
    <col min="7448" max="7448" width="0" style="131" hidden="1" customWidth="1"/>
    <col min="7449" max="7449" width="25" style="131" bestFit="1" customWidth="1"/>
    <col min="7450" max="7664" width="9.140625" style="131"/>
    <col min="7665" max="7665" width="14" style="131" bestFit="1" customWidth="1"/>
    <col min="7666" max="7666" width="6" style="131" bestFit="1" customWidth="1"/>
    <col min="7667" max="7667" width="7" style="131" bestFit="1" customWidth="1"/>
    <col min="7668" max="7668" width="29" style="131" bestFit="1" customWidth="1"/>
    <col min="7669" max="7669" width="8" style="131" bestFit="1" customWidth="1"/>
    <col min="7670" max="7687" width="0" style="131" hidden="1" customWidth="1"/>
    <col min="7688" max="7691" width="11" style="131" bestFit="1" customWidth="1"/>
    <col min="7692" max="7692" width="0" style="131" hidden="1" customWidth="1"/>
    <col min="7693" max="7693" width="14" style="131" bestFit="1" customWidth="1"/>
    <col min="7694" max="7697" width="24" style="131" bestFit="1" customWidth="1"/>
    <col min="7698" max="7698" width="0" style="131" hidden="1" customWidth="1"/>
    <col min="7699" max="7699" width="26" style="131" bestFit="1" customWidth="1"/>
    <col min="7700" max="7703" width="22" style="131" bestFit="1" customWidth="1"/>
    <col min="7704" max="7704" width="0" style="131" hidden="1" customWidth="1"/>
    <col min="7705" max="7705" width="25" style="131" bestFit="1" customWidth="1"/>
    <col min="7706" max="7920" width="9.140625" style="131"/>
    <col min="7921" max="7921" width="14" style="131" bestFit="1" customWidth="1"/>
    <col min="7922" max="7922" width="6" style="131" bestFit="1" customWidth="1"/>
    <col min="7923" max="7923" width="7" style="131" bestFit="1" customWidth="1"/>
    <col min="7924" max="7924" width="29" style="131" bestFit="1" customWidth="1"/>
    <col min="7925" max="7925" width="8" style="131" bestFit="1" customWidth="1"/>
    <col min="7926" max="7943" width="0" style="131" hidden="1" customWidth="1"/>
    <col min="7944" max="7947" width="11" style="131" bestFit="1" customWidth="1"/>
    <col min="7948" max="7948" width="0" style="131" hidden="1" customWidth="1"/>
    <col min="7949" max="7949" width="14" style="131" bestFit="1" customWidth="1"/>
    <col min="7950" max="7953" width="24" style="131" bestFit="1" customWidth="1"/>
    <col min="7954" max="7954" width="0" style="131" hidden="1" customWidth="1"/>
    <col min="7955" max="7955" width="26" style="131" bestFit="1" customWidth="1"/>
    <col min="7956" max="7959" width="22" style="131" bestFit="1" customWidth="1"/>
    <col min="7960" max="7960" width="0" style="131" hidden="1" customWidth="1"/>
    <col min="7961" max="7961" width="25" style="131" bestFit="1" customWidth="1"/>
    <col min="7962" max="8176" width="9.140625" style="131"/>
    <col min="8177" max="8177" width="14" style="131" bestFit="1" customWidth="1"/>
    <col min="8178" max="8178" width="6" style="131" bestFit="1" customWidth="1"/>
    <col min="8179" max="8179" width="7" style="131" bestFit="1" customWidth="1"/>
    <col min="8180" max="8180" width="29" style="131" bestFit="1" customWidth="1"/>
    <col min="8181" max="8181" width="8" style="131" bestFit="1" customWidth="1"/>
    <col min="8182" max="8199" width="0" style="131" hidden="1" customWidth="1"/>
    <col min="8200" max="8203" width="11" style="131" bestFit="1" customWidth="1"/>
    <col min="8204" max="8204" width="0" style="131" hidden="1" customWidth="1"/>
    <col min="8205" max="8205" width="14" style="131" bestFit="1" customWidth="1"/>
    <col min="8206" max="8209" width="24" style="131" bestFit="1" customWidth="1"/>
    <col min="8210" max="8210" width="0" style="131" hidden="1" customWidth="1"/>
    <col min="8211" max="8211" width="26" style="131" bestFit="1" customWidth="1"/>
    <col min="8212" max="8215" width="22" style="131" bestFit="1" customWidth="1"/>
    <col min="8216" max="8216" width="0" style="131" hidden="1" customWidth="1"/>
    <col min="8217" max="8217" width="25" style="131" bestFit="1" customWidth="1"/>
    <col min="8218" max="8432" width="9.140625" style="131"/>
    <col min="8433" max="8433" width="14" style="131" bestFit="1" customWidth="1"/>
    <col min="8434" max="8434" width="6" style="131" bestFit="1" customWidth="1"/>
    <col min="8435" max="8435" width="7" style="131" bestFit="1" customWidth="1"/>
    <col min="8436" max="8436" width="29" style="131" bestFit="1" customWidth="1"/>
    <col min="8437" max="8437" width="8" style="131" bestFit="1" customWidth="1"/>
    <col min="8438" max="8455" width="0" style="131" hidden="1" customWidth="1"/>
    <col min="8456" max="8459" width="11" style="131" bestFit="1" customWidth="1"/>
    <col min="8460" max="8460" width="0" style="131" hidden="1" customWidth="1"/>
    <col min="8461" max="8461" width="14" style="131" bestFit="1" customWidth="1"/>
    <col min="8462" max="8465" width="24" style="131" bestFit="1" customWidth="1"/>
    <col min="8466" max="8466" width="0" style="131" hidden="1" customWidth="1"/>
    <col min="8467" max="8467" width="26" style="131" bestFit="1" customWidth="1"/>
    <col min="8468" max="8471" width="22" style="131" bestFit="1" customWidth="1"/>
    <col min="8472" max="8472" width="0" style="131" hidden="1" customWidth="1"/>
    <col min="8473" max="8473" width="25" style="131" bestFit="1" customWidth="1"/>
    <col min="8474" max="8688" width="9.140625" style="131"/>
    <col min="8689" max="8689" width="14" style="131" bestFit="1" customWidth="1"/>
    <col min="8690" max="8690" width="6" style="131" bestFit="1" customWidth="1"/>
    <col min="8691" max="8691" width="7" style="131" bestFit="1" customWidth="1"/>
    <col min="8692" max="8692" width="29" style="131" bestFit="1" customWidth="1"/>
    <col min="8693" max="8693" width="8" style="131" bestFit="1" customWidth="1"/>
    <col min="8694" max="8711" width="0" style="131" hidden="1" customWidth="1"/>
    <col min="8712" max="8715" width="11" style="131" bestFit="1" customWidth="1"/>
    <col min="8716" max="8716" width="0" style="131" hidden="1" customWidth="1"/>
    <col min="8717" max="8717" width="14" style="131" bestFit="1" customWidth="1"/>
    <col min="8718" max="8721" width="24" style="131" bestFit="1" customWidth="1"/>
    <col min="8722" max="8722" width="0" style="131" hidden="1" customWidth="1"/>
    <col min="8723" max="8723" width="26" style="131" bestFit="1" customWidth="1"/>
    <col min="8724" max="8727" width="22" style="131" bestFit="1" customWidth="1"/>
    <col min="8728" max="8728" width="0" style="131" hidden="1" customWidth="1"/>
    <col min="8729" max="8729" width="25" style="131" bestFit="1" customWidth="1"/>
    <col min="8730" max="8944" width="9.140625" style="131"/>
    <col min="8945" max="8945" width="14" style="131" bestFit="1" customWidth="1"/>
    <col min="8946" max="8946" width="6" style="131" bestFit="1" customWidth="1"/>
    <col min="8947" max="8947" width="7" style="131" bestFit="1" customWidth="1"/>
    <col min="8948" max="8948" width="29" style="131" bestFit="1" customWidth="1"/>
    <col min="8949" max="8949" width="8" style="131" bestFit="1" customWidth="1"/>
    <col min="8950" max="8967" width="0" style="131" hidden="1" customWidth="1"/>
    <col min="8968" max="8971" width="11" style="131" bestFit="1" customWidth="1"/>
    <col min="8972" max="8972" width="0" style="131" hidden="1" customWidth="1"/>
    <col min="8973" max="8973" width="14" style="131" bestFit="1" customWidth="1"/>
    <col min="8974" max="8977" width="24" style="131" bestFit="1" customWidth="1"/>
    <col min="8978" max="8978" width="0" style="131" hidden="1" customWidth="1"/>
    <col min="8979" max="8979" width="26" style="131" bestFit="1" customWidth="1"/>
    <col min="8980" max="8983" width="22" style="131" bestFit="1" customWidth="1"/>
    <col min="8984" max="8984" width="0" style="131" hidden="1" customWidth="1"/>
    <col min="8985" max="8985" width="25" style="131" bestFit="1" customWidth="1"/>
    <col min="8986" max="9200" width="9.140625" style="131"/>
    <col min="9201" max="9201" width="14" style="131" bestFit="1" customWidth="1"/>
    <col min="9202" max="9202" width="6" style="131" bestFit="1" customWidth="1"/>
    <col min="9203" max="9203" width="7" style="131" bestFit="1" customWidth="1"/>
    <col min="9204" max="9204" width="29" style="131" bestFit="1" customWidth="1"/>
    <col min="9205" max="9205" width="8" style="131" bestFit="1" customWidth="1"/>
    <col min="9206" max="9223" width="0" style="131" hidden="1" customWidth="1"/>
    <col min="9224" max="9227" width="11" style="131" bestFit="1" customWidth="1"/>
    <col min="9228" max="9228" width="0" style="131" hidden="1" customWidth="1"/>
    <col min="9229" max="9229" width="14" style="131" bestFit="1" customWidth="1"/>
    <col min="9230" max="9233" width="24" style="131" bestFit="1" customWidth="1"/>
    <col min="9234" max="9234" width="0" style="131" hidden="1" customWidth="1"/>
    <col min="9235" max="9235" width="26" style="131" bestFit="1" customWidth="1"/>
    <col min="9236" max="9239" width="22" style="131" bestFit="1" customWidth="1"/>
    <col min="9240" max="9240" width="0" style="131" hidden="1" customWidth="1"/>
    <col min="9241" max="9241" width="25" style="131" bestFit="1" customWidth="1"/>
    <col min="9242" max="9456" width="9.140625" style="131"/>
    <col min="9457" max="9457" width="14" style="131" bestFit="1" customWidth="1"/>
    <col min="9458" max="9458" width="6" style="131" bestFit="1" customWidth="1"/>
    <col min="9459" max="9459" width="7" style="131" bestFit="1" customWidth="1"/>
    <col min="9460" max="9460" width="29" style="131" bestFit="1" customWidth="1"/>
    <col min="9461" max="9461" width="8" style="131" bestFit="1" customWidth="1"/>
    <col min="9462" max="9479" width="0" style="131" hidden="1" customWidth="1"/>
    <col min="9480" max="9483" width="11" style="131" bestFit="1" customWidth="1"/>
    <col min="9484" max="9484" width="0" style="131" hidden="1" customWidth="1"/>
    <col min="9485" max="9485" width="14" style="131" bestFit="1" customWidth="1"/>
    <col min="9486" max="9489" width="24" style="131" bestFit="1" customWidth="1"/>
    <col min="9490" max="9490" width="0" style="131" hidden="1" customWidth="1"/>
    <col min="9491" max="9491" width="26" style="131" bestFit="1" customWidth="1"/>
    <col min="9492" max="9495" width="22" style="131" bestFit="1" customWidth="1"/>
    <col min="9496" max="9496" width="0" style="131" hidden="1" customWidth="1"/>
    <col min="9497" max="9497" width="25" style="131" bestFit="1" customWidth="1"/>
    <col min="9498" max="9712" width="9.140625" style="131"/>
    <col min="9713" max="9713" width="14" style="131" bestFit="1" customWidth="1"/>
    <col min="9714" max="9714" width="6" style="131" bestFit="1" customWidth="1"/>
    <col min="9715" max="9715" width="7" style="131" bestFit="1" customWidth="1"/>
    <col min="9716" max="9716" width="29" style="131" bestFit="1" customWidth="1"/>
    <col min="9717" max="9717" width="8" style="131" bestFit="1" customWidth="1"/>
    <col min="9718" max="9735" width="0" style="131" hidden="1" customWidth="1"/>
    <col min="9736" max="9739" width="11" style="131" bestFit="1" customWidth="1"/>
    <col min="9740" max="9740" width="0" style="131" hidden="1" customWidth="1"/>
    <col min="9741" max="9741" width="14" style="131" bestFit="1" customWidth="1"/>
    <col min="9742" max="9745" width="24" style="131" bestFit="1" customWidth="1"/>
    <col min="9746" max="9746" width="0" style="131" hidden="1" customWidth="1"/>
    <col min="9747" max="9747" width="26" style="131" bestFit="1" customWidth="1"/>
    <col min="9748" max="9751" width="22" style="131" bestFit="1" customWidth="1"/>
    <col min="9752" max="9752" width="0" style="131" hidden="1" customWidth="1"/>
    <col min="9753" max="9753" width="25" style="131" bestFit="1" customWidth="1"/>
    <col min="9754" max="9968" width="9.140625" style="131"/>
    <col min="9969" max="9969" width="14" style="131" bestFit="1" customWidth="1"/>
    <col min="9970" max="9970" width="6" style="131" bestFit="1" customWidth="1"/>
    <col min="9971" max="9971" width="7" style="131" bestFit="1" customWidth="1"/>
    <col min="9972" max="9972" width="29" style="131" bestFit="1" customWidth="1"/>
    <col min="9973" max="9973" width="8" style="131" bestFit="1" customWidth="1"/>
    <col min="9974" max="9991" width="0" style="131" hidden="1" customWidth="1"/>
    <col min="9992" max="9995" width="11" style="131" bestFit="1" customWidth="1"/>
    <col min="9996" max="9996" width="0" style="131" hidden="1" customWidth="1"/>
    <col min="9997" max="9997" width="14" style="131" bestFit="1" customWidth="1"/>
    <col min="9998" max="10001" width="24" style="131" bestFit="1" customWidth="1"/>
    <col min="10002" max="10002" width="0" style="131" hidden="1" customWidth="1"/>
    <col min="10003" max="10003" width="26" style="131" bestFit="1" customWidth="1"/>
    <col min="10004" max="10007" width="22" style="131" bestFit="1" customWidth="1"/>
    <col min="10008" max="10008" width="0" style="131" hidden="1" customWidth="1"/>
    <col min="10009" max="10009" width="25" style="131" bestFit="1" customWidth="1"/>
    <col min="10010" max="10224" width="9.140625" style="131"/>
    <col min="10225" max="10225" width="14" style="131" bestFit="1" customWidth="1"/>
    <col min="10226" max="10226" width="6" style="131" bestFit="1" customWidth="1"/>
    <col min="10227" max="10227" width="7" style="131" bestFit="1" customWidth="1"/>
    <col min="10228" max="10228" width="29" style="131" bestFit="1" customWidth="1"/>
    <col min="10229" max="10229" width="8" style="131" bestFit="1" customWidth="1"/>
    <col min="10230" max="10247" width="0" style="131" hidden="1" customWidth="1"/>
    <col min="10248" max="10251" width="11" style="131" bestFit="1" customWidth="1"/>
    <col min="10252" max="10252" width="0" style="131" hidden="1" customWidth="1"/>
    <col min="10253" max="10253" width="14" style="131" bestFit="1" customWidth="1"/>
    <col min="10254" max="10257" width="24" style="131" bestFit="1" customWidth="1"/>
    <col min="10258" max="10258" width="0" style="131" hidden="1" customWidth="1"/>
    <col min="10259" max="10259" width="26" style="131" bestFit="1" customWidth="1"/>
    <col min="10260" max="10263" width="22" style="131" bestFit="1" customWidth="1"/>
    <col min="10264" max="10264" width="0" style="131" hidden="1" customWidth="1"/>
    <col min="10265" max="10265" width="25" style="131" bestFit="1" customWidth="1"/>
    <col min="10266" max="10480" width="9.140625" style="131"/>
    <col min="10481" max="10481" width="14" style="131" bestFit="1" customWidth="1"/>
    <col min="10482" max="10482" width="6" style="131" bestFit="1" customWidth="1"/>
    <col min="10483" max="10483" width="7" style="131" bestFit="1" customWidth="1"/>
    <col min="10484" max="10484" width="29" style="131" bestFit="1" customWidth="1"/>
    <col min="10485" max="10485" width="8" style="131" bestFit="1" customWidth="1"/>
    <col min="10486" max="10503" width="0" style="131" hidden="1" customWidth="1"/>
    <col min="10504" max="10507" width="11" style="131" bestFit="1" customWidth="1"/>
    <col min="10508" max="10508" width="0" style="131" hidden="1" customWidth="1"/>
    <col min="10509" max="10509" width="14" style="131" bestFit="1" customWidth="1"/>
    <col min="10510" max="10513" width="24" style="131" bestFit="1" customWidth="1"/>
    <col min="10514" max="10514" width="0" style="131" hidden="1" customWidth="1"/>
    <col min="10515" max="10515" width="26" style="131" bestFit="1" customWidth="1"/>
    <col min="10516" max="10519" width="22" style="131" bestFit="1" customWidth="1"/>
    <col min="10520" max="10520" width="0" style="131" hidden="1" customWidth="1"/>
    <col min="10521" max="10521" width="25" style="131" bestFit="1" customWidth="1"/>
    <col min="10522" max="10736" width="9.140625" style="131"/>
    <col min="10737" max="10737" width="14" style="131" bestFit="1" customWidth="1"/>
    <col min="10738" max="10738" width="6" style="131" bestFit="1" customWidth="1"/>
    <col min="10739" max="10739" width="7" style="131" bestFit="1" customWidth="1"/>
    <col min="10740" max="10740" width="29" style="131" bestFit="1" customWidth="1"/>
    <col min="10741" max="10741" width="8" style="131" bestFit="1" customWidth="1"/>
    <col min="10742" max="10759" width="0" style="131" hidden="1" customWidth="1"/>
    <col min="10760" max="10763" width="11" style="131" bestFit="1" customWidth="1"/>
    <col min="10764" max="10764" width="0" style="131" hidden="1" customWidth="1"/>
    <col min="10765" max="10765" width="14" style="131" bestFit="1" customWidth="1"/>
    <col min="10766" max="10769" width="24" style="131" bestFit="1" customWidth="1"/>
    <col min="10770" max="10770" width="0" style="131" hidden="1" customWidth="1"/>
    <col min="10771" max="10771" width="26" style="131" bestFit="1" customWidth="1"/>
    <col min="10772" max="10775" width="22" style="131" bestFit="1" customWidth="1"/>
    <col min="10776" max="10776" width="0" style="131" hidden="1" customWidth="1"/>
    <col min="10777" max="10777" width="25" style="131" bestFit="1" customWidth="1"/>
    <col min="10778" max="10992" width="9.140625" style="131"/>
    <col min="10993" max="10993" width="14" style="131" bestFit="1" customWidth="1"/>
    <col min="10994" max="10994" width="6" style="131" bestFit="1" customWidth="1"/>
    <col min="10995" max="10995" width="7" style="131" bestFit="1" customWidth="1"/>
    <col min="10996" max="10996" width="29" style="131" bestFit="1" customWidth="1"/>
    <col min="10997" max="10997" width="8" style="131" bestFit="1" customWidth="1"/>
    <col min="10998" max="11015" width="0" style="131" hidden="1" customWidth="1"/>
    <col min="11016" max="11019" width="11" style="131" bestFit="1" customWidth="1"/>
    <col min="11020" max="11020" width="0" style="131" hidden="1" customWidth="1"/>
    <col min="11021" max="11021" width="14" style="131" bestFit="1" customWidth="1"/>
    <col min="11022" max="11025" width="24" style="131" bestFit="1" customWidth="1"/>
    <col min="11026" max="11026" width="0" style="131" hidden="1" customWidth="1"/>
    <col min="11027" max="11027" width="26" style="131" bestFit="1" customWidth="1"/>
    <col min="11028" max="11031" width="22" style="131" bestFit="1" customWidth="1"/>
    <col min="11032" max="11032" width="0" style="131" hidden="1" customWidth="1"/>
    <col min="11033" max="11033" width="25" style="131" bestFit="1" customWidth="1"/>
    <col min="11034" max="11248" width="9.140625" style="131"/>
    <col min="11249" max="11249" width="14" style="131" bestFit="1" customWidth="1"/>
    <col min="11250" max="11250" width="6" style="131" bestFit="1" customWidth="1"/>
    <col min="11251" max="11251" width="7" style="131" bestFit="1" customWidth="1"/>
    <col min="11252" max="11252" width="29" style="131" bestFit="1" customWidth="1"/>
    <col min="11253" max="11253" width="8" style="131" bestFit="1" customWidth="1"/>
    <col min="11254" max="11271" width="0" style="131" hidden="1" customWidth="1"/>
    <col min="11272" max="11275" width="11" style="131" bestFit="1" customWidth="1"/>
    <col min="11276" max="11276" width="0" style="131" hidden="1" customWidth="1"/>
    <col min="11277" max="11277" width="14" style="131" bestFit="1" customWidth="1"/>
    <col min="11278" max="11281" width="24" style="131" bestFit="1" customWidth="1"/>
    <col min="11282" max="11282" width="0" style="131" hidden="1" customWidth="1"/>
    <col min="11283" max="11283" width="26" style="131" bestFit="1" customWidth="1"/>
    <col min="11284" max="11287" width="22" style="131" bestFit="1" customWidth="1"/>
    <col min="11288" max="11288" width="0" style="131" hidden="1" customWidth="1"/>
    <col min="11289" max="11289" width="25" style="131" bestFit="1" customWidth="1"/>
    <col min="11290" max="11504" width="9.140625" style="131"/>
    <col min="11505" max="11505" width="14" style="131" bestFit="1" customWidth="1"/>
    <col min="11506" max="11506" width="6" style="131" bestFit="1" customWidth="1"/>
    <col min="11507" max="11507" width="7" style="131" bestFit="1" customWidth="1"/>
    <col min="11508" max="11508" width="29" style="131" bestFit="1" customWidth="1"/>
    <col min="11509" max="11509" width="8" style="131" bestFit="1" customWidth="1"/>
    <col min="11510" max="11527" width="0" style="131" hidden="1" customWidth="1"/>
    <col min="11528" max="11531" width="11" style="131" bestFit="1" customWidth="1"/>
    <col min="11532" max="11532" width="0" style="131" hidden="1" customWidth="1"/>
    <col min="11533" max="11533" width="14" style="131" bestFit="1" customWidth="1"/>
    <col min="11534" max="11537" width="24" style="131" bestFit="1" customWidth="1"/>
    <col min="11538" max="11538" width="0" style="131" hidden="1" customWidth="1"/>
    <col min="11539" max="11539" width="26" style="131" bestFit="1" customWidth="1"/>
    <col min="11540" max="11543" width="22" style="131" bestFit="1" customWidth="1"/>
    <col min="11544" max="11544" width="0" style="131" hidden="1" customWidth="1"/>
    <col min="11545" max="11545" width="25" style="131" bestFit="1" customWidth="1"/>
    <col min="11546" max="11760" width="9.140625" style="131"/>
    <col min="11761" max="11761" width="14" style="131" bestFit="1" customWidth="1"/>
    <col min="11762" max="11762" width="6" style="131" bestFit="1" customWidth="1"/>
    <col min="11763" max="11763" width="7" style="131" bestFit="1" customWidth="1"/>
    <col min="11764" max="11764" width="29" style="131" bestFit="1" customWidth="1"/>
    <col min="11765" max="11765" width="8" style="131" bestFit="1" customWidth="1"/>
    <col min="11766" max="11783" width="0" style="131" hidden="1" customWidth="1"/>
    <col min="11784" max="11787" width="11" style="131" bestFit="1" customWidth="1"/>
    <col min="11788" max="11788" width="0" style="131" hidden="1" customWidth="1"/>
    <col min="11789" max="11789" width="14" style="131" bestFit="1" customWidth="1"/>
    <col min="11790" max="11793" width="24" style="131" bestFit="1" customWidth="1"/>
    <col min="11794" max="11794" width="0" style="131" hidden="1" customWidth="1"/>
    <col min="11795" max="11795" width="26" style="131" bestFit="1" customWidth="1"/>
    <col min="11796" max="11799" width="22" style="131" bestFit="1" customWidth="1"/>
    <col min="11800" max="11800" width="0" style="131" hidden="1" customWidth="1"/>
    <col min="11801" max="11801" width="25" style="131" bestFit="1" customWidth="1"/>
    <col min="11802" max="12016" width="9.140625" style="131"/>
    <col min="12017" max="12017" width="14" style="131" bestFit="1" customWidth="1"/>
    <col min="12018" max="12018" width="6" style="131" bestFit="1" customWidth="1"/>
    <col min="12019" max="12019" width="7" style="131" bestFit="1" customWidth="1"/>
    <col min="12020" max="12020" width="29" style="131" bestFit="1" customWidth="1"/>
    <col min="12021" max="12021" width="8" style="131" bestFit="1" customWidth="1"/>
    <col min="12022" max="12039" width="0" style="131" hidden="1" customWidth="1"/>
    <col min="12040" max="12043" width="11" style="131" bestFit="1" customWidth="1"/>
    <col min="12044" max="12044" width="0" style="131" hidden="1" customWidth="1"/>
    <col min="12045" max="12045" width="14" style="131" bestFit="1" customWidth="1"/>
    <col min="12046" max="12049" width="24" style="131" bestFit="1" customWidth="1"/>
    <col min="12050" max="12050" width="0" style="131" hidden="1" customWidth="1"/>
    <col min="12051" max="12051" width="26" style="131" bestFit="1" customWidth="1"/>
    <col min="12052" max="12055" width="22" style="131" bestFit="1" customWidth="1"/>
    <col min="12056" max="12056" width="0" style="131" hidden="1" customWidth="1"/>
    <col min="12057" max="12057" width="25" style="131" bestFit="1" customWidth="1"/>
    <col min="12058" max="12272" width="9.140625" style="131"/>
    <col min="12273" max="12273" width="14" style="131" bestFit="1" customWidth="1"/>
    <col min="12274" max="12274" width="6" style="131" bestFit="1" customWidth="1"/>
    <col min="12275" max="12275" width="7" style="131" bestFit="1" customWidth="1"/>
    <col min="12276" max="12276" width="29" style="131" bestFit="1" customWidth="1"/>
    <col min="12277" max="12277" width="8" style="131" bestFit="1" customWidth="1"/>
    <col min="12278" max="12295" width="0" style="131" hidden="1" customWidth="1"/>
    <col min="12296" max="12299" width="11" style="131" bestFit="1" customWidth="1"/>
    <col min="12300" max="12300" width="0" style="131" hidden="1" customWidth="1"/>
    <col min="12301" max="12301" width="14" style="131" bestFit="1" customWidth="1"/>
    <col min="12302" max="12305" width="24" style="131" bestFit="1" customWidth="1"/>
    <col min="12306" max="12306" width="0" style="131" hidden="1" customWidth="1"/>
    <col min="12307" max="12307" width="26" style="131" bestFit="1" customWidth="1"/>
    <col min="12308" max="12311" width="22" style="131" bestFit="1" customWidth="1"/>
    <col min="12312" max="12312" width="0" style="131" hidden="1" customWidth="1"/>
    <col min="12313" max="12313" width="25" style="131" bestFit="1" customWidth="1"/>
    <col min="12314" max="12528" width="9.140625" style="131"/>
    <col min="12529" max="12529" width="14" style="131" bestFit="1" customWidth="1"/>
    <col min="12530" max="12530" width="6" style="131" bestFit="1" customWidth="1"/>
    <col min="12531" max="12531" width="7" style="131" bestFit="1" customWidth="1"/>
    <col min="12532" max="12532" width="29" style="131" bestFit="1" customWidth="1"/>
    <col min="12533" max="12533" width="8" style="131" bestFit="1" customWidth="1"/>
    <col min="12534" max="12551" width="0" style="131" hidden="1" customWidth="1"/>
    <col min="12552" max="12555" width="11" style="131" bestFit="1" customWidth="1"/>
    <col min="12556" max="12556" width="0" style="131" hidden="1" customWidth="1"/>
    <col min="12557" max="12557" width="14" style="131" bestFit="1" customWidth="1"/>
    <col min="12558" max="12561" width="24" style="131" bestFit="1" customWidth="1"/>
    <col min="12562" max="12562" width="0" style="131" hidden="1" customWidth="1"/>
    <col min="12563" max="12563" width="26" style="131" bestFit="1" customWidth="1"/>
    <col min="12564" max="12567" width="22" style="131" bestFit="1" customWidth="1"/>
    <col min="12568" max="12568" width="0" style="131" hidden="1" customWidth="1"/>
    <col min="12569" max="12569" width="25" style="131" bestFit="1" customWidth="1"/>
    <col min="12570" max="12784" width="9.140625" style="131"/>
    <col min="12785" max="12785" width="14" style="131" bestFit="1" customWidth="1"/>
    <col min="12786" max="12786" width="6" style="131" bestFit="1" customWidth="1"/>
    <col min="12787" max="12787" width="7" style="131" bestFit="1" customWidth="1"/>
    <col min="12788" max="12788" width="29" style="131" bestFit="1" customWidth="1"/>
    <col min="12789" max="12789" width="8" style="131" bestFit="1" customWidth="1"/>
    <col min="12790" max="12807" width="0" style="131" hidden="1" customWidth="1"/>
    <col min="12808" max="12811" width="11" style="131" bestFit="1" customWidth="1"/>
    <col min="12812" max="12812" width="0" style="131" hidden="1" customWidth="1"/>
    <col min="12813" max="12813" width="14" style="131" bestFit="1" customWidth="1"/>
    <col min="12814" max="12817" width="24" style="131" bestFit="1" customWidth="1"/>
    <col min="12818" max="12818" width="0" style="131" hidden="1" customWidth="1"/>
    <col min="12819" max="12819" width="26" style="131" bestFit="1" customWidth="1"/>
    <col min="12820" max="12823" width="22" style="131" bestFit="1" customWidth="1"/>
    <col min="12824" max="12824" width="0" style="131" hidden="1" customWidth="1"/>
    <col min="12825" max="12825" width="25" style="131" bestFit="1" customWidth="1"/>
    <col min="12826" max="13040" width="9.140625" style="131"/>
    <col min="13041" max="13041" width="14" style="131" bestFit="1" customWidth="1"/>
    <col min="13042" max="13042" width="6" style="131" bestFit="1" customWidth="1"/>
    <col min="13043" max="13043" width="7" style="131" bestFit="1" customWidth="1"/>
    <col min="13044" max="13044" width="29" style="131" bestFit="1" customWidth="1"/>
    <col min="13045" max="13045" width="8" style="131" bestFit="1" customWidth="1"/>
    <col min="13046" max="13063" width="0" style="131" hidden="1" customWidth="1"/>
    <col min="13064" max="13067" width="11" style="131" bestFit="1" customWidth="1"/>
    <col min="13068" max="13068" width="0" style="131" hidden="1" customWidth="1"/>
    <col min="13069" max="13069" width="14" style="131" bestFit="1" customWidth="1"/>
    <col min="13070" max="13073" width="24" style="131" bestFit="1" customWidth="1"/>
    <col min="13074" max="13074" width="0" style="131" hidden="1" customWidth="1"/>
    <col min="13075" max="13075" width="26" style="131" bestFit="1" customWidth="1"/>
    <col min="13076" max="13079" width="22" style="131" bestFit="1" customWidth="1"/>
    <col min="13080" max="13080" width="0" style="131" hidden="1" customWidth="1"/>
    <col min="13081" max="13081" width="25" style="131" bestFit="1" customWidth="1"/>
    <col min="13082" max="13296" width="9.140625" style="131"/>
    <col min="13297" max="13297" width="14" style="131" bestFit="1" customWidth="1"/>
    <col min="13298" max="13298" width="6" style="131" bestFit="1" customWidth="1"/>
    <col min="13299" max="13299" width="7" style="131" bestFit="1" customWidth="1"/>
    <col min="13300" max="13300" width="29" style="131" bestFit="1" customWidth="1"/>
    <col min="13301" max="13301" width="8" style="131" bestFit="1" customWidth="1"/>
    <col min="13302" max="13319" width="0" style="131" hidden="1" customWidth="1"/>
    <col min="13320" max="13323" width="11" style="131" bestFit="1" customWidth="1"/>
    <col min="13324" max="13324" width="0" style="131" hidden="1" customWidth="1"/>
    <col min="13325" max="13325" width="14" style="131" bestFit="1" customWidth="1"/>
    <col min="13326" max="13329" width="24" style="131" bestFit="1" customWidth="1"/>
    <col min="13330" max="13330" width="0" style="131" hidden="1" customWidth="1"/>
    <col min="13331" max="13331" width="26" style="131" bestFit="1" customWidth="1"/>
    <col min="13332" max="13335" width="22" style="131" bestFit="1" customWidth="1"/>
    <col min="13336" max="13336" width="0" style="131" hidden="1" customWidth="1"/>
    <col min="13337" max="13337" width="25" style="131" bestFit="1" customWidth="1"/>
    <col min="13338" max="13552" width="9.140625" style="131"/>
    <col min="13553" max="13553" width="14" style="131" bestFit="1" customWidth="1"/>
    <col min="13554" max="13554" width="6" style="131" bestFit="1" customWidth="1"/>
    <col min="13555" max="13555" width="7" style="131" bestFit="1" customWidth="1"/>
    <col min="13556" max="13556" width="29" style="131" bestFit="1" customWidth="1"/>
    <col min="13557" max="13557" width="8" style="131" bestFit="1" customWidth="1"/>
    <col min="13558" max="13575" width="0" style="131" hidden="1" customWidth="1"/>
    <col min="13576" max="13579" width="11" style="131" bestFit="1" customWidth="1"/>
    <col min="13580" max="13580" width="0" style="131" hidden="1" customWidth="1"/>
    <col min="13581" max="13581" width="14" style="131" bestFit="1" customWidth="1"/>
    <col min="13582" max="13585" width="24" style="131" bestFit="1" customWidth="1"/>
    <col min="13586" max="13586" width="0" style="131" hidden="1" customWidth="1"/>
    <col min="13587" max="13587" width="26" style="131" bestFit="1" customWidth="1"/>
    <col min="13588" max="13591" width="22" style="131" bestFit="1" customWidth="1"/>
    <col min="13592" max="13592" width="0" style="131" hidden="1" customWidth="1"/>
    <col min="13593" max="13593" width="25" style="131" bestFit="1" customWidth="1"/>
    <col min="13594" max="13808" width="9.140625" style="131"/>
    <col min="13809" max="13809" width="14" style="131" bestFit="1" customWidth="1"/>
    <col min="13810" max="13810" width="6" style="131" bestFit="1" customWidth="1"/>
    <col min="13811" max="13811" width="7" style="131" bestFit="1" customWidth="1"/>
    <col min="13812" max="13812" width="29" style="131" bestFit="1" customWidth="1"/>
    <col min="13813" max="13813" width="8" style="131" bestFit="1" customWidth="1"/>
    <col min="13814" max="13831" width="0" style="131" hidden="1" customWidth="1"/>
    <col min="13832" max="13835" width="11" style="131" bestFit="1" customWidth="1"/>
    <col min="13836" max="13836" width="0" style="131" hidden="1" customWidth="1"/>
    <col min="13837" max="13837" width="14" style="131" bestFit="1" customWidth="1"/>
    <col min="13838" max="13841" width="24" style="131" bestFit="1" customWidth="1"/>
    <col min="13842" max="13842" width="0" style="131" hidden="1" customWidth="1"/>
    <col min="13843" max="13843" width="26" style="131" bestFit="1" customWidth="1"/>
    <col min="13844" max="13847" width="22" style="131" bestFit="1" customWidth="1"/>
    <col min="13848" max="13848" width="0" style="131" hidden="1" customWidth="1"/>
    <col min="13849" max="13849" width="25" style="131" bestFit="1" customWidth="1"/>
    <col min="13850" max="14064" width="9.140625" style="131"/>
    <col min="14065" max="14065" width="14" style="131" bestFit="1" customWidth="1"/>
    <col min="14066" max="14066" width="6" style="131" bestFit="1" customWidth="1"/>
    <col min="14067" max="14067" width="7" style="131" bestFit="1" customWidth="1"/>
    <col min="14068" max="14068" width="29" style="131" bestFit="1" customWidth="1"/>
    <col min="14069" max="14069" width="8" style="131" bestFit="1" customWidth="1"/>
    <col min="14070" max="14087" width="0" style="131" hidden="1" customWidth="1"/>
    <col min="14088" max="14091" width="11" style="131" bestFit="1" customWidth="1"/>
    <col min="14092" max="14092" width="0" style="131" hidden="1" customWidth="1"/>
    <col min="14093" max="14093" width="14" style="131" bestFit="1" customWidth="1"/>
    <col min="14094" max="14097" width="24" style="131" bestFit="1" customWidth="1"/>
    <col min="14098" max="14098" width="0" style="131" hidden="1" customWidth="1"/>
    <col min="14099" max="14099" width="26" style="131" bestFit="1" customWidth="1"/>
    <col min="14100" max="14103" width="22" style="131" bestFit="1" customWidth="1"/>
    <col min="14104" max="14104" width="0" style="131" hidden="1" customWidth="1"/>
    <col min="14105" max="14105" width="25" style="131" bestFit="1" customWidth="1"/>
    <col min="14106" max="14320" width="9.140625" style="131"/>
    <col min="14321" max="14321" width="14" style="131" bestFit="1" customWidth="1"/>
    <col min="14322" max="14322" width="6" style="131" bestFit="1" customWidth="1"/>
    <col min="14323" max="14323" width="7" style="131" bestFit="1" customWidth="1"/>
    <col min="14324" max="14324" width="29" style="131" bestFit="1" customWidth="1"/>
    <col min="14325" max="14325" width="8" style="131" bestFit="1" customWidth="1"/>
    <col min="14326" max="14343" width="0" style="131" hidden="1" customWidth="1"/>
    <col min="14344" max="14347" width="11" style="131" bestFit="1" customWidth="1"/>
    <col min="14348" max="14348" width="0" style="131" hidden="1" customWidth="1"/>
    <col min="14349" max="14349" width="14" style="131" bestFit="1" customWidth="1"/>
    <col min="14350" max="14353" width="24" style="131" bestFit="1" customWidth="1"/>
    <col min="14354" max="14354" width="0" style="131" hidden="1" customWidth="1"/>
    <col min="14355" max="14355" width="26" style="131" bestFit="1" customWidth="1"/>
    <col min="14356" max="14359" width="22" style="131" bestFit="1" customWidth="1"/>
    <col min="14360" max="14360" width="0" style="131" hidden="1" customWidth="1"/>
    <col min="14361" max="14361" width="25" style="131" bestFit="1" customWidth="1"/>
    <col min="14362" max="14576" width="9.140625" style="131"/>
    <col min="14577" max="14577" width="14" style="131" bestFit="1" customWidth="1"/>
    <col min="14578" max="14578" width="6" style="131" bestFit="1" customWidth="1"/>
    <col min="14579" max="14579" width="7" style="131" bestFit="1" customWidth="1"/>
    <col min="14580" max="14580" width="29" style="131" bestFit="1" customWidth="1"/>
    <col min="14581" max="14581" width="8" style="131" bestFit="1" customWidth="1"/>
    <col min="14582" max="14599" width="0" style="131" hidden="1" customWidth="1"/>
    <col min="14600" max="14603" width="11" style="131" bestFit="1" customWidth="1"/>
    <col min="14604" max="14604" width="0" style="131" hidden="1" customWidth="1"/>
    <col min="14605" max="14605" width="14" style="131" bestFit="1" customWidth="1"/>
    <col min="14606" max="14609" width="24" style="131" bestFit="1" customWidth="1"/>
    <col min="14610" max="14610" width="0" style="131" hidden="1" customWidth="1"/>
    <col min="14611" max="14611" width="26" style="131" bestFit="1" customWidth="1"/>
    <col min="14612" max="14615" width="22" style="131" bestFit="1" customWidth="1"/>
    <col min="14616" max="14616" width="0" style="131" hidden="1" customWidth="1"/>
    <col min="14617" max="14617" width="25" style="131" bestFit="1" customWidth="1"/>
    <col min="14618" max="14832" width="9.140625" style="131"/>
    <col min="14833" max="14833" width="14" style="131" bestFit="1" customWidth="1"/>
    <col min="14834" max="14834" width="6" style="131" bestFit="1" customWidth="1"/>
    <col min="14835" max="14835" width="7" style="131" bestFit="1" customWidth="1"/>
    <col min="14836" max="14836" width="29" style="131" bestFit="1" customWidth="1"/>
    <col min="14837" max="14837" width="8" style="131" bestFit="1" customWidth="1"/>
    <col min="14838" max="14855" width="0" style="131" hidden="1" customWidth="1"/>
    <col min="14856" max="14859" width="11" style="131" bestFit="1" customWidth="1"/>
    <col min="14860" max="14860" width="0" style="131" hidden="1" customWidth="1"/>
    <col min="14861" max="14861" width="14" style="131" bestFit="1" customWidth="1"/>
    <col min="14862" max="14865" width="24" style="131" bestFit="1" customWidth="1"/>
    <col min="14866" max="14866" width="0" style="131" hidden="1" customWidth="1"/>
    <col min="14867" max="14867" width="26" style="131" bestFit="1" customWidth="1"/>
    <col min="14868" max="14871" width="22" style="131" bestFit="1" customWidth="1"/>
    <col min="14872" max="14872" width="0" style="131" hidden="1" customWidth="1"/>
    <col min="14873" max="14873" width="25" style="131" bestFit="1" customWidth="1"/>
    <col min="14874" max="15088" width="9.140625" style="131"/>
    <col min="15089" max="15089" width="14" style="131" bestFit="1" customWidth="1"/>
    <col min="15090" max="15090" width="6" style="131" bestFit="1" customWidth="1"/>
    <col min="15091" max="15091" width="7" style="131" bestFit="1" customWidth="1"/>
    <col min="15092" max="15092" width="29" style="131" bestFit="1" customWidth="1"/>
    <col min="15093" max="15093" width="8" style="131" bestFit="1" customWidth="1"/>
    <col min="15094" max="15111" width="0" style="131" hidden="1" customWidth="1"/>
    <col min="15112" max="15115" width="11" style="131" bestFit="1" customWidth="1"/>
    <col min="15116" max="15116" width="0" style="131" hidden="1" customWidth="1"/>
    <col min="15117" max="15117" width="14" style="131" bestFit="1" customWidth="1"/>
    <col min="15118" max="15121" width="24" style="131" bestFit="1" customWidth="1"/>
    <col min="15122" max="15122" width="0" style="131" hidden="1" customWidth="1"/>
    <col min="15123" max="15123" width="26" style="131" bestFit="1" customWidth="1"/>
    <col min="15124" max="15127" width="22" style="131" bestFit="1" customWidth="1"/>
    <col min="15128" max="15128" width="0" style="131" hidden="1" customWidth="1"/>
    <col min="15129" max="15129" width="25" style="131" bestFit="1" customWidth="1"/>
    <col min="15130" max="15344" width="9.140625" style="131"/>
    <col min="15345" max="15345" width="14" style="131" bestFit="1" customWidth="1"/>
    <col min="15346" max="15346" width="6" style="131" bestFit="1" customWidth="1"/>
    <col min="15347" max="15347" width="7" style="131" bestFit="1" customWidth="1"/>
    <col min="15348" max="15348" width="29" style="131" bestFit="1" customWidth="1"/>
    <col min="15349" max="15349" width="8" style="131" bestFit="1" customWidth="1"/>
    <col min="15350" max="15367" width="0" style="131" hidden="1" customWidth="1"/>
    <col min="15368" max="15371" width="11" style="131" bestFit="1" customWidth="1"/>
    <col min="15372" max="15372" width="0" style="131" hidden="1" customWidth="1"/>
    <col min="15373" max="15373" width="14" style="131" bestFit="1" customWidth="1"/>
    <col min="15374" max="15377" width="24" style="131" bestFit="1" customWidth="1"/>
    <col min="15378" max="15378" width="0" style="131" hidden="1" customWidth="1"/>
    <col min="15379" max="15379" width="26" style="131" bestFit="1" customWidth="1"/>
    <col min="15380" max="15383" width="22" style="131" bestFit="1" customWidth="1"/>
    <col min="15384" max="15384" width="0" style="131" hidden="1" customWidth="1"/>
    <col min="15385" max="15385" width="25" style="131" bestFit="1" customWidth="1"/>
    <col min="15386" max="15600" width="9.140625" style="131"/>
    <col min="15601" max="15601" width="14" style="131" bestFit="1" customWidth="1"/>
    <col min="15602" max="15602" width="6" style="131" bestFit="1" customWidth="1"/>
    <col min="15603" max="15603" width="7" style="131" bestFit="1" customWidth="1"/>
    <col min="15604" max="15604" width="29" style="131" bestFit="1" customWidth="1"/>
    <col min="15605" max="15605" width="8" style="131" bestFit="1" customWidth="1"/>
    <col min="15606" max="15623" width="0" style="131" hidden="1" customWidth="1"/>
    <col min="15624" max="15627" width="11" style="131" bestFit="1" customWidth="1"/>
    <col min="15628" max="15628" width="0" style="131" hidden="1" customWidth="1"/>
    <col min="15629" max="15629" width="14" style="131" bestFit="1" customWidth="1"/>
    <col min="15630" max="15633" width="24" style="131" bestFit="1" customWidth="1"/>
    <col min="15634" max="15634" width="0" style="131" hidden="1" customWidth="1"/>
    <col min="15635" max="15635" width="26" style="131" bestFit="1" customWidth="1"/>
    <col min="15636" max="15639" width="22" style="131" bestFit="1" customWidth="1"/>
    <col min="15640" max="15640" width="0" style="131" hidden="1" customWidth="1"/>
    <col min="15641" max="15641" width="25" style="131" bestFit="1" customWidth="1"/>
    <col min="15642" max="15856" width="9.140625" style="131"/>
    <col min="15857" max="15857" width="14" style="131" bestFit="1" customWidth="1"/>
    <col min="15858" max="15858" width="6" style="131" bestFit="1" customWidth="1"/>
    <col min="15859" max="15859" width="7" style="131" bestFit="1" customWidth="1"/>
    <col min="15860" max="15860" width="29" style="131" bestFit="1" customWidth="1"/>
    <col min="15861" max="15861" width="8" style="131" bestFit="1" customWidth="1"/>
    <col min="15862" max="15879" width="0" style="131" hidden="1" customWidth="1"/>
    <col min="15880" max="15883" width="11" style="131" bestFit="1" customWidth="1"/>
    <col min="15884" max="15884" width="0" style="131" hidden="1" customWidth="1"/>
    <col min="15885" max="15885" width="14" style="131" bestFit="1" customWidth="1"/>
    <col min="15886" max="15889" width="24" style="131" bestFit="1" customWidth="1"/>
    <col min="15890" max="15890" width="0" style="131" hidden="1" customWidth="1"/>
    <col min="15891" max="15891" width="26" style="131" bestFit="1" customWidth="1"/>
    <col min="15892" max="15895" width="22" style="131" bestFit="1" customWidth="1"/>
    <col min="15896" max="15896" width="0" style="131" hidden="1" customWidth="1"/>
    <col min="15897" max="15897" width="25" style="131" bestFit="1" customWidth="1"/>
    <col min="15898" max="16112" width="9.140625" style="131"/>
    <col min="16113" max="16113" width="14" style="131" bestFit="1" customWidth="1"/>
    <col min="16114" max="16114" width="6" style="131" bestFit="1" customWidth="1"/>
    <col min="16115" max="16115" width="7" style="131" bestFit="1" customWidth="1"/>
    <col min="16116" max="16116" width="29" style="131" bestFit="1" customWidth="1"/>
    <col min="16117" max="16117" width="8" style="131" bestFit="1" customWidth="1"/>
    <col min="16118" max="16135" width="0" style="131" hidden="1" customWidth="1"/>
    <col min="16136" max="16139" width="11" style="131" bestFit="1" customWidth="1"/>
    <col min="16140" max="16140" width="0" style="131" hidden="1" customWidth="1"/>
    <col min="16141" max="16141" width="14" style="131" bestFit="1" customWidth="1"/>
    <col min="16142" max="16145" width="24" style="131" bestFit="1" customWidth="1"/>
    <col min="16146" max="16146" width="0" style="131" hidden="1" customWidth="1"/>
    <col min="16147" max="16147" width="26" style="131" bestFit="1" customWidth="1"/>
    <col min="16148" max="16151" width="22" style="131" bestFit="1" customWidth="1"/>
    <col min="16152" max="16152" width="0" style="131" hidden="1" customWidth="1"/>
    <col min="16153" max="16153" width="25" style="131" bestFit="1" customWidth="1"/>
    <col min="16154" max="16384" width="9.140625" style="131"/>
  </cols>
  <sheetData>
    <row r="3" spans="1:25">
      <c r="A3" s="130" t="s">
        <v>141</v>
      </c>
      <c r="B3" s="130" t="s">
        <v>142</v>
      </c>
    </row>
    <row r="5" spans="1:25" ht="25.5">
      <c r="A5" s="132" t="s">
        <v>143</v>
      </c>
      <c r="B5" s="132" t="s">
        <v>144</v>
      </c>
      <c r="C5" s="132" t="s">
        <v>145</v>
      </c>
      <c r="D5" s="132" t="s">
        <v>146</v>
      </c>
      <c r="E5" s="132" t="s">
        <v>147</v>
      </c>
      <c r="F5" s="132" t="s">
        <v>148</v>
      </c>
      <c r="G5" s="132" t="s">
        <v>149</v>
      </c>
      <c r="H5" s="132" t="s">
        <v>150</v>
      </c>
      <c r="I5" s="132" t="s">
        <v>151</v>
      </c>
      <c r="J5" s="132" t="s">
        <v>152</v>
      </c>
      <c r="K5" s="132" t="s">
        <v>153</v>
      </c>
      <c r="L5" s="132" t="s">
        <v>154</v>
      </c>
      <c r="M5" s="132" t="s">
        <v>155</v>
      </c>
      <c r="N5" s="132" t="s">
        <v>156</v>
      </c>
      <c r="O5" s="132" t="s">
        <v>157</v>
      </c>
      <c r="P5" s="132" t="s">
        <v>158</v>
      </c>
      <c r="Q5" s="132" t="s">
        <v>159</v>
      </c>
      <c r="R5" s="132" t="s">
        <v>160</v>
      </c>
      <c r="S5" s="132" t="s">
        <v>161</v>
      </c>
      <c r="T5" s="132" t="s">
        <v>162</v>
      </c>
      <c r="U5" s="132" t="s">
        <v>163</v>
      </c>
      <c r="V5" s="132" t="s">
        <v>164</v>
      </c>
      <c r="W5" s="132" t="s">
        <v>165</v>
      </c>
      <c r="X5" s="132" t="s">
        <v>166</v>
      </c>
      <c r="Y5" s="132" t="s">
        <v>167</v>
      </c>
    </row>
    <row r="6" spans="1:25">
      <c r="A6" s="133" t="s">
        <v>168</v>
      </c>
      <c r="B6" s="133" t="s">
        <v>39</v>
      </c>
      <c r="C6" s="133" t="s">
        <v>169</v>
      </c>
      <c r="D6" s="133" t="s">
        <v>170</v>
      </c>
      <c r="E6" s="133" t="s">
        <v>171</v>
      </c>
      <c r="F6" s="134">
        <f>'[3]Purchase Power - ML &amp; SP Curve'!F8-'[3]Purchase Power - Rerun'!F8</f>
        <v>0</v>
      </c>
      <c r="G6" s="134">
        <f>'[3]Purchase Power - ML &amp; SP Curve'!G8-'[3]Purchase Power - Rerun'!G8</f>
        <v>0</v>
      </c>
      <c r="H6" s="134">
        <f>'[3]Purchase Power - ML &amp; SP Curve'!H8-'[3]Purchase Power - Rerun'!H8</f>
        <v>0</v>
      </c>
      <c r="I6" s="134">
        <f>'[3]Purchase Power - ML &amp; SP Curve'!I8-'[3]Purchase Power - Rerun'!I8</f>
        <v>0</v>
      </c>
      <c r="J6" s="134">
        <f>'[3]Purchase Power - ML &amp; SP Curve'!J8-'[3]Purchase Power - Rerun'!J8</f>
        <v>0</v>
      </c>
      <c r="K6" s="134">
        <f>'[3]Purchase Power - ML &amp; SP Curve'!K8-'[3]Purchase Power - Rerun'!K8</f>
        <v>0</v>
      </c>
      <c r="L6" s="134">
        <f>'[3]Purchase Power - ML &amp; SP Curve'!L8-'[3]Purchase Power - Rerun'!L8</f>
        <v>0</v>
      </c>
      <c r="M6" s="134">
        <f>'[3]Purchase Power - ML &amp; SP Curve'!M8-'[3]Purchase Power - Rerun'!M8</f>
        <v>0</v>
      </c>
      <c r="N6" s="134">
        <f>'[3]Purchase Power - ML &amp; SP Curve'!N8-'[3]Purchase Power - Rerun'!N8</f>
        <v>0</v>
      </c>
      <c r="O6" s="134">
        <f>'[3]Purchase Power - ML &amp; SP Curve'!O8-'[3]Purchase Power - Rerun'!O8</f>
        <v>0</v>
      </c>
      <c r="P6" s="134">
        <f>'[3]Purchase Power - ML &amp; SP Curve'!P8-'[3]Purchase Power - Rerun'!P8</f>
        <v>0</v>
      </c>
      <c r="Q6" s="134">
        <f>'[3]Purchase Power - ML &amp; SP Curve'!Q8-'[3]Purchase Power - Rerun'!Q8</f>
        <v>0</v>
      </c>
      <c r="R6" s="134">
        <f>'[3]Purchase Power - ML &amp; SP Curve'!R8-'[3]Purchase Power - Rerun'!R8</f>
        <v>0</v>
      </c>
      <c r="S6" s="134">
        <f>'[3]Purchase Power - ML &amp; SP Curve'!S8-'[3]Purchase Power - Rerun'!S8</f>
        <v>0</v>
      </c>
      <c r="T6" s="134">
        <f>'[3]Purchase Power - ML &amp; SP Curve'!T8-'[3]Purchase Power - Rerun'!T8</f>
        <v>0</v>
      </c>
      <c r="U6" s="134">
        <f>'[3]Purchase Power - ML &amp; SP Curve'!U8-'[3]Purchase Power - Rerun'!U8</f>
        <v>0</v>
      </c>
      <c r="V6" s="134">
        <f>'[3]Purchase Power - ML &amp; SP Curve'!V8-'[3]Purchase Power - Rerun'!V8</f>
        <v>0</v>
      </c>
      <c r="W6" s="134">
        <f>'[3]Purchase Power - ML &amp; SP Curve'!W8-'[3]Purchase Power - Rerun'!W8</f>
        <v>0</v>
      </c>
      <c r="X6" s="134">
        <f>'[3]Purchase Power - ML &amp; SP Curve'!Y8-'[3]Purchase Power - Rerun'!Y8</f>
        <v>-1</v>
      </c>
      <c r="Y6" s="134">
        <f>'[3]Purchase Power - ML &amp; SP Curve'!AK8-'[3]Purchase Power - Rerun'!AK8</f>
        <v>-35.419999999925494</v>
      </c>
    </row>
    <row r="7" spans="1:25">
      <c r="A7" s="133" t="s">
        <v>168</v>
      </c>
      <c r="B7" s="133" t="s">
        <v>39</v>
      </c>
      <c r="C7" s="133" t="s">
        <v>169</v>
      </c>
      <c r="D7" s="133" t="s">
        <v>172</v>
      </c>
      <c r="E7" s="133" t="s">
        <v>171</v>
      </c>
      <c r="F7" s="134">
        <f>'[3]Purchase Power - ML &amp; SP Curve'!F9-'[3]Purchase Power - Rerun'!F9</f>
        <v>0</v>
      </c>
      <c r="G7" s="134">
        <f>'[3]Purchase Power - ML &amp; SP Curve'!G9-'[3]Purchase Power - Rerun'!G9</f>
        <v>0</v>
      </c>
      <c r="H7" s="134">
        <f>'[3]Purchase Power - ML &amp; SP Curve'!H9-'[3]Purchase Power - Rerun'!H9</f>
        <v>0</v>
      </c>
      <c r="I7" s="134">
        <f>'[3]Purchase Power - ML &amp; SP Curve'!I9-'[3]Purchase Power - Rerun'!I9</f>
        <v>0</v>
      </c>
      <c r="J7" s="134">
        <f>'[3]Purchase Power - ML &amp; SP Curve'!J9-'[3]Purchase Power - Rerun'!J9</f>
        <v>0</v>
      </c>
      <c r="K7" s="134">
        <f>'[3]Purchase Power - ML &amp; SP Curve'!K9-'[3]Purchase Power - Rerun'!K9</f>
        <v>0</v>
      </c>
      <c r="L7" s="134">
        <f>'[3]Purchase Power - ML &amp; SP Curve'!L9-'[3]Purchase Power - Rerun'!L9</f>
        <v>0</v>
      </c>
      <c r="M7" s="134">
        <f>'[3]Purchase Power - ML &amp; SP Curve'!M9-'[3]Purchase Power - Rerun'!M9</f>
        <v>0</v>
      </c>
      <c r="N7" s="134">
        <f>'[3]Purchase Power - ML &amp; SP Curve'!N9-'[3]Purchase Power - Rerun'!N9</f>
        <v>0</v>
      </c>
      <c r="O7" s="134">
        <f>'[3]Purchase Power - ML &amp; SP Curve'!O9-'[3]Purchase Power - Rerun'!O9</f>
        <v>0</v>
      </c>
      <c r="P7" s="134">
        <f>'[3]Purchase Power - ML &amp; SP Curve'!P9-'[3]Purchase Power - Rerun'!P9</f>
        <v>0</v>
      </c>
      <c r="Q7" s="134">
        <f>'[3]Purchase Power - ML &amp; SP Curve'!Q9-'[3]Purchase Power - Rerun'!Q9</f>
        <v>0</v>
      </c>
      <c r="R7" s="134">
        <f>'[3]Purchase Power - ML &amp; SP Curve'!R9-'[3]Purchase Power - Rerun'!R9</f>
        <v>0</v>
      </c>
      <c r="S7" s="134">
        <f>'[3]Purchase Power - ML &amp; SP Curve'!S9-'[3]Purchase Power - Rerun'!S9</f>
        <v>0</v>
      </c>
      <c r="T7" s="134">
        <f>'[3]Purchase Power - ML &amp; SP Curve'!T9-'[3]Purchase Power - Rerun'!T9</f>
        <v>0</v>
      </c>
      <c r="U7" s="134">
        <f>'[3]Purchase Power - ML &amp; SP Curve'!U9-'[3]Purchase Power - Rerun'!U9</f>
        <v>0</v>
      </c>
      <c r="V7" s="134">
        <f>'[3]Purchase Power - ML &amp; SP Curve'!V9-'[3]Purchase Power - Rerun'!V9</f>
        <v>0</v>
      </c>
      <c r="W7" s="134">
        <f>'[3]Purchase Power - ML &amp; SP Curve'!W9-'[3]Purchase Power - Rerun'!W9</f>
        <v>0</v>
      </c>
      <c r="X7" s="134">
        <f>'[3]Purchase Power - ML &amp; SP Curve'!Y9-'[3]Purchase Power - Rerun'!Y9</f>
        <v>-36.457000000000335</v>
      </c>
      <c r="Y7" s="134">
        <f>'[3]Purchase Power - ML &amp; SP Curve'!AK9-'[3]Purchase Power - Rerun'!AK9</f>
        <v>-1181.1999999999825</v>
      </c>
    </row>
    <row r="8" spans="1:25">
      <c r="A8" s="135" t="s">
        <v>173</v>
      </c>
      <c r="B8" s="135" t="s">
        <v>173</v>
      </c>
      <c r="C8" s="135" t="s">
        <v>49</v>
      </c>
      <c r="D8" s="135" t="s">
        <v>173</v>
      </c>
      <c r="E8" s="135" t="s">
        <v>173</v>
      </c>
      <c r="F8" s="134">
        <f>'[3]Purchase Power - ML &amp; SP Curve'!F10-'[3]Purchase Power - Rerun'!F10</f>
        <v>0</v>
      </c>
      <c r="G8" s="134">
        <f>'[3]Purchase Power - ML &amp; SP Curve'!G10-'[3]Purchase Power - Rerun'!G10</f>
        <v>0</v>
      </c>
      <c r="H8" s="134">
        <f>'[3]Purchase Power - ML &amp; SP Curve'!H10-'[3]Purchase Power - Rerun'!H10</f>
        <v>0</v>
      </c>
      <c r="I8" s="134">
        <f>'[3]Purchase Power - ML &amp; SP Curve'!I10-'[3]Purchase Power - Rerun'!I10</f>
        <v>0</v>
      </c>
      <c r="J8" s="134">
        <f>'[3]Purchase Power - ML &amp; SP Curve'!J10-'[3]Purchase Power - Rerun'!J10</f>
        <v>0</v>
      </c>
      <c r="K8" s="134">
        <f>'[3]Purchase Power - ML &amp; SP Curve'!K10-'[3]Purchase Power - Rerun'!K10</f>
        <v>0</v>
      </c>
      <c r="L8" s="134">
        <f>'[3]Purchase Power - ML &amp; SP Curve'!L10-'[3]Purchase Power - Rerun'!L10</f>
        <v>0</v>
      </c>
      <c r="M8" s="134">
        <f>'[3]Purchase Power - ML &amp; SP Curve'!M10-'[3]Purchase Power - Rerun'!M10</f>
        <v>0</v>
      </c>
      <c r="N8" s="134">
        <f>'[3]Purchase Power - ML &amp; SP Curve'!N10-'[3]Purchase Power - Rerun'!N10</f>
        <v>0</v>
      </c>
      <c r="O8" s="134">
        <f>'[3]Purchase Power - ML &amp; SP Curve'!O10-'[3]Purchase Power - Rerun'!O10</f>
        <v>0</v>
      </c>
      <c r="P8" s="134">
        <f>'[3]Purchase Power - ML &amp; SP Curve'!P10-'[3]Purchase Power - Rerun'!P10</f>
        <v>0</v>
      </c>
      <c r="Q8" s="134">
        <f>'[3]Purchase Power - ML &amp; SP Curve'!Q10-'[3]Purchase Power - Rerun'!Q10</f>
        <v>0</v>
      </c>
      <c r="R8" s="134">
        <f>'[3]Purchase Power - ML &amp; SP Curve'!R10-'[3]Purchase Power - Rerun'!R10</f>
        <v>0</v>
      </c>
      <c r="S8" s="134">
        <f>'[3]Purchase Power - ML &amp; SP Curve'!S10-'[3]Purchase Power - Rerun'!S10</f>
        <v>0</v>
      </c>
      <c r="T8" s="134">
        <f>'[3]Purchase Power - ML &amp; SP Curve'!T10-'[3]Purchase Power - Rerun'!T10</f>
        <v>0</v>
      </c>
      <c r="U8" s="134">
        <f>'[3]Purchase Power - ML &amp; SP Curve'!U10-'[3]Purchase Power - Rerun'!U10</f>
        <v>0</v>
      </c>
      <c r="V8" s="134">
        <f>'[3]Purchase Power - ML &amp; SP Curve'!V10-'[3]Purchase Power - Rerun'!V10</f>
        <v>0</v>
      </c>
      <c r="W8" s="134">
        <f>'[3]Purchase Power - ML &amp; SP Curve'!W10-'[3]Purchase Power - Rerun'!W10</f>
        <v>0</v>
      </c>
      <c r="X8" s="134">
        <f>'[3]Purchase Power - ML &amp; SP Curve'!Y10-'[3]Purchase Power - Rerun'!Y10</f>
        <v>-37.456999999994878</v>
      </c>
      <c r="Y8" s="134">
        <f>'[3]Purchase Power - ML &amp; SP Curve'!AK10-'[3]Purchase Power - Rerun'!AK10</f>
        <v>-1216.6200000001118</v>
      </c>
    </row>
    <row r="10" spans="1:25">
      <c r="A10" s="227" t="s">
        <v>174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9"/>
      <c r="X10" s="134">
        <f t="shared" ref="X10:Y10" si="0">X6+X7</f>
        <v>-37.457000000000335</v>
      </c>
      <c r="Y10" s="134">
        <f t="shared" si="0"/>
        <v>-1216.619999999908</v>
      </c>
    </row>
    <row r="11" spans="1:25">
      <c r="A11" s="227" t="s">
        <v>175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9"/>
    </row>
  </sheetData>
  <mergeCells count="2">
    <mergeCell ref="A10:K10"/>
    <mergeCell ref="A11:K11"/>
  </mergeCells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80" zoomScaleNormal="80" workbookViewId="0">
      <selection activeCell="B3" sqref="B3"/>
    </sheetView>
  </sheetViews>
  <sheetFormatPr defaultRowHeight="12.75"/>
  <cols>
    <col min="1" max="1" width="15.5703125" bestFit="1" customWidth="1"/>
    <col min="2" max="13" width="10.7109375" customWidth="1"/>
    <col min="14" max="16" width="14.7109375" customWidth="1"/>
  </cols>
  <sheetData>
    <row r="1" spans="1:17"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06"/>
      <c r="O1" s="160"/>
      <c r="P1" s="160"/>
    </row>
    <row r="2" spans="1:17">
      <c r="A2" s="30"/>
      <c r="B2" s="159" t="s">
        <v>57</v>
      </c>
      <c r="C2" s="159" t="s">
        <v>58</v>
      </c>
      <c r="D2" s="159" t="s">
        <v>59</v>
      </c>
      <c r="E2" s="159" t="s">
        <v>181</v>
      </c>
      <c r="F2" s="159" t="s">
        <v>95</v>
      </c>
      <c r="G2" s="159" t="s">
        <v>101</v>
      </c>
      <c r="H2" s="159" t="s">
        <v>102</v>
      </c>
      <c r="I2" s="159" t="s">
        <v>103</v>
      </c>
      <c r="J2" s="159" t="s">
        <v>104</v>
      </c>
      <c r="K2" s="159" t="s">
        <v>105</v>
      </c>
      <c r="L2" s="159" t="s">
        <v>106</v>
      </c>
      <c r="M2" s="159" t="s">
        <v>107</v>
      </c>
      <c r="N2" s="206" t="s">
        <v>227</v>
      </c>
      <c r="O2" s="206" t="s">
        <v>228</v>
      </c>
      <c r="P2" s="206" t="s">
        <v>229</v>
      </c>
    </row>
    <row r="3" spans="1:17" ht="14.25">
      <c r="A3" t="s">
        <v>189</v>
      </c>
      <c r="B3" s="26">
        <f>'Jan14Act - KP NER'!$R$37</f>
        <v>-3606346.8938259999</v>
      </c>
      <c r="C3" s="26">
        <f>'Feb14Act - KP NER'!$R$37</f>
        <v>-1725105.7938165003</v>
      </c>
      <c r="D3" s="26">
        <f>'Mar14Act - KP NER'!$N$37</f>
        <v>-3561967.1537884995</v>
      </c>
      <c r="E3" s="26">
        <f>'Apr14Act - KP NER'!$N$37</f>
        <v>-3373934.2762349998</v>
      </c>
      <c r="F3" s="26">
        <f>'May14Act - KP NER'!$R$37</f>
        <v>-3107266.6685035997</v>
      </c>
      <c r="G3" s="26">
        <f>'Jun14Act - KP NER'!$N$37</f>
        <v>-2612335.7193974983</v>
      </c>
      <c r="H3" s="26">
        <f>'Jul14Act - KP NER'!$N$37</f>
        <v>-3149014.6741119986</v>
      </c>
      <c r="I3" s="26">
        <f>'Aug14Act - KP NER'!$N$37</f>
        <v>-3772537.7379624019</v>
      </c>
      <c r="J3" s="26">
        <f>'Sep14Act - KP NER'!$N$37</f>
        <v>-4462096.9123995993</v>
      </c>
      <c r="K3" s="26">
        <f>'Oct14Act - KP NER'!$N$37</f>
        <v>-67156.111197999999</v>
      </c>
      <c r="L3" s="26">
        <f>'Nov14Act - KP NER'!N37</f>
        <v>-3321194.7963957996</v>
      </c>
      <c r="M3" s="26">
        <f>'Dec14Act - KP NER'!N37</f>
        <v>-1242705.0017554001</v>
      </c>
      <c r="N3" s="26">
        <f>SUM(B3:E3)</f>
        <v>-12267354.117665999</v>
      </c>
      <c r="O3" s="26">
        <f>SUM(F3:K3)</f>
        <v>-17170407.823573098</v>
      </c>
      <c r="P3" s="26">
        <f>SUM(L3:M3)</f>
        <v>-4563899.7981511997</v>
      </c>
    </row>
    <row r="4" spans="1:17" ht="14.25">
      <c r="A4" t="s">
        <v>190</v>
      </c>
      <c r="B4" s="26">
        <f>'Jan14Act - KP NER'!$R$38</f>
        <v>-4653914.0629060008</v>
      </c>
      <c r="C4" s="26">
        <f>'Feb14Act - KP NER'!$R$38</f>
        <v>-5152278.5826883977</v>
      </c>
      <c r="D4" s="26">
        <f>'Mar14Act - KP NER'!$N$38</f>
        <v>-4609039.8397310022</v>
      </c>
      <c r="E4" s="26">
        <f>'Apr14Act - KP NER'!$N$38</f>
        <v>-3087457.2424031999</v>
      </c>
      <c r="F4" s="26">
        <f>'May14Act - KP NER'!$R$38</f>
        <v>-2908063.6741626002</v>
      </c>
      <c r="G4" s="26">
        <f>'Jun14Act - KP NER'!$N$38</f>
        <v>-3435202.7918904014</v>
      </c>
      <c r="H4" s="26">
        <f>'Jul14Act - KP NER'!$N$38</f>
        <v>-3895964.209030401</v>
      </c>
      <c r="I4" s="26">
        <f>'Aug14Act - KP NER'!$N$38</f>
        <v>-2510797.5516486019</v>
      </c>
      <c r="J4" s="26">
        <f>'Sep14Act - KP NER'!$N$38</f>
        <v>-3606479.3776590992</v>
      </c>
      <c r="K4" s="26">
        <f>'Oct14Act - KP NER'!$N$38</f>
        <v>-5385971.3627151987</v>
      </c>
      <c r="L4" s="26">
        <f>'Nov14Act - KP NER'!N38</f>
        <v>-5706921.8433576003</v>
      </c>
      <c r="M4" s="26">
        <f>'Dec14Act - KP NER'!N38</f>
        <v>-3879914.060556001</v>
      </c>
      <c r="N4" s="26">
        <f>SUM(B4:E4)</f>
        <v>-17502689.727728602</v>
      </c>
      <c r="O4" s="26">
        <f>SUM(F4:K4)</f>
        <v>-21742478.967106301</v>
      </c>
      <c r="P4" s="26">
        <f>SUM(L4:M4)</f>
        <v>-9586835.9039136022</v>
      </c>
    </row>
    <row r="5" spans="1:17" ht="14.2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26">
        <f>SUM(N3:N4)</f>
        <v>-29770043.8453946</v>
      </c>
      <c r="O5" s="26">
        <f>SUM(O3:O4)</f>
        <v>-38912886.790679395</v>
      </c>
      <c r="P5" s="26">
        <f>SUM(P3:P4)</f>
        <v>-14150735.702064801</v>
      </c>
      <c r="Q5" t="s">
        <v>191</v>
      </c>
    </row>
    <row r="6" spans="1:17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206"/>
      <c r="O6" s="160"/>
      <c r="P6" s="160"/>
    </row>
    <row r="7" spans="1:17" ht="14.25">
      <c r="A7" t="s">
        <v>192</v>
      </c>
      <c r="B7" s="26">
        <f>'Jan14Act - KP NER'!$R$36</f>
        <v>3538230.3769999947</v>
      </c>
      <c r="C7" s="26">
        <f>'Feb14Act - KP NER'!$R$36</f>
        <v>3251515.671000002</v>
      </c>
      <c r="D7" s="26">
        <f>'Mar14Act - KP NER'!$N$36</f>
        <v>1578940.2580000013</v>
      </c>
      <c r="E7" s="26">
        <f>'Apr14Act - KP NER'!$N$36</f>
        <v>2276692.0720000025</v>
      </c>
      <c r="F7" s="26">
        <f>'May14Act - KP NER'!$R$36</f>
        <v>1728942.0310000088</v>
      </c>
      <c r="G7" s="26">
        <f>'Jun14Act - KP NER'!$N$36</f>
        <v>2300274.4489999972</v>
      </c>
      <c r="H7" s="26">
        <f>'Jul14Act - KP NER'!$N$36</f>
        <v>2499670.7930000024</v>
      </c>
      <c r="I7" s="26">
        <f>'Aug14Act - KP NER'!$N$36</f>
        <v>2117639.4839999955</v>
      </c>
      <c r="J7" s="26">
        <f>'Sep14Act - KP NER'!$N$36</f>
        <v>727892.77899999963</v>
      </c>
      <c r="K7" s="26">
        <f>'Oct14Act - KP NER'!$N$36</f>
        <v>0</v>
      </c>
      <c r="L7" s="26">
        <f>'Nov14Act - KP NER'!N36</f>
        <v>662789.38400000101</v>
      </c>
      <c r="M7" s="26">
        <f>'Dec14Act - KP NER'!N36</f>
        <v>1821499.6289999988</v>
      </c>
      <c r="N7" s="26">
        <f>SUM(B7:E7)</f>
        <v>10645378.378</v>
      </c>
      <c r="O7" s="26">
        <f>SUM(F7:K7)</f>
        <v>9374419.5360000022</v>
      </c>
      <c r="P7" s="26">
        <f>SUM(L7:M7)</f>
        <v>2484289.0129999998</v>
      </c>
      <c r="Q7" t="s">
        <v>196</v>
      </c>
    </row>
    <row r="8" spans="1:17" ht="14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06"/>
      <c r="O8" s="26"/>
      <c r="P8" s="26"/>
    </row>
    <row r="9" spans="1:17" ht="14.25">
      <c r="A9" t="s">
        <v>193</v>
      </c>
      <c r="B9" s="26">
        <f>'Jan14Act - KP NER'!$R$39</f>
        <v>995230.93600000022</v>
      </c>
      <c r="C9" s="26">
        <f>'Feb14Act - KP NER'!$R$39</f>
        <v>514579.96499999985</v>
      </c>
      <c r="D9" s="26">
        <f>'Mar14Act - KP NER'!$N$39</f>
        <v>1012278.0229999989</v>
      </c>
      <c r="E9" s="26">
        <f>'Apr14Act - KP NER'!$N$39</f>
        <v>930251.3900000006</v>
      </c>
      <c r="F9" s="26">
        <f>'May14Act - KP NER'!$R$39</f>
        <v>0</v>
      </c>
      <c r="G9" s="26">
        <f>'Jun14Act - KP NER'!$N$39</f>
        <v>813107.05200000014</v>
      </c>
      <c r="H9" s="26">
        <f>'Jul14Act - KP NER'!$N$39</f>
        <v>649487.18899999931</v>
      </c>
      <c r="I9" s="26">
        <f>'Aug14Act - KP NER'!$N$39</f>
        <v>908806.41899999767</v>
      </c>
      <c r="J9" s="26">
        <f>'Sep14Act - KP NER'!$N$39</f>
        <v>901138.06399999885</v>
      </c>
      <c r="K9" s="26">
        <f>'Oct14Act - KP NER'!$N$39</f>
        <v>96549.265999999829</v>
      </c>
      <c r="L9" s="26">
        <f>'Nov14Act - KP NER'!N39</f>
        <v>277016.82599999988</v>
      </c>
      <c r="M9" s="26">
        <f>'Dec14Act - KP NER'!N39</f>
        <v>740525.78000000026</v>
      </c>
      <c r="N9" s="26">
        <f>SUM(B9:E9)</f>
        <v>3452340.3139999993</v>
      </c>
      <c r="O9" s="26">
        <f>SUM(F9:K9)</f>
        <v>3369087.989999996</v>
      </c>
      <c r="P9" s="26">
        <f>SUM(L9:M9)</f>
        <v>1017542.6060000001</v>
      </c>
    </row>
    <row r="10" spans="1:17" ht="14.25">
      <c r="A10" t="s">
        <v>194</v>
      </c>
      <c r="B10" s="26">
        <f>'Jan14Act - KP NER'!$R$40</f>
        <v>847682.95100000082</v>
      </c>
      <c r="C10" s="26">
        <f>'Feb14Act - KP NER'!$R$40</f>
        <v>357195.56399999978</v>
      </c>
      <c r="D10" s="26">
        <f>'Mar14Act - KP NER'!$N$40</f>
        <v>887518.37099999981</v>
      </c>
      <c r="E10" s="26">
        <f>'Apr14Act - KP NER'!$N$40</f>
        <v>815481.44100000011</v>
      </c>
      <c r="F10" s="26">
        <f>'May14Act - KP NER'!$R$40</f>
        <v>1106302.2109999997</v>
      </c>
      <c r="G10" s="26">
        <f>'Jun14Act - KP NER'!$N$40</f>
        <v>902178.99699999811</v>
      </c>
      <c r="H10" s="26">
        <f>'Jul14Act - KP NER'!$N$40</f>
        <v>992191.67199999862</v>
      </c>
      <c r="I10" s="26">
        <f>'Aug14Act - KP NER'!$N$40</f>
        <v>696372.61299999966</v>
      </c>
      <c r="J10" s="26">
        <f>'Sep14Act - KP NER'!$N$40</f>
        <v>885673.12699999986</v>
      </c>
      <c r="K10" s="26">
        <f>'Oct14Act - KP NER'!$N$40</f>
        <v>40367.300999999978</v>
      </c>
      <c r="L10" s="26">
        <f>'Nov14Act - KP NER'!N40</f>
        <v>0</v>
      </c>
      <c r="M10" s="26">
        <f>'Dec14Act - KP NER'!N40</f>
        <v>587285.30499999924</v>
      </c>
      <c r="N10" s="26">
        <f>SUM(B10:E10)</f>
        <v>2907878.3270000005</v>
      </c>
      <c r="O10" s="26">
        <f>SUM(F10:K10)</f>
        <v>4623085.9209999954</v>
      </c>
      <c r="P10" s="26">
        <f>SUM(L10:M10)</f>
        <v>587285.30499999924</v>
      </c>
    </row>
    <row r="11" spans="1:17" ht="14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>
        <f>SUM(N9:N10)</f>
        <v>6360218.6409999998</v>
      </c>
      <c r="O11" s="26">
        <f>SUM(O9:O10)</f>
        <v>7992173.910999991</v>
      </c>
      <c r="P11" s="26">
        <f>SUM(P9:P10)</f>
        <v>1604827.9109999994</v>
      </c>
      <c r="Q11" t="s">
        <v>197</v>
      </c>
    </row>
    <row r="12" spans="1:17" ht="14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06"/>
      <c r="O12" s="26"/>
      <c r="P12" s="26"/>
    </row>
    <row r="13" spans="1:17" ht="14.25">
      <c r="A13" t="s">
        <v>195</v>
      </c>
      <c r="B13" s="26">
        <f>'Jan14Act - KP NER'!$R$41</f>
        <v>4344218.82</v>
      </c>
      <c r="C13" s="26">
        <f>'Feb14Act - KP NER'!$R$41</f>
        <v>4027274.38</v>
      </c>
      <c r="D13" s="26">
        <f>'Mar14Act - KP NER'!$N$41</f>
        <v>12168689.709999999</v>
      </c>
      <c r="E13" s="26">
        <f>'Apr14Act - KP NER'!$N$41</f>
        <v>547984.12999999989</v>
      </c>
      <c r="F13" s="26">
        <f>'May14Act - KP NER'!$R$41</f>
        <v>4181224.9099999988</v>
      </c>
      <c r="G13" s="26">
        <f>'Jun14Act - KP NER'!$N$41</f>
        <v>8339.9399999999441</v>
      </c>
      <c r="H13" s="26">
        <f>'Jul14Act - KP NER'!$N$41</f>
        <v>758611.19999999972</v>
      </c>
      <c r="I13" s="26">
        <f>'Aug14Act - KP NER'!$N$41</f>
        <v>210024.92000000039</v>
      </c>
      <c r="J13" s="26">
        <f>'Sep14Act - KP NER'!$N$41</f>
        <v>4068218.49</v>
      </c>
      <c r="K13" s="26">
        <f>'Oct14Act - KP NER'!$N$41</f>
        <v>7127734.4300000016</v>
      </c>
      <c r="L13" s="26">
        <f>'Nov14Act - KP NER'!N41</f>
        <v>13101661.84</v>
      </c>
      <c r="M13" s="26">
        <f>'Dec14Act - KP NER'!N41</f>
        <v>1228569.3299999996</v>
      </c>
      <c r="N13" s="26">
        <f>SUM(B13:E13)</f>
        <v>21088167.039999999</v>
      </c>
      <c r="O13" s="26">
        <f>SUM(F13:K13)</f>
        <v>16354153.890000001</v>
      </c>
      <c r="P13" s="26">
        <f>SUM(L13:M13)</f>
        <v>14330231.17</v>
      </c>
      <c r="Q13" t="s">
        <v>198</v>
      </c>
    </row>
    <row r="14" spans="1:17" ht="14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f>N7+N11+N13</f>
        <v>38093764.059</v>
      </c>
      <c r="O14" s="26">
        <f>O7+O11+O13</f>
        <v>33720747.336999997</v>
      </c>
      <c r="P14" s="26">
        <f>P7+P11+P13</f>
        <v>18419348.094000001</v>
      </c>
      <c r="Q14" t="s">
        <v>209</v>
      </c>
    </row>
    <row r="15" spans="1:17" ht="14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f>N13+N11+N7+N5</f>
        <v>8323720.2136054002</v>
      </c>
      <c r="O15" s="26">
        <f>O13+O11+O7+O5</f>
        <v>-5192139.4536793977</v>
      </c>
      <c r="P15" s="26">
        <f>P13+P11+P7+P5</f>
        <v>4268612.3919351995</v>
      </c>
      <c r="Q15" t="s">
        <v>199</v>
      </c>
    </row>
    <row r="16" spans="1:17" ht="14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7" ht="14.25">
      <c r="A17" t="s">
        <v>211</v>
      </c>
      <c r="B17" s="26">
        <f>'Jan14Act - KP NER'!$R$46</f>
        <v>1284228.184048201</v>
      </c>
      <c r="C17" s="26">
        <f>'Feb14Act - KP NER'!$R$46</f>
        <v>-105290.76048916997</v>
      </c>
      <c r="D17" s="26">
        <f>'Mar14Act - KP NER'!$N$46</f>
        <v>-783548.88230882026</v>
      </c>
      <c r="E17" s="26">
        <f>'Apr14Act - KP NER'!$N$46</f>
        <v>-12688.074682331993</v>
      </c>
      <c r="F17" s="26">
        <f>'May14Act - KP NER'!$R$46</f>
        <v>-133244.80072964996</v>
      </c>
      <c r="G17" s="26">
        <f>'Jun14Act - KP NER'!$N$46</f>
        <v>47509.359630609863</v>
      </c>
      <c r="H17" s="26">
        <f>'Jul14Act - KP NER'!$N$46</f>
        <v>34059.389964839909</v>
      </c>
      <c r="I17" s="26">
        <f>'Aug14Act - KP NER'!$N$46</f>
        <v>22105.870993101038</v>
      </c>
      <c r="J17" s="26">
        <f>'Sep14Act - KP NER'!$N$46</f>
        <v>-138362.58854103996</v>
      </c>
      <c r="K17" s="26">
        <f>'Oct14Act - KP NER'!$N$46</f>
        <v>-191349.00521224696</v>
      </c>
      <c r="L17" s="26">
        <f>'Nov14Act - KP NER'!$N$46</f>
        <v>-465612.77</v>
      </c>
      <c r="M17" s="26">
        <f>'Dec14Act - KP NER'!$N$46</f>
        <v>-22994.511999999988</v>
      </c>
      <c r="N17" s="26">
        <f>SUM(B17:E17)</f>
        <v>382700.46656787873</v>
      </c>
      <c r="O17" s="26">
        <f>SUM(F17:K17)</f>
        <v>-359281.77389438607</v>
      </c>
      <c r="P17" s="26">
        <f>SUM(L17:M17)</f>
        <v>-488607.28200000001</v>
      </c>
      <c r="Q17" t="s">
        <v>212</v>
      </c>
    </row>
    <row r="18" spans="1:17" ht="14.2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7" ht="14.25">
      <c r="N19" s="26">
        <f>N14+N17</f>
        <v>38476464.525567882</v>
      </c>
      <c r="O19" s="26">
        <f>O14+O17</f>
        <v>33361465.563105613</v>
      </c>
      <c r="P19" s="26">
        <f>P14+P17</f>
        <v>17930740.811999999</v>
      </c>
      <c r="Q19" t="s">
        <v>218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U59"/>
  <sheetViews>
    <sheetView zoomScaleNormal="100" workbookViewId="0">
      <selection activeCell="B9" sqref="B9"/>
    </sheetView>
  </sheetViews>
  <sheetFormatPr defaultColWidth="9.85546875" defaultRowHeight="13.5"/>
  <cols>
    <col min="1" max="1" width="3.28515625" style="1" bestFit="1" customWidth="1"/>
    <col min="2" max="2" width="38.7109375" style="6" customWidth="1"/>
    <col min="3" max="5" width="10.7109375" style="6" customWidth="1"/>
    <col min="6" max="6" width="3.140625" style="6" customWidth="1"/>
    <col min="7" max="9" width="10.7109375" style="6" customWidth="1"/>
    <col min="10" max="10" width="3.140625" style="6" customWidth="1"/>
    <col min="11" max="13" width="10.7109375" style="6" customWidth="1"/>
    <col min="14" max="14" width="1.5703125" style="6" customWidth="1"/>
    <col min="15" max="15" width="6.28515625" style="77" customWidth="1"/>
    <col min="16" max="16" width="1.5703125" style="6" customWidth="1"/>
    <col min="17" max="19" width="10.7109375" style="6" customWidth="1"/>
    <col min="20" max="20" width="1.5703125" style="6" customWidth="1"/>
    <col min="21" max="21" width="6.28515625" style="77" customWidth="1"/>
    <col min="22" max="16384" width="9.85546875" style="6"/>
  </cols>
  <sheetData>
    <row r="1" spans="1:21" ht="16.5">
      <c r="B1" s="2" t="s">
        <v>0</v>
      </c>
      <c r="C1" s="3"/>
      <c r="D1" s="4"/>
      <c r="E1" s="5"/>
      <c r="F1" s="5"/>
      <c r="G1" s="5"/>
      <c r="H1" s="5"/>
      <c r="I1" s="5"/>
    </row>
    <row r="2" spans="1:21">
      <c r="B2" s="6" t="s">
        <v>61</v>
      </c>
      <c r="D2" s="7"/>
    </row>
    <row r="3" spans="1:21">
      <c r="B3" s="8" t="s">
        <v>1</v>
      </c>
      <c r="D3" s="9"/>
    </row>
    <row r="4" spans="1:21">
      <c r="B4" s="8" t="s">
        <v>2</v>
      </c>
    </row>
    <row r="5" spans="1:21">
      <c r="B5" s="3"/>
      <c r="D5" s="8"/>
    </row>
    <row r="6" spans="1:21" ht="14.25">
      <c r="B6" s="8" t="s">
        <v>3</v>
      </c>
      <c r="C6" s="219" t="s">
        <v>39</v>
      </c>
      <c r="D6" s="219"/>
      <c r="E6" s="219"/>
      <c r="F6" s="87"/>
      <c r="G6" s="219" t="s">
        <v>138</v>
      </c>
      <c r="H6" s="219"/>
      <c r="I6" s="219"/>
      <c r="K6" s="219" t="s">
        <v>40</v>
      </c>
      <c r="L6" s="219"/>
      <c r="M6" s="219"/>
      <c r="O6" s="74" t="s">
        <v>71</v>
      </c>
      <c r="Q6" s="219" t="s">
        <v>75</v>
      </c>
      <c r="R6" s="219"/>
      <c r="S6" s="219"/>
      <c r="U6" s="74" t="s">
        <v>71</v>
      </c>
    </row>
    <row r="7" spans="1:21">
      <c r="B7" s="3"/>
    </row>
    <row r="8" spans="1:21">
      <c r="B8" s="10" t="s">
        <v>5</v>
      </c>
      <c r="C8" s="10" t="s">
        <v>6</v>
      </c>
      <c r="D8" s="11" t="s">
        <v>7</v>
      </c>
      <c r="E8" s="35" t="s">
        <v>8</v>
      </c>
      <c r="F8" s="35"/>
      <c r="G8" s="10" t="s">
        <v>6</v>
      </c>
      <c r="H8" s="11" t="s">
        <v>7</v>
      </c>
      <c r="I8" s="101" t="s">
        <v>8</v>
      </c>
      <c r="K8" s="10" t="s">
        <v>6</v>
      </c>
      <c r="L8" s="11" t="s">
        <v>7</v>
      </c>
      <c r="M8" s="35" t="s">
        <v>8</v>
      </c>
      <c r="Q8" s="10" t="s">
        <v>6</v>
      </c>
      <c r="R8" s="11" t="s">
        <v>7</v>
      </c>
      <c r="S8" s="35" t="s">
        <v>8</v>
      </c>
    </row>
    <row r="9" spans="1:21">
      <c r="B9" s="10"/>
      <c r="C9" s="12"/>
      <c r="D9" s="13" t="s">
        <v>9</v>
      </c>
      <c r="E9" s="12"/>
      <c r="F9" s="12"/>
      <c r="G9" s="12"/>
      <c r="H9" s="13" t="s">
        <v>9</v>
      </c>
      <c r="I9" s="12"/>
      <c r="K9" s="12"/>
      <c r="L9" s="13" t="s">
        <v>9</v>
      </c>
      <c r="M9" s="12"/>
      <c r="Q9" s="12"/>
      <c r="R9" s="13" t="s">
        <v>9</v>
      </c>
      <c r="S9" s="12"/>
    </row>
    <row r="10" spans="1:21">
      <c r="A10" s="14" t="s">
        <v>10</v>
      </c>
      <c r="B10" s="15" t="s">
        <v>11</v>
      </c>
    </row>
    <row r="11" spans="1:21">
      <c r="B11" s="16" t="s">
        <v>12</v>
      </c>
      <c r="C11" s="17">
        <v>611150</v>
      </c>
      <c r="D11" s="17">
        <v>19054146</v>
      </c>
      <c r="E11" s="36">
        <f t="shared" ref="E11:E16" si="0">D11/C11</f>
        <v>31.177527611879245</v>
      </c>
      <c r="F11" s="36"/>
      <c r="G11" s="17">
        <f>C11</f>
        <v>611150</v>
      </c>
      <c r="H11" s="17">
        <f>D11</f>
        <v>19054146</v>
      </c>
      <c r="I11" s="36">
        <f t="shared" ref="I11:I16" si="1">H11/G11</f>
        <v>31.177527611879245</v>
      </c>
      <c r="K11" s="26">
        <f>C11</f>
        <v>611150</v>
      </c>
      <c r="L11" s="26">
        <f>D11</f>
        <v>19054146</v>
      </c>
      <c r="M11" s="36">
        <f>E11</f>
        <v>31.177527611879245</v>
      </c>
      <c r="O11" s="83" t="s">
        <v>72</v>
      </c>
      <c r="Q11" s="26"/>
      <c r="R11" s="50"/>
      <c r="S11" s="54"/>
      <c r="U11" s="83"/>
    </row>
    <row r="12" spans="1:21">
      <c r="B12" s="8" t="s">
        <v>13</v>
      </c>
      <c r="C12" s="17">
        <v>139494.5</v>
      </c>
      <c r="D12" s="17">
        <v>4450957.3898259997</v>
      </c>
      <c r="E12" s="36">
        <f t="shared" si="0"/>
        <v>31.907762598711777</v>
      </c>
      <c r="F12" s="36"/>
      <c r="G12" s="17">
        <f>C12</f>
        <v>139494.5</v>
      </c>
      <c r="H12" s="17">
        <f t="shared" ref="H12:H15" si="2">D12</f>
        <v>4450957.3898259997</v>
      </c>
      <c r="I12" s="36">
        <f t="shared" si="1"/>
        <v>31.907762598711777</v>
      </c>
      <c r="K12" s="26">
        <v>0</v>
      </c>
      <c r="L12" s="26">
        <v>0</v>
      </c>
      <c r="M12" s="37" t="s">
        <v>41</v>
      </c>
      <c r="O12" s="83" t="s">
        <v>74</v>
      </c>
      <c r="R12" s="50"/>
      <c r="U12" s="83"/>
    </row>
    <row r="13" spans="1:21">
      <c r="B13" s="8" t="s">
        <v>14</v>
      </c>
      <c r="C13" s="17">
        <v>219535</v>
      </c>
      <c r="D13" s="17">
        <v>6403182.5459059998</v>
      </c>
      <c r="E13" s="36">
        <f t="shared" si="0"/>
        <v>29.167023690555038</v>
      </c>
      <c r="F13" s="36"/>
      <c r="G13" s="17">
        <f t="shared" ref="G13:G15" si="3">C13</f>
        <v>219535</v>
      </c>
      <c r="H13" s="17">
        <f t="shared" si="2"/>
        <v>6403182.5459059998</v>
      </c>
      <c r="I13" s="36">
        <f t="shared" si="1"/>
        <v>29.167023690555038</v>
      </c>
      <c r="K13" s="26">
        <v>0</v>
      </c>
      <c r="L13" s="26">
        <v>0</v>
      </c>
      <c r="M13" s="37" t="s">
        <v>41</v>
      </c>
      <c r="O13" s="83" t="s">
        <v>74</v>
      </c>
      <c r="R13" s="50"/>
      <c r="U13" s="83"/>
    </row>
    <row r="14" spans="1:21">
      <c r="B14" s="8" t="s">
        <v>15</v>
      </c>
      <c r="C14" s="17">
        <v>135241.05000000002</v>
      </c>
      <c r="D14" s="17">
        <v>3274172.4329999993</v>
      </c>
      <c r="E14" s="36">
        <f t="shared" si="0"/>
        <v>24.209901010085318</v>
      </c>
      <c r="F14" s="36"/>
      <c r="G14" s="17">
        <f t="shared" si="3"/>
        <v>135241.05000000002</v>
      </c>
      <c r="H14" s="17">
        <f t="shared" si="2"/>
        <v>3274172.4329999993</v>
      </c>
      <c r="I14" s="36">
        <f t="shared" si="1"/>
        <v>24.209901010085318</v>
      </c>
      <c r="K14" s="26">
        <f t="shared" ref="K14:M15" si="4">C14</f>
        <v>135241.05000000002</v>
      </c>
      <c r="L14" s="26">
        <f t="shared" si="4"/>
        <v>3274172.4329999993</v>
      </c>
      <c r="M14" s="36">
        <f t="shared" si="4"/>
        <v>24.209901010085318</v>
      </c>
      <c r="O14" s="83" t="s">
        <v>72</v>
      </c>
      <c r="Q14" s="26"/>
      <c r="R14" s="50"/>
      <c r="S14" s="54"/>
      <c r="U14" s="83"/>
    </row>
    <row r="15" spans="1:21">
      <c r="B15" s="8" t="s">
        <v>16</v>
      </c>
      <c r="C15" s="19">
        <v>128673.45000000006</v>
      </c>
      <c r="D15" s="19">
        <v>3080784.0015000002</v>
      </c>
      <c r="E15" s="41">
        <f t="shared" si="0"/>
        <v>23.942654848377803</v>
      </c>
      <c r="F15" s="88"/>
      <c r="G15" s="19">
        <f t="shared" si="3"/>
        <v>128673.45000000006</v>
      </c>
      <c r="H15" s="19">
        <f t="shared" si="2"/>
        <v>3080784.0015000002</v>
      </c>
      <c r="I15" s="41">
        <f t="shared" si="1"/>
        <v>23.942654848377803</v>
      </c>
      <c r="K15" s="40">
        <f t="shared" si="4"/>
        <v>128673.45000000006</v>
      </c>
      <c r="L15" s="40">
        <f t="shared" si="4"/>
        <v>3080784.0015000002</v>
      </c>
      <c r="M15" s="41">
        <f t="shared" si="4"/>
        <v>23.942654848377803</v>
      </c>
      <c r="O15" s="83" t="s">
        <v>72</v>
      </c>
      <c r="Q15" s="40"/>
      <c r="R15" s="51"/>
      <c r="S15" s="55"/>
      <c r="U15" s="83"/>
    </row>
    <row r="16" spans="1:21">
      <c r="B16" s="21" t="s">
        <v>17</v>
      </c>
      <c r="C16" s="22">
        <f>SUM(C11:C15)</f>
        <v>1234094</v>
      </c>
      <c r="D16" s="22">
        <f>SUM(D11:D15)</f>
        <v>36263242.370232001</v>
      </c>
      <c r="E16" s="39">
        <f t="shared" si="0"/>
        <v>29.384505856305921</v>
      </c>
      <c r="F16" s="39"/>
      <c r="G16" s="38">
        <f>SUM(G11:G15)</f>
        <v>1234094</v>
      </c>
      <c r="H16" s="38">
        <f>SUM(H11:H15)</f>
        <v>36263242.370232001</v>
      </c>
      <c r="I16" s="39">
        <f t="shared" si="1"/>
        <v>29.384505856305921</v>
      </c>
      <c r="K16" s="22">
        <f>SUM(K11:K15)</f>
        <v>875064.50000000012</v>
      </c>
      <c r="L16" s="22">
        <f>SUM(L11:L15)</f>
        <v>25409102.434499998</v>
      </c>
      <c r="M16" s="39">
        <f>L16/K16</f>
        <v>29.036833781395536</v>
      </c>
      <c r="O16" s="83"/>
      <c r="Q16" s="26"/>
      <c r="R16" s="26"/>
      <c r="S16" s="54"/>
      <c r="U16" s="83"/>
    </row>
    <row r="17" spans="1:21">
      <c r="B17" s="3"/>
      <c r="C17" s="17"/>
      <c r="D17" s="17"/>
      <c r="E17" s="18"/>
      <c r="F17" s="18"/>
      <c r="G17" s="17"/>
      <c r="H17" s="17"/>
      <c r="I17" s="18"/>
      <c r="M17" s="36"/>
      <c r="O17" s="83"/>
      <c r="U17" s="83"/>
    </row>
    <row r="18" spans="1:21">
      <c r="A18" s="14" t="s">
        <v>18</v>
      </c>
      <c r="B18" s="15" t="s">
        <v>19</v>
      </c>
      <c r="C18" s="17"/>
      <c r="D18" s="17"/>
      <c r="E18" s="18"/>
      <c r="F18" s="18"/>
      <c r="G18" s="17"/>
      <c r="H18" s="17"/>
      <c r="I18" s="18"/>
      <c r="M18" s="36"/>
      <c r="O18" s="83"/>
      <c r="R18" s="26"/>
      <c r="U18" s="83"/>
    </row>
    <row r="19" spans="1:21">
      <c r="B19" s="8" t="s">
        <v>20</v>
      </c>
      <c r="C19" s="19">
        <v>75823.807000000001</v>
      </c>
      <c r="D19" s="19">
        <v>7100284.5300000003</v>
      </c>
      <c r="E19" s="41">
        <f>D19/C19</f>
        <v>93.641889149670362</v>
      </c>
      <c r="F19" s="88"/>
      <c r="G19" s="19">
        <f>C19</f>
        <v>75823.807000000001</v>
      </c>
      <c r="H19" s="19">
        <f>D19</f>
        <v>7100284.5300000003</v>
      </c>
      <c r="I19" s="41">
        <f>H19/G19</f>
        <v>93.641889149670362</v>
      </c>
      <c r="K19" s="157">
        <f>C19+Purchases!B6</f>
        <v>125888.32700000002</v>
      </c>
      <c r="L19" s="154">
        <v>18232899.050000001</v>
      </c>
      <c r="M19" s="41">
        <f>L19/K19</f>
        <v>144.83391339373347</v>
      </c>
      <c r="O19" s="83" t="s">
        <v>73</v>
      </c>
      <c r="U19" s="83"/>
    </row>
    <row r="20" spans="1:21">
      <c r="B20" s="21" t="s">
        <v>17</v>
      </c>
      <c r="C20" s="38">
        <f>SUM(C19)</f>
        <v>75823.807000000001</v>
      </c>
      <c r="D20" s="38">
        <f>SUM(D19)</f>
        <v>7100284.5300000003</v>
      </c>
      <c r="E20" s="39">
        <f>D20/C20</f>
        <v>93.641889149670362</v>
      </c>
      <c r="F20" s="39"/>
      <c r="G20" s="38">
        <f>SUM(G19)</f>
        <v>75823.807000000001</v>
      </c>
      <c r="H20" s="38">
        <f>SUM(H19)</f>
        <v>7100284.5300000003</v>
      </c>
      <c r="I20" s="39">
        <f>H20/G20</f>
        <v>93.641889149670362</v>
      </c>
      <c r="K20" s="38">
        <f>SUM(K19)</f>
        <v>125888.32700000002</v>
      </c>
      <c r="L20" s="38">
        <f>SUM(L19)</f>
        <v>18232899.050000001</v>
      </c>
      <c r="M20" s="39">
        <f>L20/K20</f>
        <v>144.83391339373347</v>
      </c>
      <c r="O20" s="83"/>
      <c r="U20" s="83"/>
    </row>
    <row r="21" spans="1:21">
      <c r="B21" s="3"/>
      <c r="C21" s="17"/>
      <c r="D21" s="17"/>
      <c r="E21" s="18"/>
      <c r="F21" s="18"/>
      <c r="G21" s="17"/>
      <c r="H21" s="17"/>
      <c r="I21" s="18"/>
      <c r="M21" s="36"/>
      <c r="O21" s="83"/>
      <c r="U21" s="83"/>
    </row>
    <row r="22" spans="1:21">
      <c r="A22" s="14" t="s">
        <v>21</v>
      </c>
      <c r="B22" s="15" t="s">
        <v>22</v>
      </c>
      <c r="C22" s="38">
        <f>C16+C20</f>
        <v>1309917.807</v>
      </c>
      <c r="D22" s="38">
        <f>D16+D20</f>
        <v>43363526.900232002</v>
      </c>
      <c r="E22" s="39">
        <f>D22/C22</f>
        <v>33.104005967782072</v>
      </c>
      <c r="F22" s="39"/>
      <c r="G22" s="38">
        <f>G16+G20</f>
        <v>1309917.807</v>
      </c>
      <c r="H22" s="38">
        <f>H16+H20</f>
        <v>43363526.900232002</v>
      </c>
      <c r="I22" s="39">
        <f>H22/G22</f>
        <v>33.104005967782072</v>
      </c>
      <c r="K22" s="38">
        <f>K16+K20</f>
        <v>1000952.8270000002</v>
      </c>
      <c r="L22" s="38">
        <f>L16+L20</f>
        <v>43642001.484499998</v>
      </c>
      <c r="M22" s="39">
        <f>L22/K22</f>
        <v>43.600457791104269</v>
      </c>
      <c r="O22" s="83"/>
      <c r="U22" s="83"/>
    </row>
    <row r="23" spans="1:21">
      <c r="B23" s="3"/>
      <c r="C23" s="17"/>
      <c r="D23" s="17"/>
      <c r="E23" s="18"/>
      <c r="F23" s="18"/>
      <c r="G23" s="18"/>
      <c r="H23" s="18"/>
      <c r="I23" s="18"/>
      <c r="M23" s="36"/>
      <c r="O23" s="83"/>
      <c r="U23" s="83"/>
    </row>
    <row r="24" spans="1:21">
      <c r="B24" s="10" t="s">
        <v>23</v>
      </c>
      <c r="C24" s="17"/>
      <c r="D24" s="17"/>
      <c r="E24" s="18"/>
      <c r="F24" s="18"/>
      <c r="G24" s="26"/>
      <c r="H24" s="18"/>
      <c r="I24" s="18"/>
      <c r="K24" s="26"/>
      <c r="L24" s="50"/>
      <c r="M24" s="36"/>
      <c r="O24" s="83"/>
      <c r="U24" s="83"/>
    </row>
    <row r="25" spans="1:21" ht="14.25">
      <c r="B25" s="10"/>
      <c r="C25" s="17"/>
      <c r="D25" s="17"/>
      <c r="E25" s="18"/>
      <c r="F25" s="18"/>
      <c r="G25" s="18"/>
      <c r="H25" s="18"/>
      <c r="I25" s="18"/>
      <c r="K25" s="96"/>
      <c r="M25" s="36"/>
      <c r="O25" s="83"/>
      <c r="Q25" s="220"/>
      <c r="R25" s="220"/>
      <c r="S25" s="220"/>
      <c r="U25" s="83"/>
    </row>
    <row r="26" spans="1:21">
      <c r="A26" s="14" t="s">
        <v>24</v>
      </c>
      <c r="B26" s="15" t="s">
        <v>25</v>
      </c>
      <c r="D26" s="17"/>
      <c r="M26" s="36"/>
      <c r="O26" s="83"/>
      <c r="U26" s="83"/>
    </row>
    <row r="27" spans="1:21">
      <c r="B27" s="8" t="s">
        <v>26</v>
      </c>
      <c r="C27" s="24">
        <v>259164.95799999998</v>
      </c>
      <c r="D27" s="24">
        <v>6631481.9740000004</v>
      </c>
      <c r="E27" s="36">
        <f>D27/C27</f>
        <v>25.587880495788326</v>
      </c>
      <c r="F27" s="36"/>
      <c r="G27" s="24">
        <f>C27+'Jan Books'!X3+'Jan Books'!X4</f>
        <v>245584.30900000012</v>
      </c>
      <c r="H27" s="24">
        <f>D27-'Jan Books'!Y3-'Jan Books'!Y4</f>
        <v>6336081.6569999941</v>
      </c>
      <c r="I27" s="36">
        <f>H27/G27</f>
        <v>25.800026405595769</v>
      </c>
      <c r="K27" s="155">
        <v>101140.2</v>
      </c>
      <c r="L27" s="155">
        <v>2797851.28</v>
      </c>
      <c r="M27" s="36">
        <f>L27/K27</f>
        <v>27.663098154838529</v>
      </c>
      <c r="O27" s="83" t="s">
        <v>77</v>
      </c>
      <c r="Q27" s="26"/>
      <c r="R27" s="56"/>
      <c r="S27" s="54"/>
      <c r="U27" s="83"/>
    </row>
    <row r="28" spans="1:21">
      <c r="B28" s="8" t="s">
        <v>13</v>
      </c>
      <c r="C28" s="24">
        <v>26741</v>
      </c>
      <c r="D28" s="24">
        <v>637279</v>
      </c>
      <c r="E28" s="36">
        <f t="shared" ref="E28:E31" si="5">D28/C28</f>
        <v>23.831532104259377</v>
      </c>
      <c r="F28" s="36"/>
      <c r="G28" s="24">
        <f>C28+'Jan Books'!X5</f>
        <v>34849.501999999979</v>
      </c>
      <c r="H28" s="24">
        <f>D28-'Jan Books'!Y5</f>
        <v>844610.49599999993</v>
      </c>
      <c r="I28" s="36">
        <f t="shared" ref="I28:I31" si="6">H28/G28</f>
        <v>24.235941621203093</v>
      </c>
      <c r="K28" s="26">
        <v>0</v>
      </c>
      <c r="L28" s="26">
        <v>0</v>
      </c>
      <c r="M28" s="37" t="s">
        <v>41</v>
      </c>
      <c r="O28" s="83" t="s">
        <v>74</v>
      </c>
      <c r="Q28" s="26"/>
      <c r="U28" s="83"/>
    </row>
    <row r="29" spans="1:21">
      <c r="B29" s="8" t="s">
        <v>14</v>
      </c>
      <c r="C29" s="17">
        <v>48331</v>
      </c>
      <c r="D29" s="17">
        <v>1149152</v>
      </c>
      <c r="E29" s="36">
        <f t="shared" si="5"/>
        <v>23.776706461691255</v>
      </c>
      <c r="F29" s="36"/>
      <c r="G29" s="24">
        <f>C29+'Jan Books'!X6</f>
        <v>71696.362000000008</v>
      </c>
      <c r="H29" s="24">
        <f>D29-'Jan Books'!Y6</f>
        <v>1749268.4829999991</v>
      </c>
      <c r="I29" s="36">
        <f t="shared" si="6"/>
        <v>24.398287921498707</v>
      </c>
      <c r="K29" s="26">
        <v>0</v>
      </c>
      <c r="L29" s="26">
        <v>0</v>
      </c>
      <c r="M29" s="37" t="s">
        <v>41</v>
      </c>
      <c r="O29" s="83" t="s">
        <v>74</v>
      </c>
      <c r="U29" s="83"/>
    </row>
    <row r="30" spans="1:21">
      <c r="B30" s="8" t="s">
        <v>15</v>
      </c>
      <c r="C30" s="17">
        <v>57057</v>
      </c>
      <c r="D30" s="17">
        <v>1262859</v>
      </c>
      <c r="E30" s="36">
        <f t="shared" si="5"/>
        <v>22.133287764866711</v>
      </c>
      <c r="F30" s="36"/>
      <c r="G30" s="24">
        <f>C30+'Jan Books'!X7</f>
        <v>48567.70900000001</v>
      </c>
      <c r="H30" s="24">
        <f>D30-'Jan Books'!Y7</f>
        <v>1075124.3960000002</v>
      </c>
      <c r="I30" s="36">
        <f t="shared" si="6"/>
        <v>22.136609243808472</v>
      </c>
      <c r="K30" s="155">
        <v>3560.81</v>
      </c>
      <c r="L30" s="155">
        <v>79893.460000000006</v>
      </c>
      <c r="M30" s="36">
        <f>L30/K30</f>
        <v>22.436878126044355</v>
      </c>
      <c r="O30" s="83" t="s">
        <v>77</v>
      </c>
      <c r="Q30" s="26"/>
      <c r="R30" s="56"/>
      <c r="S30" s="54"/>
      <c r="U30" s="83"/>
    </row>
    <row r="31" spans="1:21">
      <c r="B31" s="8" t="s">
        <v>16</v>
      </c>
      <c r="C31" s="17">
        <v>49753</v>
      </c>
      <c r="D31" s="17">
        <v>1090060</v>
      </c>
      <c r="E31" s="36">
        <f t="shared" si="5"/>
        <v>21.909432597029326</v>
      </c>
      <c r="F31" s="36"/>
      <c r="G31" s="24">
        <f>C31+'Jan Books'!X8</f>
        <v>40386.536999999953</v>
      </c>
      <c r="H31" s="24">
        <f>D31-'Jan Books'!Y8</f>
        <v>884775.73100000061</v>
      </c>
      <c r="I31" s="36">
        <f t="shared" si="6"/>
        <v>21.907689956185191</v>
      </c>
      <c r="K31" s="155">
        <v>1668.81</v>
      </c>
      <c r="L31" s="155">
        <v>37092.78</v>
      </c>
      <c r="M31" s="36">
        <f>L31/K31</f>
        <v>22.227083970014561</v>
      </c>
      <c r="O31" s="83" t="s">
        <v>77</v>
      </c>
      <c r="Q31" s="26"/>
      <c r="R31" s="56"/>
      <c r="S31" s="54"/>
      <c r="U31" s="83"/>
    </row>
    <row r="32" spans="1:21">
      <c r="B32" s="16" t="s">
        <v>27</v>
      </c>
      <c r="C32" s="19">
        <v>72981.650000000009</v>
      </c>
      <c r="D32" s="19">
        <v>6971596.6899999995</v>
      </c>
      <c r="E32" s="41">
        <f>D32/C32</f>
        <v>95.5253367113514</v>
      </c>
      <c r="F32" s="88"/>
      <c r="G32" s="19">
        <f>C32+'Purchase Power - Delta1'!X10</f>
        <v>72944.193000000014</v>
      </c>
      <c r="H32" s="19">
        <f>D32+'Purchase Power - Delta1'!Y10</f>
        <v>6970380.0699999994</v>
      </c>
      <c r="I32" s="41">
        <f>H32/G32</f>
        <v>95.557710399236271</v>
      </c>
      <c r="K32" s="157">
        <v>98694.445000000007</v>
      </c>
      <c r="L32" s="157">
        <v>13758775.77</v>
      </c>
      <c r="M32" s="41">
        <f>L32/K32</f>
        <v>139.4078032456639</v>
      </c>
      <c r="O32" s="83" t="s">
        <v>79</v>
      </c>
      <c r="U32" s="83"/>
    </row>
    <row r="33" spans="1:21">
      <c r="B33" s="21" t="s">
        <v>17</v>
      </c>
      <c r="C33" s="22">
        <f>SUM(C27:C32)</f>
        <v>514028.60800000001</v>
      </c>
      <c r="D33" s="22">
        <f>SUM(D27:D32)</f>
        <v>17742428.663999997</v>
      </c>
      <c r="E33" s="39">
        <f>D33/C33</f>
        <v>34.516422603467234</v>
      </c>
      <c r="F33" s="39"/>
      <c r="G33" s="22">
        <f>SUM(G27:G32)</f>
        <v>514028.61200000014</v>
      </c>
      <c r="H33" s="22">
        <f>SUM(H27:H32)</f>
        <v>17860240.832999993</v>
      </c>
      <c r="I33" s="39">
        <f>H33/G33</f>
        <v>34.745616131189188</v>
      </c>
      <c r="K33" s="22">
        <f>SUM(K27:K32)</f>
        <v>205064.26500000001</v>
      </c>
      <c r="L33" s="22">
        <f>SUM(L27:L32)</f>
        <v>16673613.289999999</v>
      </c>
      <c r="M33" s="23">
        <f>L33/K33</f>
        <v>81.309209529997815</v>
      </c>
      <c r="O33" s="83"/>
      <c r="Q33" s="26"/>
      <c r="U33" s="83"/>
    </row>
    <row r="34" spans="1:21">
      <c r="B34" s="3"/>
      <c r="C34" s="17"/>
      <c r="D34" s="17"/>
      <c r="E34" s="18"/>
      <c r="F34" s="18"/>
      <c r="G34" s="122"/>
      <c r="H34" s="18"/>
      <c r="I34" s="18"/>
      <c r="M34" s="36"/>
      <c r="O34" s="83"/>
      <c r="U34" s="83"/>
    </row>
    <row r="35" spans="1:21">
      <c r="A35" s="14" t="s">
        <v>28</v>
      </c>
      <c r="B35" s="15" t="s">
        <v>29</v>
      </c>
      <c r="C35" s="22"/>
      <c r="D35" s="22"/>
      <c r="E35" s="23"/>
      <c r="F35" s="23"/>
      <c r="G35" s="23"/>
      <c r="H35" s="23"/>
      <c r="I35" s="23"/>
      <c r="M35" s="36"/>
      <c r="O35" s="83"/>
      <c r="U35" s="83"/>
    </row>
    <row r="36" spans="1:21">
      <c r="A36" s="14"/>
      <c r="B36" s="8" t="s">
        <v>26</v>
      </c>
      <c r="C36" s="24">
        <f t="shared" ref="C36:D40" si="7">C11-C27</f>
        <v>351985.04200000002</v>
      </c>
      <c r="D36" s="24">
        <f t="shared" si="7"/>
        <v>12422664.026000001</v>
      </c>
      <c r="E36" s="25">
        <f t="shared" ref="E36:E42" si="8">D36/C36</f>
        <v>35.293158923497664</v>
      </c>
      <c r="F36" s="25"/>
      <c r="G36" s="26">
        <f>G11-G27</f>
        <v>365565.69099999988</v>
      </c>
      <c r="H36" s="26">
        <f>H11-H27</f>
        <v>12718064.343000006</v>
      </c>
      <c r="I36" s="36">
        <f t="shared" ref="I36:I42" si="9">H36/G36</f>
        <v>34.790092878272894</v>
      </c>
      <c r="K36" s="24">
        <f t="shared" ref="K36:L40" si="10">K11-K27</f>
        <v>510009.8</v>
      </c>
      <c r="L36" s="24">
        <f t="shared" si="10"/>
        <v>16256294.720000001</v>
      </c>
      <c r="M36" s="25">
        <f>L36/K36</f>
        <v>31.874475196358976</v>
      </c>
      <c r="O36" s="83" t="s">
        <v>80</v>
      </c>
      <c r="Q36" s="26">
        <f>K36-G36</f>
        <v>144444.10900000011</v>
      </c>
      <c r="R36" s="26">
        <f>L36-H36</f>
        <v>3538230.3769999947</v>
      </c>
      <c r="S36" s="36">
        <f t="shared" ref="S36:S41" si="11">M36-I36</f>
        <v>-2.9156176819139183</v>
      </c>
      <c r="U36" s="83"/>
    </row>
    <row r="37" spans="1:21">
      <c r="A37" s="14"/>
      <c r="B37" s="8" t="s">
        <v>13</v>
      </c>
      <c r="C37" s="24">
        <f t="shared" si="7"/>
        <v>112753.5</v>
      </c>
      <c r="D37" s="24">
        <f t="shared" si="7"/>
        <v>3813678.3898259997</v>
      </c>
      <c r="E37" s="25">
        <f t="shared" si="8"/>
        <v>33.823148636858278</v>
      </c>
      <c r="F37" s="25"/>
      <c r="G37" s="26">
        <f t="shared" ref="G37:H40" si="12">G12-G28</f>
        <v>104644.99800000002</v>
      </c>
      <c r="H37" s="26">
        <f t="shared" si="12"/>
        <v>3606346.8938259999</v>
      </c>
      <c r="I37" s="36">
        <f t="shared" si="9"/>
        <v>34.462678224008364</v>
      </c>
      <c r="K37" s="24">
        <f t="shared" si="10"/>
        <v>0</v>
      </c>
      <c r="L37" s="24">
        <f t="shared" si="10"/>
        <v>0</v>
      </c>
      <c r="M37" s="52" t="s">
        <v>41</v>
      </c>
      <c r="O37" s="83" t="s">
        <v>74</v>
      </c>
      <c r="Q37" s="26">
        <f t="shared" ref="Q37:Q41" si="13">K37-G37</f>
        <v>-104644.99800000002</v>
      </c>
      <c r="R37" s="26">
        <f t="shared" ref="R37:R41" si="14">L37-H37</f>
        <v>-3606346.8938259999</v>
      </c>
      <c r="S37" s="36">
        <f>0-I37</f>
        <v>-34.462678224008364</v>
      </c>
      <c r="U37" s="83"/>
    </row>
    <row r="38" spans="1:21">
      <c r="A38" s="14"/>
      <c r="B38" s="8" t="s">
        <v>14</v>
      </c>
      <c r="C38" s="24">
        <f t="shared" si="7"/>
        <v>171204</v>
      </c>
      <c r="D38" s="24">
        <f t="shared" si="7"/>
        <v>5254030.5459059998</v>
      </c>
      <c r="E38" s="25">
        <f t="shared" si="8"/>
        <v>30.688713732774936</v>
      </c>
      <c r="F38" s="25"/>
      <c r="G38" s="26">
        <f t="shared" si="12"/>
        <v>147838.63799999998</v>
      </c>
      <c r="H38" s="26">
        <f t="shared" si="12"/>
        <v>4653914.0629060008</v>
      </c>
      <c r="I38" s="36">
        <f t="shared" si="9"/>
        <v>31.479687082249779</v>
      </c>
      <c r="K38" s="24">
        <f t="shared" si="10"/>
        <v>0</v>
      </c>
      <c r="L38" s="24">
        <f t="shared" si="10"/>
        <v>0</v>
      </c>
      <c r="M38" s="52" t="s">
        <v>41</v>
      </c>
      <c r="O38" s="83" t="s">
        <v>74</v>
      </c>
      <c r="Q38" s="26">
        <f t="shared" si="13"/>
        <v>-147838.63799999998</v>
      </c>
      <c r="R38" s="26">
        <f t="shared" si="14"/>
        <v>-4653914.0629060008</v>
      </c>
      <c r="S38" s="36">
        <f>0-I38</f>
        <v>-31.479687082249779</v>
      </c>
      <c r="U38" s="83"/>
    </row>
    <row r="39" spans="1:21">
      <c r="A39" s="14"/>
      <c r="B39" s="8" t="s">
        <v>15</v>
      </c>
      <c r="C39" s="24">
        <f t="shared" si="7"/>
        <v>78184.050000000017</v>
      </c>
      <c r="D39" s="24">
        <f t="shared" si="7"/>
        <v>2011313.4329999993</v>
      </c>
      <c r="E39" s="25">
        <f t="shared" si="8"/>
        <v>25.725367680492361</v>
      </c>
      <c r="F39" s="25"/>
      <c r="G39" s="26">
        <f t="shared" si="12"/>
        <v>86673.341000000015</v>
      </c>
      <c r="H39" s="26">
        <f t="shared" si="12"/>
        <v>2199048.0369999991</v>
      </c>
      <c r="I39" s="36">
        <f t="shared" si="9"/>
        <v>25.371677284252822</v>
      </c>
      <c r="K39" s="24">
        <f t="shared" si="10"/>
        <v>131680.24000000002</v>
      </c>
      <c r="L39" s="24">
        <f t="shared" si="10"/>
        <v>3194278.9729999993</v>
      </c>
      <c r="M39" s="25">
        <f>L39/K39</f>
        <v>24.257845922820302</v>
      </c>
      <c r="O39" s="83" t="s">
        <v>80</v>
      </c>
      <c r="Q39" s="26">
        <f t="shared" si="13"/>
        <v>45006.899000000005</v>
      </c>
      <c r="R39" s="26">
        <f t="shared" si="14"/>
        <v>995230.93600000022</v>
      </c>
      <c r="S39" s="36">
        <f t="shared" si="11"/>
        <v>-1.1138313614325206</v>
      </c>
      <c r="U39" s="83"/>
    </row>
    <row r="40" spans="1:21">
      <c r="A40" s="14"/>
      <c r="B40" s="8" t="s">
        <v>16</v>
      </c>
      <c r="C40" s="24">
        <f t="shared" si="7"/>
        <v>78920.450000000055</v>
      </c>
      <c r="D40" s="24">
        <f t="shared" si="7"/>
        <v>1990724.0015000002</v>
      </c>
      <c r="E40" s="25">
        <f t="shared" si="8"/>
        <v>25.224438044892025</v>
      </c>
      <c r="F40" s="25"/>
      <c r="G40" s="26">
        <f t="shared" si="12"/>
        <v>88286.913000000102</v>
      </c>
      <c r="H40" s="26">
        <f t="shared" si="12"/>
        <v>2196008.2704999996</v>
      </c>
      <c r="I40" s="36">
        <f t="shared" si="9"/>
        <v>24.873542361822043</v>
      </c>
      <c r="K40" s="24">
        <f t="shared" si="10"/>
        <v>127004.64000000006</v>
      </c>
      <c r="L40" s="24">
        <f t="shared" si="10"/>
        <v>3043691.2215000005</v>
      </c>
      <c r="M40" s="25">
        <f>L40/K40</f>
        <v>23.965197031384044</v>
      </c>
      <c r="O40" s="83" t="s">
        <v>80</v>
      </c>
      <c r="Q40" s="26">
        <f t="shared" si="13"/>
        <v>38717.726999999955</v>
      </c>
      <c r="R40" s="26">
        <f t="shared" si="14"/>
        <v>847682.95100000082</v>
      </c>
      <c r="S40" s="36">
        <f t="shared" si="11"/>
        <v>-0.90834533043799937</v>
      </c>
      <c r="U40" s="83"/>
    </row>
    <row r="41" spans="1:21">
      <c r="A41" s="14"/>
      <c r="B41" s="16" t="s">
        <v>27</v>
      </c>
      <c r="C41" s="19">
        <f>C19-C32</f>
        <v>2842.156999999992</v>
      </c>
      <c r="D41" s="19">
        <f>D19-D32</f>
        <v>128687.84000000078</v>
      </c>
      <c r="E41" s="20">
        <f t="shared" si="8"/>
        <v>45.278230583321452</v>
      </c>
      <c r="F41" s="25"/>
      <c r="G41" s="40">
        <f>G19-G32</f>
        <v>2879.6139999999868</v>
      </c>
      <c r="H41" s="40">
        <f>H19-H32</f>
        <v>129904.46000000089</v>
      </c>
      <c r="I41" s="41">
        <f t="shared" si="9"/>
        <v>45.111761506924708</v>
      </c>
      <c r="K41" s="19">
        <f>K19-K32</f>
        <v>27193.882000000012</v>
      </c>
      <c r="L41" s="19">
        <f>L19-L32</f>
        <v>4474123.2800000012</v>
      </c>
      <c r="M41" s="20">
        <f>L41/K41</f>
        <v>164.52683291043181</v>
      </c>
      <c r="O41" s="83" t="s">
        <v>80</v>
      </c>
      <c r="Q41" s="40">
        <f t="shared" si="13"/>
        <v>24314.268000000025</v>
      </c>
      <c r="R41" s="40">
        <f t="shared" si="14"/>
        <v>4344218.82</v>
      </c>
      <c r="S41" s="41">
        <f t="shared" si="11"/>
        <v>119.4150714035071</v>
      </c>
      <c r="U41" s="83"/>
    </row>
    <row r="42" spans="1:21" ht="14.25" thickBot="1">
      <c r="A42" s="14"/>
      <c r="B42" s="21" t="s">
        <v>17</v>
      </c>
      <c r="C42" s="22">
        <f>SUM(C36:C41)</f>
        <v>795889.19900000014</v>
      </c>
      <c r="D42" s="118">
        <f>SUM(D36:D41)</f>
        <v>25621098.236231998</v>
      </c>
      <c r="E42" s="34">
        <f t="shared" si="8"/>
        <v>32.19179035024446</v>
      </c>
      <c r="F42" s="34"/>
      <c r="G42" s="22">
        <f>SUM(G36:G41)</f>
        <v>795889.19499999983</v>
      </c>
      <c r="H42" s="121">
        <f>SUM(H36:H41)</f>
        <v>25503286.067232009</v>
      </c>
      <c r="I42" s="34">
        <f t="shared" si="9"/>
        <v>32.043764669065538</v>
      </c>
      <c r="K42" s="22">
        <f>SUM(K36:K41)</f>
        <v>795888.56200000003</v>
      </c>
      <c r="L42" s="82">
        <f>SUM(L36:L41)</f>
        <v>26968388.194500003</v>
      </c>
      <c r="M42" s="34">
        <f>L42/K42</f>
        <v>33.884628429300136</v>
      </c>
      <c r="O42" s="83" t="s">
        <v>80</v>
      </c>
      <c r="Q42" s="22">
        <f>SUM(Q36:Q41)</f>
        <v>-0.63299999989976641</v>
      </c>
      <c r="R42" s="22">
        <f>SUM(R36:R41)</f>
        <v>1465102.1272679949</v>
      </c>
      <c r="S42" s="34">
        <f>M42-I42</f>
        <v>1.8408637602345976</v>
      </c>
      <c r="U42" s="83"/>
    </row>
    <row r="43" spans="1:21" ht="14.25" thickTop="1">
      <c r="A43" s="14"/>
      <c r="B43" s="15"/>
      <c r="C43" s="22"/>
      <c r="D43" s="22"/>
      <c r="E43" s="23"/>
      <c r="F43" s="23"/>
      <c r="U43" s="83"/>
    </row>
    <row r="44" spans="1:21">
      <c r="A44" s="14" t="s">
        <v>30</v>
      </c>
      <c r="B44" s="15" t="s">
        <v>31</v>
      </c>
      <c r="C44" s="38">
        <f>C33+C42</f>
        <v>1309917.807</v>
      </c>
      <c r="D44" s="38">
        <f>D33+D42</f>
        <v>43363526.900231995</v>
      </c>
      <c r="E44" s="34">
        <f>D44/C44</f>
        <v>33.104005967782065</v>
      </c>
      <c r="F44" s="34"/>
      <c r="G44" s="38">
        <f>G33+G42</f>
        <v>1309917.807</v>
      </c>
      <c r="H44" s="38">
        <f>H33+H42</f>
        <v>43363526.900232002</v>
      </c>
      <c r="I44" s="34">
        <f>H44/G44</f>
        <v>33.104005967782072</v>
      </c>
      <c r="K44" s="38">
        <f>K33+K42</f>
        <v>1000952.827</v>
      </c>
      <c r="L44" s="38">
        <f>L33+L42</f>
        <v>43642001.484500006</v>
      </c>
      <c r="M44" s="34">
        <f>L44/K44</f>
        <v>43.600457791104276</v>
      </c>
      <c r="Q44" s="26">
        <f>K44-G44</f>
        <v>-308964.98</v>
      </c>
      <c r="R44" s="26">
        <f>L44-H44</f>
        <v>278474.5842680037</v>
      </c>
      <c r="S44" s="36">
        <f t="shared" ref="S44" si="15">M44-I44</f>
        <v>10.496451823322204</v>
      </c>
      <c r="U44" s="83"/>
    </row>
    <row r="45" spans="1:21">
      <c r="A45" s="14"/>
      <c r="B45" s="15"/>
      <c r="C45" s="38"/>
      <c r="D45" s="38"/>
      <c r="E45" s="34"/>
      <c r="F45" s="34"/>
      <c r="G45" s="38"/>
      <c r="H45" s="38"/>
      <c r="I45" s="34"/>
      <c r="K45" s="38"/>
      <c r="L45" s="38"/>
      <c r="M45" s="34"/>
      <c r="Q45" s="26"/>
      <c r="R45" s="26"/>
      <c r="S45" s="36"/>
      <c r="U45" s="83"/>
    </row>
    <row r="46" spans="1:21">
      <c r="A46" s="14"/>
      <c r="B46" s="15" t="s">
        <v>210</v>
      </c>
      <c r="C46" s="38"/>
      <c r="D46" s="38">
        <v>8005754.6728400597</v>
      </c>
      <c r="E46" s="34"/>
      <c r="F46" s="34"/>
      <c r="G46" s="38"/>
      <c r="H46" s="38">
        <v>8005754.6728400597</v>
      </c>
      <c r="I46" s="34"/>
      <c r="K46" s="38"/>
      <c r="L46" s="38">
        <v>9289982.8568882607</v>
      </c>
      <c r="M46" s="34"/>
      <c r="Q46" s="26"/>
      <c r="R46" s="26">
        <f>L46-H46</f>
        <v>1284228.184048201</v>
      </c>
      <c r="S46" s="36"/>
      <c r="U46" s="83"/>
    </row>
    <row r="47" spans="1:21">
      <c r="A47" s="14"/>
      <c r="B47" s="15"/>
      <c r="C47" s="38"/>
      <c r="D47" s="38"/>
      <c r="E47" s="34"/>
      <c r="F47" s="34"/>
      <c r="G47" s="38"/>
      <c r="H47" s="38"/>
      <c r="I47" s="34"/>
      <c r="K47" s="38"/>
      <c r="L47" s="38"/>
      <c r="M47" s="34"/>
      <c r="Q47" s="26"/>
      <c r="R47" s="26"/>
      <c r="S47" s="36"/>
      <c r="U47" s="83"/>
    </row>
    <row r="48" spans="1:21">
      <c r="A48" s="14"/>
      <c r="B48" s="8"/>
      <c r="C48" s="17"/>
      <c r="D48" s="17"/>
      <c r="E48" s="18"/>
      <c r="F48" s="18"/>
      <c r="G48" s="18"/>
      <c r="H48" s="18"/>
      <c r="I48" s="18"/>
      <c r="U48" s="83"/>
    </row>
    <row r="49" spans="1:19">
      <c r="A49" s="78" t="s">
        <v>71</v>
      </c>
      <c r="C49" s="17"/>
      <c r="D49" s="17"/>
      <c r="E49" s="18"/>
      <c r="F49" s="18"/>
      <c r="G49" s="18"/>
      <c r="H49" s="18"/>
      <c r="I49" s="18"/>
    </row>
    <row r="50" spans="1:19">
      <c r="A50" s="79" t="s">
        <v>32</v>
      </c>
      <c r="B50" s="16" t="s">
        <v>82</v>
      </c>
      <c r="C50" s="24"/>
      <c r="D50" s="24"/>
      <c r="E50" s="25"/>
      <c r="F50" s="25"/>
      <c r="G50" s="25"/>
      <c r="H50" s="25"/>
      <c r="I50" s="25"/>
      <c r="Q50" s="26"/>
      <c r="R50" s="26"/>
      <c r="S50" s="26"/>
    </row>
    <row r="51" spans="1:19">
      <c r="A51" s="79" t="s">
        <v>33</v>
      </c>
      <c r="B51" s="16" t="s">
        <v>83</v>
      </c>
      <c r="C51" s="24"/>
      <c r="D51" s="24"/>
      <c r="E51" s="25"/>
      <c r="F51" s="25"/>
      <c r="G51" s="25"/>
      <c r="H51" s="25"/>
      <c r="I51" s="25"/>
      <c r="Q51" s="26"/>
      <c r="R51" s="26"/>
      <c r="S51" s="26"/>
    </row>
    <row r="52" spans="1:19">
      <c r="A52" s="79" t="s">
        <v>34</v>
      </c>
      <c r="B52" s="16" t="s">
        <v>76</v>
      </c>
      <c r="C52" s="24"/>
      <c r="D52" s="24"/>
      <c r="E52" s="25"/>
      <c r="F52" s="25"/>
      <c r="G52" s="25"/>
      <c r="H52" s="25"/>
      <c r="I52" s="25"/>
      <c r="Q52" s="26"/>
      <c r="R52" s="26"/>
      <c r="S52" s="26"/>
    </row>
    <row r="53" spans="1:19">
      <c r="A53" s="79" t="s">
        <v>35</v>
      </c>
      <c r="B53" s="16" t="s">
        <v>78</v>
      </c>
      <c r="C53" s="24"/>
      <c r="D53" s="24"/>
      <c r="E53" s="25"/>
      <c r="F53" s="25"/>
      <c r="G53" s="25"/>
      <c r="H53" s="25"/>
      <c r="I53" s="25"/>
      <c r="Q53" s="26"/>
      <c r="R53" s="26"/>
      <c r="S53" s="26"/>
    </row>
    <row r="54" spans="1:19">
      <c r="A54" s="79" t="s">
        <v>36</v>
      </c>
      <c r="B54" s="16" t="s">
        <v>84</v>
      </c>
      <c r="C54" s="24"/>
      <c r="D54" s="24"/>
      <c r="E54" s="25"/>
      <c r="F54" s="25"/>
      <c r="G54" s="25"/>
      <c r="H54" s="25"/>
      <c r="I54" s="25"/>
      <c r="Q54" s="26"/>
      <c r="R54" s="26"/>
      <c r="S54" s="26"/>
    </row>
    <row r="55" spans="1:19">
      <c r="A55" s="79" t="s">
        <v>37</v>
      </c>
      <c r="B55" s="16" t="s">
        <v>85</v>
      </c>
      <c r="C55" s="27"/>
      <c r="D55" s="24"/>
      <c r="E55" s="25"/>
      <c r="F55" s="25"/>
      <c r="G55" s="25"/>
      <c r="H55" s="25"/>
      <c r="I55" s="25"/>
      <c r="Q55" s="26"/>
      <c r="R55" s="26"/>
      <c r="S55" s="26"/>
    </row>
    <row r="56" spans="1:19">
      <c r="A56" s="79" t="s">
        <v>38</v>
      </c>
      <c r="B56" s="16" t="s">
        <v>81</v>
      </c>
      <c r="C56" s="80"/>
      <c r="D56" s="80"/>
      <c r="E56" s="81"/>
      <c r="F56" s="81"/>
      <c r="G56" s="81"/>
      <c r="H56" s="81"/>
      <c r="I56" s="81"/>
      <c r="Q56" s="26"/>
      <c r="R56" s="26"/>
      <c r="S56" s="26"/>
    </row>
    <row r="57" spans="1:19" ht="14.25">
      <c r="A57" s="28" t="s">
        <v>4</v>
      </c>
      <c r="B57" s="29" t="s">
        <v>4</v>
      </c>
      <c r="C57" s="29"/>
      <c r="D57" s="29"/>
      <c r="E57" s="29"/>
      <c r="F57" s="29"/>
      <c r="G57" s="29"/>
      <c r="H57" s="29"/>
      <c r="I57" s="29"/>
    </row>
    <row r="58" spans="1:19" ht="14.25">
      <c r="A58"/>
      <c r="B58" s="30" t="s">
        <v>4</v>
      </c>
      <c r="C58"/>
      <c r="D58"/>
      <c r="E58"/>
      <c r="F58"/>
      <c r="G58"/>
      <c r="H58"/>
      <c r="I58"/>
    </row>
    <row r="59" spans="1:19">
      <c r="B59" s="3"/>
      <c r="C59" s="17"/>
      <c r="D59" s="17"/>
      <c r="E59" s="31"/>
      <c r="F59" s="31"/>
      <c r="G59" s="31"/>
      <c r="H59" s="31"/>
      <c r="I59" s="31"/>
    </row>
  </sheetData>
  <mergeCells count="5">
    <mergeCell ref="C6:E6"/>
    <mergeCell ref="K6:M6"/>
    <mergeCell ref="Q25:S25"/>
    <mergeCell ref="Q6:S6"/>
    <mergeCell ref="G6:I6"/>
  </mergeCells>
  <printOptions horizontalCentered="1"/>
  <pageMargins left="0.5" right="0.5" top="0.5" bottom="0.5" header="0.3" footer="0.3"/>
  <pageSetup paperSize="17" scale="95" orientation="landscape" cellComments="asDisplayed" r:id="rId1"/>
  <headerFooter alignWithMargins="0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U59"/>
  <sheetViews>
    <sheetView zoomScaleNormal="100" workbookViewId="0">
      <selection activeCell="L39" sqref="L39"/>
    </sheetView>
  </sheetViews>
  <sheetFormatPr defaultColWidth="9.85546875" defaultRowHeight="13.5"/>
  <cols>
    <col min="1" max="1" width="3.28515625" style="1" bestFit="1" customWidth="1"/>
    <col min="2" max="2" width="38.7109375" style="6" customWidth="1"/>
    <col min="3" max="5" width="10.85546875" style="6" customWidth="1"/>
    <col min="6" max="6" width="3.140625" style="6" customWidth="1"/>
    <col min="7" max="9" width="10.85546875" style="6" customWidth="1"/>
    <col min="10" max="10" width="3.140625" style="6" customWidth="1"/>
    <col min="11" max="13" width="10.7109375" style="6" customWidth="1"/>
    <col min="14" max="14" width="1.5703125" style="6" customWidth="1"/>
    <col min="15" max="15" width="6.28515625" style="6" customWidth="1"/>
    <col min="16" max="16" width="1.5703125" style="6" customWidth="1"/>
    <col min="17" max="19" width="10.7109375" style="6" customWidth="1"/>
    <col min="20" max="20" width="1.5703125" style="6" customWidth="1"/>
    <col min="21" max="21" width="6.28515625" style="6" customWidth="1"/>
    <col min="22" max="16384" width="9.85546875" style="6"/>
  </cols>
  <sheetData>
    <row r="1" spans="1:21" ht="16.5">
      <c r="B1" s="2" t="s">
        <v>0</v>
      </c>
      <c r="C1" s="3"/>
      <c r="D1" s="4"/>
      <c r="E1" s="5"/>
    </row>
    <row r="2" spans="1:21">
      <c r="B2" s="6" t="s">
        <v>60</v>
      </c>
      <c r="D2" s="7"/>
    </row>
    <row r="3" spans="1:21">
      <c r="B3" s="8" t="s">
        <v>1</v>
      </c>
      <c r="D3" s="9"/>
    </row>
    <row r="4" spans="1:21">
      <c r="B4" s="8" t="s">
        <v>2</v>
      </c>
    </row>
    <row r="5" spans="1:21">
      <c r="B5" s="3"/>
      <c r="D5" s="8"/>
    </row>
    <row r="6" spans="1:21" ht="14.25">
      <c r="B6" s="8" t="s">
        <v>3</v>
      </c>
      <c r="C6" s="219" t="s">
        <v>39</v>
      </c>
      <c r="D6" s="219"/>
      <c r="E6" s="219"/>
      <c r="G6" s="219" t="s">
        <v>138</v>
      </c>
      <c r="H6" s="219"/>
      <c r="I6" s="219"/>
      <c r="K6" s="219" t="s">
        <v>40</v>
      </c>
      <c r="L6" s="219"/>
      <c r="M6" s="219"/>
      <c r="N6" s="87"/>
      <c r="O6" s="85" t="s">
        <v>71</v>
      </c>
      <c r="Q6" s="219" t="s">
        <v>75</v>
      </c>
      <c r="R6" s="219"/>
      <c r="S6" s="219"/>
      <c r="U6" s="85" t="s">
        <v>71</v>
      </c>
    </row>
    <row r="7" spans="1:21">
      <c r="B7" s="3"/>
      <c r="O7" s="77"/>
      <c r="U7" s="77"/>
    </row>
    <row r="8" spans="1:21">
      <c r="B8" s="10" t="s">
        <v>5</v>
      </c>
      <c r="C8" s="10" t="s">
        <v>6</v>
      </c>
      <c r="D8" s="11" t="s">
        <v>7</v>
      </c>
      <c r="E8" s="11" t="s">
        <v>8</v>
      </c>
      <c r="G8" s="10" t="s">
        <v>6</v>
      </c>
      <c r="H8" s="11" t="s">
        <v>7</v>
      </c>
      <c r="I8" s="101" t="s">
        <v>8</v>
      </c>
      <c r="K8" s="10" t="s">
        <v>6</v>
      </c>
      <c r="L8" s="11" t="s">
        <v>7</v>
      </c>
      <c r="M8" s="35" t="s">
        <v>8</v>
      </c>
      <c r="N8" s="35"/>
      <c r="O8" s="77"/>
      <c r="Q8" s="10" t="s">
        <v>6</v>
      </c>
      <c r="R8" s="11" t="s">
        <v>7</v>
      </c>
      <c r="S8" s="35" t="s">
        <v>8</v>
      </c>
      <c r="U8" s="77"/>
    </row>
    <row r="9" spans="1:21">
      <c r="B9" s="10"/>
      <c r="C9" s="12"/>
      <c r="D9" s="13" t="s">
        <v>9</v>
      </c>
      <c r="E9" s="12"/>
      <c r="G9" s="12"/>
      <c r="H9" s="13" t="s">
        <v>9</v>
      </c>
      <c r="I9" s="12"/>
      <c r="K9" s="12"/>
      <c r="L9" s="13" t="s">
        <v>9</v>
      </c>
      <c r="M9" s="12"/>
      <c r="N9" s="12"/>
      <c r="O9" s="77"/>
      <c r="Q9" s="12"/>
      <c r="R9" s="13" t="s">
        <v>9</v>
      </c>
      <c r="S9" s="12"/>
      <c r="U9" s="77"/>
    </row>
    <row r="10" spans="1:21">
      <c r="A10" s="14" t="s">
        <v>10</v>
      </c>
      <c r="B10" s="15" t="s">
        <v>11</v>
      </c>
      <c r="O10" s="77"/>
      <c r="U10" s="77"/>
    </row>
    <row r="11" spans="1:21">
      <c r="B11" s="16" t="s">
        <v>12</v>
      </c>
      <c r="C11" s="17">
        <v>580585</v>
      </c>
      <c r="D11" s="17">
        <v>17147648.23</v>
      </c>
      <c r="E11" s="36">
        <f t="shared" ref="E11:E16" si="0">D11/C11</f>
        <v>29.535121007259921</v>
      </c>
      <c r="G11" s="17">
        <f>C11</f>
        <v>580585</v>
      </c>
      <c r="H11" s="17">
        <f>D11</f>
        <v>17147648.23</v>
      </c>
      <c r="I11" s="36">
        <f t="shared" ref="I11:I16" si="1">H11/G11</f>
        <v>29.535121007259921</v>
      </c>
      <c r="K11" s="26">
        <f>C11</f>
        <v>580585</v>
      </c>
      <c r="L11" s="26">
        <f>D11</f>
        <v>17147648.23</v>
      </c>
      <c r="M11" s="36">
        <f>E11</f>
        <v>29.535121007259921</v>
      </c>
      <c r="N11" s="36"/>
      <c r="O11" s="83" t="s">
        <v>72</v>
      </c>
      <c r="Q11" s="26"/>
      <c r="R11" s="50"/>
      <c r="S11" s="54"/>
      <c r="U11" s="83"/>
    </row>
    <row r="12" spans="1:21">
      <c r="B12" s="8" t="s">
        <v>13</v>
      </c>
      <c r="C12" s="17">
        <v>52281</v>
      </c>
      <c r="D12" s="17">
        <v>1968714.5888165003</v>
      </c>
      <c r="E12" s="36">
        <f t="shared" si="0"/>
        <v>37.656406511285176</v>
      </c>
      <c r="G12" s="17">
        <f>C12</f>
        <v>52281</v>
      </c>
      <c r="H12" s="17">
        <f t="shared" ref="H12:H15" si="2">D12</f>
        <v>1968714.5888165003</v>
      </c>
      <c r="I12" s="36">
        <f t="shared" si="1"/>
        <v>37.656406511285176</v>
      </c>
      <c r="K12" s="26">
        <v>0</v>
      </c>
      <c r="L12" s="26">
        <v>0</v>
      </c>
      <c r="M12" s="37" t="s">
        <v>41</v>
      </c>
      <c r="N12" s="37"/>
      <c r="O12" s="83" t="s">
        <v>74</v>
      </c>
      <c r="R12" s="50"/>
      <c r="U12" s="83"/>
    </row>
    <row r="13" spans="1:21">
      <c r="B13" s="8" t="s">
        <v>14</v>
      </c>
      <c r="C13" s="17">
        <v>249044</v>
      </c>
      <c r="D13" s="17">
        <v>7335765.7166883992</v>
      </c>
      <c r="E13" s="36">
        <f t="shared" si="0"/>
        <v>29.455701469171711</v>
      </c>
      <c r="G13" s="17">
        <f t="shared" ref="G13:G15" si="3">C13</f>
        <v>249044</v>
      </c>
      <c r="H13" s="17">
        <f t="shared" si="2"/>
        <v>7335765.7166883992</v>
      </c>
      <c r="I13" s="36">
        <f t="shared" si="1"/>
        <v>29.455701469171711</v>
      </c>
      <c r="K13" s="26">
        <v>0</v>
      </c>
      <c r="L13" s="26">
        <v>0</v>
      </c>
      <c r="M13" s="37" t="s">
        <v>41</v>
      </c>
      <c r="N13" s="37"/>
      <c r="O13" s="83" t="s">
        <v>74</v>
      </c>
      <c r="R13" s="50"/>
      <c r="U13" s="83"/>
    </row>
    <row r="14" spans="1:21">
      <c r="B14" s="8" t="s">
        <v>15</v>
      </c>
      <c r="C14" s="17">
        <v>94745.999999999971</v>
      </c>
      <c r="D14" s="17">
        <v>2459416.2269999995</v>
      </c>
      <c r="E14" s="36">
        <f t="shared" si="0"/>
        <v>25.957995345449941</v>
      </c>
      <c r="G14" s="17">
        <f t="shared" si="3"/>
        <v>94745.999999999971</v>
      </c>
      <c r="H14" s="17">
        <f t="shared" si="2"/>
        <v>2459416.2269999995</v>
      </c>
      <c r="I14" s="36">
        <f t="shared" si="1"/>
        <v>25.957995345449941</v>
      </c>
      <c r="K14" s="26">
        <f t="shared" ref="K14:M15" si="4">C14</f>
        <v>94745.999999999971</v>
      </c>
      <c r="L14" s="26">
        <f t="shared" si="4"/>
        <v>2459416.2269999995</v>
      </c>
      <c r="M14" s="36">
        <f t="shared" si="4"/>
        <v>25.957995345449941</v>
      </c>
      <c r="N14" s="36"/>
      <c r="O14" s="83" t="s">
        <v>72</v>
      </c>
      <c r="Q14" s="26"/>
      <c r="R14" s="50"/>
      <c r="S14" s="54"/>
      <c r="U14" s="83"/>
    </row>
    <row r="15" spans="1:21">
      <c r="B15" s="8" t="s">
        <v>16</v>
      </c>
      <c r="C15" s="19">
        <v>95240.099999999962</v>
      </c>
      <c r="D15" s="19">
        <v>2539065.8114999994</v>
      </c>
      <c r="E15" s="41">
        <f t="shared" si="0"/>
        <v>26.659629835541967</v>
      </c>
      <c r="G15" s="19">
        <f t="shared" si="3"/>
        <v>95240.099999999962</v>
      </c>
      <c r="H15" s="19">
        <f t="shared" si="2"/>
        <v>2539065.8114999994</v>
      </c>
      <c r="I15" s="41">
        <f t="shared" si="1"/>
        <v>26.659629835541967</v>
      </c>
      <c r="K15" s="40">
        <f t="shared" si="4"/>
        <v>95240.099999999962</v>
      </c>
      <c r="L15" s="40">
        <f t="shared" si="4"/>
        <v>2539065.8114999994</v>
      </c>
      <c r="M15" s="41">
        <f t="shared" si="4"/>
        <v>26.659629835541967</v>
      </c>
      <c r="N15" s="88"/>
      <c r="O15" s="83" t="s">
        <v>72</v>
      </c>
      <c r="Q15" s="40"/>
      <c r="R15" s="51"/>
      <c r="S15" s="55"/>
      <c r="U15" s="83"/>
    </row>
    <row r="16" spans="1:21">
      <c r="B16" s="21" t="s">
        <v>17</v>
      </c>
      <c r="C16" s="22">
        <f>SUM(C11:C15)</f>
        <v>1071896.0999999999</v>
      </c>
      <c r="D16" s="22">
        <f>SUM(D11:D15)</f>
        <v>31450610.574004896</v>
      </c>
      <c r="E16" s="39">
        <f t="shared" si="0"/>
        <v>29.341099920043462</v>
      </c>
      <c r="G16" s="38">
        <f>SUM(G11:G15)</f>
        <v>1071896.0999999999</v>
      </c>
      <c r="H16" s="38">
        <f>SUM(H11:H15)</f>
        <v>31450610.574004896</v>
      </c>
      <c r="I16" s="39">
        <f t="shared" si="1"/>
        <v>29.341099920043462</v>
      </c>
      <c r="K16" s="38">
        <f>SUM(K11:K15)</f>
        <v>770571.1</v>
      </c>
      <c r="L16" s="38">
        <f>SUM(L11:L15)</f>
        <v>22146130.268499997</v>
      </c>
      <c r="M16" s="39">
        <f>L16/K16</f>
        <v>28.739892098860178</v>
      </c>
      <c r="N16" s="39"/>
      <c r="O16" s="83"/>
      <c r="Q16" s="26"/>
      <c r="R16" s="26"/>
      <c r="S16" s="54"/>
      <c r="U16" s="83"/>
    </row>
    <row r="17" spans="1:21">
      <c r="B17" s="3"/>
      <c r="C17" s="17"/>
      <c r="D17" s="17"/>
      <c r="E17" s="18"/>
      <c r="G17" s="17"/>
      <c r="H17" s="17"/>
      <c r="I17" s="18"/>
      <c r="M17" s="36"/>
      <c r="N17" s="36"/>
      <c r="O17" s="83"/>
      <c r="U17" s="83"/>
    </row>
    <row r="18" spans="1:21">
      <c r="A18" s="14" t="s">
        <v>18</v>
      </c>
      <c r="B18" s="15" t="s">
        <v>19</v>
      </c>
      <c r="C18" s="17"/>
      <c r="D18" s="17"/>
      <c r="E18" s="18"/>
      <c r="G18" s="17"/>
      <c r="H18" s="17"/>
      <c r="I18" s="18"/>
      <c r="M18" s="36"/>
      <c r="N18" s="36"/>
      <c r="O18" s="83"/>
      <c r="U18" s="83"/>
    </row>
    <row r="19" spans="1:21">
      <c r="B19" s="8" t="s">
        <v>20</v>
      </c>
      <c r="C19" s="19">
        <v>57851.082000000002</v>
      </c>
      <c r="D19" s="19">
        <v>3210163</v>
      </c>
      <c r="E19" s="41">
        <f>D19/C19</f>
        <v>55.490111662907182</v>
      </c>
      <c r="G19" s="19">
        <f>C19</f>
        <v>57851.082000000002</v>
      </c>
      <c r="H19" s="19">
        <f>D19</f>
        <v>3210163</v>
      </c>
      <c r="I19" s="41">
        <f>H19/G19</f>
        <v>55.490111662907182</v>
      </c>
      <c r="K19" s="157">
        <f>C19+Purchases!B7</f>
        <v>97799.482000000018</v>
      </c>
      <c r="L19" s="154">
        <v>7153727.1699999999</v>
      </c>
      <c r="M19" s="41">
        <f>L19/K19</f>
        <v>73.146882004957845</v>
      </c>
      <c r="N19" s="88"/>
      <c r="O19" s="83" t="s">
        <v>73</v>
      </c>
      <c r="U19" s="83"/>
    </row>
    <row r="20" spans="1:21">
      <c r="B20" s="21" t="s">
        <v>17</v>
      </c>
      <c r="C20" s="38">
        <f>SUM(C19)</f>
        <v>57851.082000000002</v>
      </c>
      <c r="D20" s="38">
        <f>SUM(D19)</f>
        <v>3210163</v>
      </c>
      <c r="E20" s="39">
        <f>D20/C20</f>
        <v>55.490111662907182</v>
      </c>
      <c r="G20" s="38">
        <f>SUM(G19)</f>
        <v>57851.082000000002</v>
      </c>
      <c r="H20" s="38">
        <f>SUM(H19)</f>
        <v>3210163</v>
      </c>
      <c r="I20" s="39">
        <f>H20/G20</f>
        <v>55.490111662907182</v>
      </c>
      <c r="K20" s="38">
        <f>SUM(K19)</f>
        <v>97799.482000000018</v>
      </c>
      <c r="L20" s="38">
        <f>SUM(L19)</f>
        <v>7153727.1699999999</v>
      </c>
      <c r="M20" s="39">
        <f>L20/K20</f>
        <v>73.146882004957845</v>
      </c>
      <c r="N20" s="39"/>
      <c r="O20" s="83"/>
      <c r="U20" s="83"/>
    </row>
    <row r="21" spans="1:21">
      <c r="B21" s="3"/>
      <c r="C21" s="17"/>
      <c r="D21" s="17"/>
      <c r="E21" s="18"/>
      <c r="G21" s="17"/>
      <c r="H21" s="17"/>
      <c r="I21" s="18"/>
      <c r="M21" s="36"/>
      <c r="N21" s="36"/>
      <c r="O21" s="83"/>
      <c r="U21" s="83"/>
    </row>
    <row r="22" spans="1:21">
      <c r="A22" s="14" t="s">
        <v>21</v>
      </c>
      <c r="B22" s="15" t="s">
        <v>22</v>
      </c>
      <c r="C22" s="38">
        <f>C16+C20</f>
        <v>1129747.1819999998</v>
      </c>
      <c r="D22" s="38">
        <f>D16+D20</f>
        <v>34660773.574004896</v>
      </c>
      <c r="E22" s="39">
        <f>D22/C22</f>
        <v>30.680115096764101</v>
      </c>
      <c r="G22" s="38">
        <f>G16+G20</f>
        <v>1129747.1819999998</v>
      </c>
      <c r="H22" s="38">
        <f>H16+H20</f>
        <v>34660773.574004896</v>
      </c>
      <c r="I22" s="39">
        <f>H22/G22</f>
        <v>30.680115096764101</v>
      </c>
      <c r="K22" s="38">
        <f>K16+K20</f>
        <v>868370.58199999994</v>
      </c>
      <c r="L22" s="38">
        <f>L16+L20</f>
        <v>29299857.438499995</v>
      </c>
      <c r="M22" s="39">
        <f>L22/K22</f>
        <v>33.741190737965368</v>
      </c>
      <c r="N22" s="39"/>
      <c r="O22" s="83"/>
      <c r="U22" s="83"/>
    </row>
    <row r="23" spans="1:21">
      <c r="B23" s="3"/>
      <c r="C23" s="17"/>
      <c r="D23" s="17"/>
      <c r="E23" s="18"/>
      <c r="M23" s="36"/>
      <c r="N23" s="36"/>
      <c r="O23" s="83"/>
      <c r="U23" s="83"/>
    </row>
    <row r="24" spans="1:21">
      <c r="B24" s="10" t="s">
        <v>23</v>
      </c>
      <c r="C24" s="17"/>
      <c r="D24" s="17"/>
      <c r="E24" s="18"/>
      <c r="K24" s="26"/>
      <c r="L24" s="50"/>
      <c r="M24" s="36"/>
      <c r="N24" s="36"/>
      <c r="O24" s="83"/>
      <c r="U24" s="83"/>
    </row>
    <row r="25" spans="1:21">
      <c r="B25" s="10"/>
      <c r="C25" s="17"/>
      <c r="D25" s="17"/>
      <c r="E25" s="18"/>
      <c r="G25" s="26"/>
      <c r="H25" s="26"/>
      <c r="M25" s="36"/>
      <c r="N25" s="36"/>
      <c r="O25" s="83"/>
      <c r="Q25" s="220"/>
      <c r="R25" s="220"/>
      <c r="S25" s="220"/>
      <c r="U25" s="83"/>
    </row>
    <row r="26" spans="1:21">
      <c r="A26" s="14" t="s">
        <v>24</v>
      </c>
      <c r="B26" s="15" t="s">
        <v>25</v>
      </c>
      <c r="D26" s="17"/>
      <c r="G26" s="24"/>
      <c r="H26" s="24"/>
      <c r="I26" s="36"/>
      <c r="M26" s="36"/>
      <c r="N26" s="36"/>
      <c r="O26" s="83"/>
      <c r="U26" s="83"/>
    </row>
    <row r="27" spans="1:21">
      <c r="B27" s="8" t="s">
        <v>26</v>
      </c>
      <c r="C27" s="24">
        <v>303476.57499999995</v>
      </c>
      <c r="D27" s="24">
        <v>8131635.8620000053</v>
      </c>
      <c r="E27" s="36">
        <f>D27/C27</f>
        <v>26.794937507120629</v>
      </c>
      <c r="G27" s="17">
        <f>C27+'Feb Books'!X3+'Feb Books'!X4</f>
        <v>278398.28299999982</v>
      </c>
      <c r="H27" s="17">
        <f>D27-'Feb Books'!Y3-'Feb Books'!Y4</f>
        <v>7578516.9310000008</v>
      </c>
      <c r="I27" s="36">
        <f t="shared" ref="I27:I30" si="5">H27/G27</f>
        <v>27.221852266236876</v>
      </c>
      <c r="K27" s="155">
        <v>151345.43</v>
      </c>
      <c r="L27" s="155">
        <v>4327001.26</v>
      </c>
      <c r="M27" s="36">
        <f>L27/K27</f>
        <v>28.590234009708784</v>
      </c>
      <c r="N27" s="36"/>
      <c r="O27" s="83" t="s">
        <v>77</v>
      </c>
      <c r="Q27" s="26"/>
      <c r="R27" s="56"/>
      <c r="S27" s="54"/>
      <c r="U27" s="83"/>
    </row>
    <row r="28" spans="1:21">
      <c r="B28" s="8" t="s">
        <v>13</v>
      </c>
      <c r="C28" s="24">
        <v>3247.5279999999998</v>
      </c>
      <c r="D28" s="24">
        <v>77761.820999999967</v>
      </c>
      <c r="E28" s="36">
        <f t="shared" ref="E28:E31" si="6">D28/C28</f>
        <v>23.944927033731496</v>
      </c>
      <c r="G28" s="17">
        <f>C28+'Feb Books'!X5</f>
        <v>9258.7089999999989</v>
      </c>
      <c r="H28" s="17">
        <f>D28-'Feb Books'!Y5</f>
        <v>243608.79500000004</v>
      </c>
      <c r="I28" s="36">
        <f t="shared" si="5"/>
        <v>26.311313488738016</v>
      </c>
      <c r="K28" s="26">
        <v>0</v>
      </c>
      <c r="L28" s="26">
        <v>0</v>
      </c>
      <c r="M28" s="37" t="s">
        <v>41</v>
      </c>
      <c r="N28" s="37"/>
      <c r="O28" s="83" t="s">
        <v>74</v>
      </c>
      <c r="Q28" s="26"/>
      <c r="U28" s="83"/>
    </row>
    <row r="29" spans="1:21">
      <c r="B29" s="8" t="s">
        <v>14</v>
      </c>
      <c r="C29" s="17">
        <v>34637.888000000021</v>
      </c>
      <c r="D29" s="17">
        <v>866166.91100000078</v>
      </c>
      <c r="E29" s="36">
        <f t="shared" si="6"/>
        <v>25.006343083042484</v>
      </c>
      <c r="G29" s="17">
        <f>C29+'Feb Books'!X6</f>
        <v>83995.347999999984</v>
      </c>
      <c r="H29" s="17">
        <f>D29-'Feb Books'!Y6</f>
        <v>2183487.1340000015</v>
      </c>
      <c r="I29" s="36">
        <f t="shared" si="5"/>
        <v>25.995334098740823</v>
      </c>
      <c r="K29" s="26">
        <v>0</v>
      </c>
      <c r="L29" s="26">
        <v>0</v>
      </c>
      <c r="M29" s="37" t="s">
        <v>41</v>
      </c>
      <c r="N29" s="37"/>
      <c r="O29" s="83" t="s">
        <v>74</v>
      </c>
      <c r="U29" s="83"/>
    </row>
    <row r="30" spans="1:21">
      <c r="B30" s="8" t="s">
        <v>15</v>
      </c>
      <c r="C30" s="17">
        <v>49490.842999999993</v>
      </c>
      <c r="D30" s="17">
        <v>1167488.7310000015</v>
      </c>
      <c r="E30" s="36">
        <f t="shared" si="6"/>
        <v>23.589994840055599</v>
      </c>
      <c r="G30" s="17">
        <f>C30+'Feb Books'!X7</f>
        <v>34059.636999999995</v>
      </c>
      <c r="H30" s="17">
        <f>D30-'Feb Books'!Y7</f>
        <v>804219.755</v>
      </c>
      <c r="I30" s="36">
        <f t="shared" si="5"/>
        <v>23.612105877699168</v>
      </c>
      <c r="K30" s="155">
        <v>12180.11</v>
      </c>
      <c r="L30" s="155">
        <v>289639.78999999998</v>
      </c>
      <c r="M30" s="36">
        <f>L30/K30</f>
        <v>23.779735158385265</v>
      </c>
      <c r="N30" s="36"/>
      <c r="O30" s="83" t="s">
        <v>77</v>
      </c>
      <c r="Q30" s="26"/>
      <c r="R30" s="56"/>
      <c r="S30" s="54"/>
      <c r="U30" s="83"/>
    </row>
    <row r="31" spans="1:21">
      <c r="B31" s="8" t="s">
        <v>16</v>
      </c>
      <c r="C31" s="17">
        <v>38436.596999999965</v>
      </c>
      <c r="D31" s="17">
        <v>895533.35299999965</v>
      </c>
      <c r="E31" s="36">
        <f t="shared" si="6"/>
        <v>23.298976051391868</v>
      </c>
      <c r="G31" s="17">
        <f>C31+'Feb Books'!X8</f>
        <v>23577.440000000013</v>
      </c>
      <c r="H31" s="17">
        <f>D31-'Feb Books'!Y8</f>
        <v>549181.66399999999</v>
      </c>
      <c r="I31" s="88">
        <f>H31/G31</f>
        <v>23.292675710340042</v>
      </c>
      <c r="K31" s="155">
        <v>8177.19</v>
      </c>
      <c r="L31" s="155">
        <v>191986.1</v>
      </c>
      <c r="M31" s="36">
        <f>L31/K31</f>
        <v>23.478248640425381</v>
      </c>
      <c r="N31" s="36"/>
      <c r="O31" s="83" t="s">
        <v>77</v>
      </c>
      <c r="Q31" s="26"/>
      <c r="R31" s="56"/>
      <c r="S31" s="54"/>
      <c r="U31" s="83"/>
    </row>
    <row r="32" spans="1:21">
      <c r="B32" s="16" t="s">
        <v>27</v>
      </c>
      <c r="C32" s="19">
        <v>57174.224999999999</v>
      </c>
      <c r="D32" s="19">
        <v>3162603.21</v>
      </c>
      <c r="E32" s="41">
        <f>D32/C32</f>
        <v>55.315191592015459</v>
      </c>
      <c r="G32" s="19">
        <v>57174.224999999999</v>
      </c>
      <c r="H32" s="19">
        <v>3162603.21</v>
      </c>
      <c r="I32" s="41">
        <f>H32/G32</f>
        <v>55.315191592015459</v>
      </c>
      <c r="K32" s="157">
        <v>53384.341</v>
      </c>
      <c r="L32" s="157">
        <v>3078893</v>
      </c>
      <c r="M32" s="41">
        <f>L32/K32</f>
        <v>57.674084615936344</v>
      </c>
      <c r="N32" s="88"/>
      <c r="O32" s="83" t="s">
        <v>79</v>
      </c>
      <c r="U32" s="83"/>
    </row>
    <row r="33" spans="1:21">
      <c r="B33" s="21" t="s">
        <v>17</v>
      </c>
      <c r="C33" s="22">
        <f>SUM(C27:C32)</f>
        <v>486463.6559999999</v>
      </c>
      <c r="D33" s="22">
        <f>SUM(D27:D32)</f>
        <v>14301189.888000008</v>
      </c>
      <c r="E33" s="39">
        <f>D33/C33</f>
        <v>29.398269966544039</v>
      </c>
      <c r="G33" s="22">
        <f>SUM(G27:G32)</f>
        <v>486463.64199999976</v>
      </c>
      <c r="H33" s="22">
        <f>SUM(H27:H32)</f>
        <v>14521617.489000004</v>
      </c>
      <c r="I33" s="39">
        <f>H33/G33</f>
        <v>29.851393270208693</v>
      </c>
      <c r="K33" s="22">
        <f>SUM(K27:K32)</f>
        <v>225087.071</v>
      </c>
      <c r="L33" s="22">
        <f>SUM(L27:L32)</f>
        <v>7887520.1499999994</v>
      </c>
      <c r="M33" s="23">
        <f>L33/K33</f>
        <v>35.042084447400356</v>
      </c>
      <c r="N33" s="23"/>
      <c r="O33" s="83"/>
      <c r="Q33" s="26"/>
      <c r="U33" s="83"/>
    </row>
    <row r="34" spans="1:21">
      <c r="B34" s="3"/>
      <c r="C34" s="17"/>
      <c r="D34" s="17"/>
      <c r="E34" s="18"/>
      <c r="M34" s="36"/>
      <c r="N34" s="36"/>
      <c r="O34" s="83"/>
      <c r="U34" s="83"/>
    </row>
    <row r="35" spans="1:21">
      <c r="A35" s="14" t="s">
        <v>28</v>
      </c>
      <c r="B35" s="15" t="s">
        <v>29</v>
      </c>
      <c r="C35" s="22"/>
      <c r="D35" s="22"/>
      <c r="E35" s="23"/>
      <c r="M35" s="36"/>
      <c r="N35" s="36"/>
      <c r="O35" s="83"/>
      <c r="U35" s="83"/>
    </row>
    <row r="36" spans="1:21">
      <c r="A36" s="14"/>
      <c r="B36" s="8" t="s">
        <v>26</v>
      </c>
      <c r="C36" s="24">
        <f t="shared" ref="C36:D40" si="7">C11-C27</f>
        <v>277108.42500000005</v>
      </c>
      <c r="D36" s="24">
        <f t="shared" si="7"/>
        <v>9016012.3679999951</v>
      </c>
      <c r="E36" s="25">
        <f t="shared" ref="E36:E42" si="8">D36/C36</f>
        <v>32.536045657940548</v>
      </c>
      <c r="G36" s="26">
        <f>G11-G27</f>
        <v>302186.71700000018</v>
      </c>
      <c r="H36" s="26">
        <f>H11-H27</f>
        <v>9569131.2989999987</v>
      </c>
      <c r="I36" s="36">
        <f t="shared" ref="I36" si="9">H36/G36</f>
        <v>31.666286969853786</v>
      </c>
      <c r="K36" s="24">
        <f t="shared" ref="K36:L40" si="10">K11-K27</f>
        <v>429239.57</v>
      </c>
      <c r="L36" s="24">
        <f t="shared" si="10"/>
        <v>12820646.970000001</v>
      </c>
      <c r="M36" s="25">
        <f>L36/K36</f>
        <v>29.868278383560959</v>
      </c>
      <c r="N36" s="25"/>
      <c r="O36" s="83" t="s">
        <v>80</v>
      </c>
      <c r="Q36" s="26">
        <f>K36-G36</f>
        <v>127052.85299999983</v>
      </c>
      <c r="R36" s="26">
        <f>L36-H36</f>
        <v>3251515.671000002</v>
      </c>
      <c r="S36" s="36">
        <f t="shared" ref="S36:S41" si="11">M36-I36</f>
        <v>-1.798008586292827</v>
      </c>
      <c r="U36" s="83"/>
    </row>
    <row r="37" spans="1:21">
      <c r="A37" s="14"/>
      <c r="B37" s="8" t="s">
        <v>13</v>
      </c>
      <c r="C37" s="24">
        <f t="shared" si="7"/>
        <v>49033.472000000002</v>
      </c>
      <c r="D37" s="24">
        <f t="shared" si="7"/>
        <v>1890952.7678165003</v>
      </c>
      <c r="E37" s="25">
        <f t="shared" si="8"/>
        <v>38.564529303911016</v>
      </c>
      <c r="G37" s="26">
        <f t="shared" ref="G37:H40" si="12">G12-G28</f>
        <v>43022.290999999997</v>
      </c>
      <c r="H37" s="26">
        <f t="shared" si="12"/>
        <v>1725105.7938165003</v>
      </c>
      <c r="I37" s="36">
        <f t="shared" ref="I37:I42" si="13">H37/G37</f>
        <v>40.097952798852589</v>
      </c>
      <c r="K37" s="26">
        <f t="shared" si="10"/>
        <v>0</v>
      </c>
      <c r="L37" s="26">
        <f t="shared" si="10"/>
        <v>0</v>
      </c>
      <c r="M37" s="52" t="s">
        <v>41</v>
      </c>
      <c r="N37" s="52"/>
      <c r="O37" s="83" t="s">
        <v>74</v>
      </c>
      <c r="Q37" s="26">
        <f t="shared" ref="Q37:Q41" si="14">K37-G37</f>
        <v>-43022.290999999997</v>
      </c>
      <c r="R37" s="26">
        <f t="shared" ref="R37:R41" si="15">L37-H37</f>
        <v>-1725105.7938165003</v>
      </c>
      <c r="S37" s="36">
        <f>0-I37</f>
        <v>-40.097952798852589</v>
      </c>
      <c r="U37" s="83"/>
    </row>
    <row r="38" spans="1:21">
      <c r="A38" s="14"/>
      <c r="B38" s="8" t="s">
        <v>14</v>
      </c>
      <c r="C38" s="24">
        <f t="shared" si="7"/>
        <v>214406.11199999996</v>
      </c>
      <c r="D38" s="24">
        <f t="shared" si="7"/>
        <v>6469598.805688398</v>
      </c>
      <c r="E38" s="25">
        <f t="shared" si="8"/>
        <v>30.174507365202345</v>
      </c>
      <c r="G38" s="26">
        <f t="shared" si="12"/>
        <v>165048.652</v>
      </c>
      <c r="H38" s="26">
        <f t="shared" si="12"/>
        <v>5152278.5826883977</v>
      </c>
      <c r="I38" s="36">
        <f t="shared" si="13"/>
        <v>31.216726221359249</v>
      </c>
      <c r="K38" s="26">
        <f t="shared" si="10"/>
        <v>0</v>
      </c>
      <c r="L38" s="26">
        <f t="shared" si="10"/>
        <v>0</v>
      </c>
      <c r="M38" s="52" t="s">
        <v>41</v>
      </c>
      <c r="N38" s="52"/>
      <c r="O38" s="83" t="s">
        <v>74</v>
      </c>
      <c r="Q38" s="26">
        <f t="shared" si="14"/>
        <v>-165048.652</v>
      </c>
      <c r="R38" s="26">
        <f t="shared" si="15"/>
        <v>-5152278.5826883977</v>
      </c>
      <c r="S38" s="36">
        <f>0-I38</f>
        <v>-31.216726221359249</v>
      </c>
      <c r="U38" s="83"/>
    </row>
    <row r="39" spans="1:21">
      <c r="A39" s="14"/>
      <c r="B39" s="8" t="s">
        <v>15</v>
      </c>
      <c r="C39" s="24">
        <f t="shared" si="7"/>
        <v>45255.156999999977</v>
      </c>
      <c r="D39" s="24">
        <f t="shared" si="7"/>
        <v>1291927.4959999979</v>
      </c>
      <c r="E39" s="25">
        <f t="shared" si="8"/>
        <v>28.547630405966739</v>
      </c>
      <c r="G39" s="26">
        <f t="shared" si="12"/>
        <v>60686.362999999976</v>
      </c>
      <c r="H39" s="26">
        <f t="shared" si="12"/>
        <v>1655196.4719999996</v>
      </c>
      <c r="I39" s="36">
        <f t="shared" si="13"/>
        <v>27.274603225110067</v>
      </c>
      <c r="K39" s="24">
        <f t="shared" si="10"/>
        <v>82565.88999999997</v>
      </c>
      <c r="L39" s="24">
        <f t="shared" si="10"/>
        <v>2169776.4369999995</v>
      </c>
      <c r="M39" s="25">
        <f>L39/K39</f>
        <v>26.279332021976632</v>
      </c>
      <c r="N39" s="25"/>
      <c r="O39" s="83" t="s">
        <v>80</v>
      </c>
      <c r="Q39" s="26">
        <f t="shared" si="14"/>
        <v>21879.526999999995</v>
      </c>
      <c r="R39" s="26">
        <f t="shared" si="15"/>
        <v>514579.96499999985</v>
      </c>
      <c r="S39" s="36">
        <f t="shared" si="11"/>
        <v>-0.99527120313343431</v>
      </c>
      <c r="U39" s="83"/>
    </row>
    <row r="40" spans="1:21">
      <c r="A40" s="14"/>
      <c r="B40" s="8" t="s">
        <v>16</v>
      </c>
      <c r="C40" s="24">
        <f t="shared" si="7"/>
        <v>56803.502999999997</v>
      </c>
      <c r="D40" s="24">
        <f t="shared" si="7"/>
        <v>1643532.4584999997</v>
      </c>
      <c r="E40" s="25">
        <f t="shared" si="8"/>
        <v>28.933646196080545</v>
      </c>
      <c r="G40" s="26">
        <f t="shared" si="12"/>
        <v>71662.659999999945</v>
      </c>
      <c r="H40" s="26">
        <f t="shared" si="12"/>
        <v>1989884.1474999995</v>
      </c>
      <c r="I40" s="36">
        <f t="shared" si="13"/>
        <v>27.767377704093054</v>
      </c>
      <c r="K40" s="24">
        <f t="shared" si="10"/>
        <v>87062.90999999996</v>
      </c>
      <c r="L40" s="24">
        <f t="shared" si="10"/>
        <v>2347079.7114999993</v>
      </c>
      <c r="M40" s="25">
        <f>L40/K40</f>
        <v>26.958433981818438</v>
      </c>
      <c r="N40" s="25"/>
      <c r="O40" s="83" t="s">
        <v>80</v>
      </c>
      <c r="Q40" s="26">
        <f t="shared" si="14"/>
        <v>15400.250000000015</v>
      </c>
      <c r="R40" s="26">
        <f t="shared" si="15"/>
        <v>357195.56399999978</v>
      </c>
      <c r="S40" s="36">
        <f t="shared" si="11"/>
        <v>-0.80894372227461631</v>
      </c>
      <c r="U40" s="83"/>
    </row>
    <row r="41" spans="1:21">
      <c r="A41" s="14"/>
      <c r="B41" s="16" t="s">
        <v>27</v>
      </c>
      <c r="C41" s="19">
        <f>C19-C32</f>
        <v>676.85700000000361</v>
      </c>
      <c r="D41" s="19">
        <f>D19-D32</f>
        <v>47559.790000000037</v>
      </c>
      <c r="E41" s="20">
        <f t="shared" si="8"/>
        <v>70.265639566407359</v>
      </c>
      <c r="G41" s="40">
        <f t="shared" ref="G41" si="16">C41</f>
        <v>676.85700000000361</v>
      </c>
      <c r="H41" s="40">
        <f t="shared" ref="H41" si="17">D41</f>
        <v>47559.790000000037</v>
      </c>
      <c r="I41" s="41">
        <f t="shared" si="13"/>
        <v>70.265639566407359</v>
      </c>
      <c r="K41" s="19">
        <f>K19-K32</f>
        <v>44415.141000000018</v>
      </c>
      <c r="L41" s="19">
        <f>L19-L32</f>
        <v>4074834.17</v>
      </c>
      <c r="M41" s="20">
        <f>L41/K41</f>
        <v>91.744258337488972</v>
      </c>
      <c r="N41" s="25"/>
      <c r="O41" s="83" t="s">
        <v>80</v>
      </c>
      <c r="Q41" s="40">
        <f t="shared" si="14"/>
        <v>43738.284000000014</v>
      </c>
      <c r="R41" s="40">
        <f t="shared" si="15"/>
        <v>4027274.38</v>
      </c>
      <c r="S41" s="41">
        <f t="shared" si="11"/>
        <v>21.478618771081614</v>
      </c>
      <c r="U41" s="83"/>
    </row>
    <row r="42" spans="1:21" ht="14.25" thickBot="1">
      <c r="A42" s="14"/>
      <c r="B42" s="21" t="s">
        <v>17</v>
      </c>
      <c r="C42" s="22">
        <f>SUM(C36:C41)</f>
        <v>643283.52600000007</v>
      </c>
      <c r="D42" s="118">
        <f>SUM(D36:D41)</f>
        <v>20359583.686004892</v>
      </c>
      <c r="E42" s="34">
        <f t="shared" si="8"/>
        <v>31.649471598632061</v>
      </c>
      <c r="G42" s="22">
        <f>SUM(G36:G41)</f>
        <v>643283.54</v>
      </c>
      <c r="H42" s="121">
        <f>SUM(H36:H41)</f>
        <v>20139156.085004896</v>
      </c>
      <c r="I42" s="34">
        <f t="shared" si="13"/>
        <v>31.306810811613328</v>
      </c>
      <c r="K42" s="22">
        <f>SUM(K36:K41)</f>
        <v>643283.51099999994</v>
      </c>
      <c r="L42" s="82">
        <f>SUM(L36:L41)</f>
        <v>21412337.288499996</v>
      </c>
      <c r="M42" s="34">
        <f>L42/K42</f>
        <v>33.286003639692233</v>
      </c>
      <c r="N42" s="34"/>
      <c r="O42" s="83" t="s">
        <v>80</v>
      </c>
      <c r="Q42" s="22">
        <f>SUM(Q36:Q41)</f>
        <v>-2.9000000147789251E-2</v>
      </c>
      <c r="R42" s="22">
        <f>SUM(R36:R41)</f>
        <v>1273181.2034951034</v>
      </c>
      <c r="S42" s="34">
        <f>M42-I42</f>
        <v>1.9791928280789044</v>
      </c>
      <c r="U42" s="83"/>
    </row>
    <row r="43" spans="1:21" ht="14.25" thickTop="1">
      <c r="B43" s="3"/>
      <c r="C43" s="17"/>
      <c r="D43" s="17"/>
      <c r="E43" s="18"/>
      <c r="U43" s="83"/>
    </row>
    <row r="44" spans="1:21">
      <c r="A44" s="14" t="s">
        <v>30</v>
      </c>
      <c r="B44" s="15" t="s">
        <v>31</v>
      </c>
      <c r="C44" s="38">
        <f>C33+C42</f>
        <v>1129747.182</v>
      </c>
      <c r="D44" s="38">
        <f>D33+D42</f>
        <v>34660773.574004903</v>
      </c>
      <c r="E44" s="34">
        <f>D44/C44</f>
        <v>30.680115096764101</v>
      </c>
      <c r="G44" s="38">
        <f>G33+G42</f>
        <v>1129747.1819999998</v>
      </c>
      <c r="H44" s="38">
        <f>H33+H42</f>
        <v>34660773.574004903</v>
      </c>
      <c r="I44" s="34">
        <f>H44/G44</f>
        <v>30.680115096764109</v>
      </c>
      <c r="K44" s="38">
        <f>K33+K42</f>
        <v>868370.58199999994</v>
      </c>
      <c r="L44" s="38">
        <f>L33+L42</f>
        <v>29299857.438499995</v>
      </c>
      <c r="M44" s="34">
        <f>L44/K44</f>
        <v>33.741190737965368</v>
      </c>
      <c r="O44" s="77"/>
      <c r="Q44" s="26">
        <f>K44-G44</f>
        <v>-261376.59999999986</v>
      </c>
      <c r="R44" s="26">
        <f>L44-H44</f>
        <v>-5360916.1355049089</v>
      </c>
      <c r="S44" s="36">
        <f t="shared" ref="S44" si="18">M44-I44</f>
        <v>3.0610756412012599</v>
      </c>
      <c r="U44" s="83"/>
    </row>
    <row r="45" spans="1:21">
      <c r="A45" s="14"/>
      <c r="B45" s="15"/>
      <c r="C45" s="38"/>
      <c r="D45" s="38"/>
      <c r="E45" s="34"/>
      <c r="G45" s="38"/>
      <c r="H45" s="38"/>
      <c r="I45" s="34"/>
      <c r="K45" s="38"/>
      <c r="L45" s="38"/>
      <c r="M45" s="34"/>
      <c r="O45" s="77"/>
      <c r="Q45" s="26"/>
      <c r="R45" s="26"/>
      <c r="S45" s="36"/>
      <c r="U45" s="83"/>
    </row>
    <row r="46" spans="1:21">
      <c r="A46" s="14"/>
      <c r="B46" s="15" t="s">
        <v>210</v>
      </c>
      <c r="C46" s="38"/>
      <c r="D46" s="38">
        <v>3112740.5726389699</v>
      </c>
      <c r="E46" s="34"/>
      <c r="G46" s="38"/>
      <c r="H46" s="38">
        <v>3112740.5726389699</v>
      </c>
      <c r="I46" s="34"/>
      <c r="K46" s="38"/>
      <c r="L46" s="38">
        <v>3007449.8121497999</v>
      </c>
      <c r="M46" s="34"/>
      <c r="O46" s="77"/>
      <c r="Q46" s="26"/>
      <c r="R46" s="26">
        <f t="shared" ref="R46" si="19">L46-H46</f>
        <v>-105290.76048916997</v>
      </c>
      <c r="S46" s="36"/>
      <c r="U46" s="83"/>
    </row>
    <row r="47" spans="1:21">
      <c r="A47" s="14"/>
      <c r="B47" s="15"/>
      <c r="C47" s="38"/>
      <c r="D47" s="38"/>
      <c r="E47" s="34"/>
      <c r="G47" s="38"/>
      <c r="H47" s="38"/>
      <c r="I47" s="34"/>
      <c r="K47" s="38"/>
      <c r="L47" s="38"/>
      <c r="M47" s="34"/>
      <c r="O47" s="77"/>
      <c r="Q47" s="26"/>
      <c r="R47" s="26"/>
      <c r="S47" s="36"/>
      <c r="U47" s="83"/>
    </row>
    <row r="48" spans="1:21">
      <c r="A48" s="14"/>
      <c r="B48" s="8"/>
      <c r="C48" s="17"/>
      <c r="D48" s="17"/>
      <c r="E48" s="18"/>
    </row>
    <row r="49" spans="1:19">
      <c r="A49" s="78" t="s">
        <v>71</v>
      </c>
      <c r="C49" s="17"/>
      <c r="D49" s="17"/>
      <c r="E49" s="18"/>
    </row>
    <row r="50" spans="1:19">
      <c r="A50" s="79" t="s">
        <v>32</v>
      </c>
      <c r="B50" s="16" t="s">
        <v>82</v>
      </c>
      <c r="C50" s="17"/>
      <c r="D50" s="17"/>
      <c r="E50" s="18"/>
    </row>
    <row r="51" spans="1:19">
      <c r="A51" s="79" t="s">
        <v>33</v>
      </c>
      <c r="B51" s="16" t="s">
        <v>83</v>
      </c>
      <c r="C51" s="24"/>
      <c r="D51" s="24"/>
      <c r="E51" s="25"/>
      <c r="K51" s="32"/>
      <c r="Q51" s="26"/>
      <c r="R51" s="26"/>
      <c r="S51" s="26"/>
    </row>
    <row r="52" spans="1:19">
      <c r="A52" s="79" t="s">
        <v>34</v>
      </c>
      <c r="B52" s="16" t="s">
        <v>76</v>
      </c>
      <c r="C52" s="24"/>
      <c r="D52" s="24"/>
      <c r="E52" s="25"/>
      <c r="Q52" s="26"/>
      <c r="R52" s="26"/>
      <c r="S52" s="26"/>
    </row>
    <row r="53" spans="1:19">
      <c r="A53" s="79" t="s">
        <v>35</v>
      </c>
      <c r="B53" s="16" t="s">
        <v>78</v>
      </c>
      <c r="C53" s="24"/>
      <c r="D53" s="24"/>
      <c r="E53" s="25"/>
      <c r="Q53" s="26"/>
      <c r="R53" s="26"/>
      <c r="S53" s="26"/>
    </row>
    <row r="54" spans="1:19">
      <c r="A54" s="79" t="s">
        <v>36</v>
      </c>
      <c r="B54" s="16" t="s">
        <v>84</v>
      </c>
      <c r="C54" s="24"/>
      <c r="D54" s="24"/>
      <c r="E54" s="25"/>
      <c r="Q54" s="26"/>
      <c r="R54" s="26"/>
      <c r="S54" s="26"/>
    </row>
    <row r="55" spans="1:19">
      <c r="A55" s="79" t="s">
        <v>37</v>
      </c>
      <c r="B55" s="16" t="s">
        <v>85</v>
      </c>
      <c r="C55" s="24"/>
      <c r="D55" s="24"/>
      <c r="E55" s="25"/>
      <c r="Q55" s="26"/>
      <c r="R55" s="26"/>
      <c r="S55" s="26"/>
    </row>
    <row r="56" spans="1:19">
      <c r="A56" s="79" t="s">
        <v>38</v>
      </c>
      <c r="B56" s="16" t="s">
        <v>81</v>
      </c>
      <c r="C56" s="27"/>
      <c r="D56" s="24"/>
      <c r="E56" s="25"/>
      <c r="Q56" s="26"/>
      <c r="R56" s="26"/>
      <c r="S56" s="26"/>
    </row>
    <row r="57" spans="1:19" ht="14.25">
      <c r="A57" s="28" t="s">
        <v>4</v>
      </c>
      <c r="B57" s="29" t="s">
        <v>4</v>
      </c>
      <c r="C57" s="29"/>
      <c r="D57" s="29"/>
      <c r="E57" s="29"/>
    </row>
    <row r="58" spans="1:19" ht="14.25">
      <c r="A58"/>
      <c r="B58" s="30" t="s">
        <v>4</v>
      </c>
      <c r="C58"/>
      <c r="D58"/>
      <c r="E58"/>
    </row>
    <row r="59" spans="1:19">
      <c r="B59" s="3"/>
      <c r="C59" s="17"/>
      <c r="D59" s="17"/>
      <c r="E59" s="31"/>
    </row>
  </sheetData>
  <mergeCells count="5">
    <mergeCell ref="C6:E6"/>
    <mergeCell ref="K6:M6"/>
    <mergeCell ref="Q25:S25"/>
    <mergeCell ref="Q6:S6"/>
    <mergeCell ref="G6:I6"/>
  </mergeCells>
  <printOptions horizontalCentered="1"/>
  <pageMargins left="0.5" right="0.5" top="0.5" bottom="0.5" header="0.3" footer="0.3"/>
  <pageSetup paperSize="17" scale="95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58"/>
  <sheetViews>
    <sheetView zoomScaleNormal="100" workbookViewId="0">
      <selection activeCell="C2" sqref="C2"/>
    </sheetView>
  </sheetViews>
  <sheetFormatPr defaultColWidth="9.85546875" defaultRowHeight="13.5"/>
  <cols>
    <col min="1" max="1" width="3.28515625" style="1" bestFit="1" customWidth="1"/>
    <col min="2" max="2" width="38.7109375" style="6" customWidth="1"/>
    <col min="3" max="5" width="10.7109375" style="6" customWidth="1"/>
    <col min="6" max="6" width="3.140625" style="6" customWidth="1"/>
    <col min="7" max="9" width="10.7109375" style="6" customWidth="1"/>
    <col min="10" max="10" width="1.5703125" style="6" customWidth="1"/>
    <col min="11" max="11" width="6.140625" style="6" customWidth="1"/>
    <col min="12" max="12" width="1.5703125" style="6" customWidth="1"/>
    <col min="13" max="15" width="10.7109375" style="6" customWidth="1"/>
    <col min="16" max="16" width="1.5703125" style="6" customWidth="1"/>
    <col min="17" max="17" width="6.140625" style="6" customWidth="1"/>
    <col min="18" max="16384" width="9.85546875" style="6"/>
  </cols>
  <sheetData>
    <row r="1" spans="1:17" ht="16.5">
      <c r="B1" s="2" t="s">
        <v>0</v>
      </c>
      <c r="C1" s="3"/>
      <c r="D1" s="4"/>
      <c r="E1" s="5"/>
    </row>
    <row r="2" spans="1:17">
      <c r="B2" s="6" t="s">
        <v>62</v>
      </c>
      <c r="D2" s="7"/>
    </row>
    <row r="3" spans="1:17">
      <c r="B3" s="8" t="s">
        <v>1</v>
      </c>
      <c r="D3" s="9"/>
    </row>
    <row r="4" spans="1:17">
      <c r="B4" s="8" t="s">
        <v>2</v>
      </c>
    </row>
    <row r="5" spans="1:17">
      <c r="B5" s="3"/>
      <c r="D5" s="8"/>
    </row>
    <row r="6" spans="1:17" ht="14.25">
      <c r="B6" s="8" t="s">
        <v>3</v>
      </c>
      <c r="C6" s="219" t="s">
        <v>39</v>
      </c>
      <c r="D6" s="219"/>
      <c r="E6" s="219"/>
      <c r="G6" s="219" t="s">
        <v>40</v>
      </c>
      <c r="H6" s="219"/>
      <c r="I6" s="219"/>
      <c r="K6" s="85" t="s">
        <v>71</v>
      </c>
      <c r="M6" s="219" t="s">
        <v>75</v>
      </c>
      <c r="N6" s="219"/>
      <c r="O6" s="219"/>
      <c r="Q6" s="85" t="s">
        <v>71</v>
      </c>
    </row>
    <row r="7" spans="1:17">
      <c r="B7" s="3"/>
      <c r="K7" s="77"/>
      <c r="Q7" s="77"/>
    </row>
    <row r="8" spans="1:17">
      <c r="B8" s="10" t="s">
        <v>5</v>
      </c>
      <c r="C8" s="10" t="s">
        <v>6</v>
      </c>
      <c r="D8" s="11" t="s">
        <v>7</v>
      </c>
      <c r="E8" s="11" t="s">
        <v>8</v>
      </c>
      <c r="G8" s="10" t="s">
        <v>6</v>
      </c>
      <c r="H8" s="11" t="s">
        <v>7</v>
      </c>
      <c r="I8" s="35" t="s">
        <v>8</v>
      </c>
      <c r="K8" s="77"/>
      <c r="M8" s="10" t="s">
        <v>6</v>
      </c>
      <c r="N8" s="11" t="s">
        <v>7</v>
      </c>
      <c r="O8" s="35" t="s">
        <v>8</v>
      </c>
      <c r="Q8" s="77"/>
    </row>
    <row r="9" spans="1:17">
      <c r="B9" s="10"/>
      <c r="C9" s="12"/>
      <c r="D9" s="13" t="s">
        <v>9</v>
      </c>
      <c r="E9" s="12"/>
      <c r="G9" s="12"/>
      <c r="H9" s="13" t="s">
        <v>9</v>
      </c>
      <c r="I9" s="12"/>
      <c r="K9" s="77"/>
      <c r="M9" s="12"/>
      <c r="N9" s="13" t="s">
        <v>9</v>
      </c>
      <c r="O9" s="12"/>
      <c r="Q9" s="77"/>
    </row>
    <row r="10" spans="1:17">
      <c r="A10" s="14" t="s">
        <v>10</v>
      </c>
      <c r="B10" s="15" t="s">
        <v>11</v>
      </c>
      <c r="K10" s="77"/>
      <c r="Q10" s="77"/>
    </row>
    <row r="11" spans="1:17">
      <c r="B11" s="16" t="s">
        <v>12</v>
      </c>
      <c r="C11" s="17">
        <v>295855</v>
      </c>
      <c r="D11" s="17">
        <v>9283759.3399999999</v>
      </c>
      <c r="E11" s="36">
        <f t="shared" ref="E11:E16" si="0">D11/C11</f>
        <v>31.379423501377364</v>
      </c>
      <c r="G11" s="26">
        <f>C11</f>
        <v>295855</v>
      </c>
      <c r="H11" s="26">
        <f>D11</f>
        <v>9283759.3399999999</v>
      </c>
      <c r="I11" s="36">
        <f>E11</f>
        <v>31.379423501377364</v>
      </c>
      <c r="K11" s="83" t="s">
        <v>72</v>
      </c>
      <c r="M11" s="26"/>
      <c r="N11" s="50"/>
      <c r="O11" s="54"/>
      <c r="Q11" s="83"/>
    </row>
    <row r="12" spans="1:17">
      <c r="B12" s="8" t="s">
        <v>13</v>
      </c>
      <c r="C12" s="17">
        <v>180246</v>
      </c>
      <c r="D12" s="17">
        <v>5522941.7867884999</v>
      </c>
      <c r="E12" s="36">
        <f t="shared" si="0"/>
        <v>30.641133710531719</v>
      </c>
      <c r="G12" s="26">
        <v>0</v>
      </c>
      <c r="H12" s="26">
        <v>0</v>
      </c>
      <c r="I12" s="37" t="s">
        <v>41</v>
      </c>
      <c r="K12" s="83" t="s">
        <v>74</v>
      </c>
      <c r="N12" s="50"/>
      <c r="Q12" s="83"/>
    </row>
    <row r="13" spans="1:17">
      <c r="B13" s="8" t="s">
        <v>14</v>
      </c>
      <c r="C13" s="17">
        <v>250451</v>
      </c>
      <c r="D13" s="17">
        <v>6347642.3657310018</v>
      </c>
      <c r="E13" s="36">
        <f t="shared" si="0"/>
        <v>25.344847358289652</v>
      </c>
      <c r="G13" s="26">
        <v>0</v>
      </c>
      <c r="H13" s="26">
        <v>0</v>
      </c>
      <c r="I13" s="37" t="s">
        <v>41</v>
      </c>
      <c r="K13" s="83" t="s">
        <v>74</v>
      </c>
      <c r="N13" s="50"/>
      <c r="Q13" s="83"/>
    </row>
    <row r="14" spans="1:17">
      <c r="B14" s="8" t="s">
        <v>15</v>
      </c>
      <c r="C14" s="17">
        <v>143799.59999999974</v>
      </c>
      <c r="D14" s="17">
        <v>3191497</v>
      </c>
      <c r="E14" s="36">
        <f t="shared" si="0"/>
        <v>22.194060345091401</v>
      </c>
      <c r="G14" s="26">
        <f t="shared" ref="G14:I15" si="1">C14</f>
        <v>143799.59999999974</v>
      </c>
      <c r="H14" s="26">
        <f t="shared" si="1"/>
        <v>3191497</v>
      </c>
      <c r="I14" s="36">
        <f t="shared" si="1"/>
        <v>22.194060345091401</v>
      </c>
      <c r="K14" s="83" t="s">
        <v>72</v>
      </c>
      <c r="M14" s="26"/>
      <c r="N14" s="50"/>
      <c r="O14" s="54"/>
      <c r="Q14" s="83"/>
    </row>
    <row r="15" spans="1:17">
      <c r="B15" s="8" t="s">
        <v>16</v>
      </c>
      <c r="C15" s="19">
        <v>138628.79999999993</v>
      </c>
      <c r="D15" s="19">
        <v>3081680</v>
      </c>
      <c r="E15" s="41">
        <f t="shared" si="0"/>
        <v>22.229724270858593</v>
      </c>
      <c r="G15" s="40">
        <f t="shared" si="1"/>
        <v>138628.79999999993</v>
      </c>
      <c r="H15" s="40">
        <f t="shared" si="1"/>
        <v>3081680</v>
      </c>
      <c r="I15" s="41">
        <f t="shared" si="1"/>
        <v>22.229724270858593</v>
      </c>
      <c r="K15" s="83" t="s">
        <v>72</v>
      </c>
      <c r="M15" s="40"/>
      <c r="N15" s="51"/>
      <c r="O15" s="55"/>
      <c r="Q15" s="83"/>
    </row>
    <row r="16" spans="1:17">
      <c r="B16" s="21" t="s">
        <v>17</v>
      </c>
      <c r="C16" s="38">
        <f>SUM(C11:C15)</f>
        <v>1008980.3999999997</v>
      </c>
      <c r="D16" s="38">
        <f>SUM(D11:D15)</f>
        <v>27427520.492519502</v>
      </c>
      <c r="E16" s="39">
        <f t="shared" si="0"/>
        <v>27.183402663242529</v>
      </c>
      <c r="G16" s="38">
        <f>SUM(G11:G15)</f>
        <v>578283.39999999967</v>
      </c>
      <c r="H16" s="38">
        <f>SUM(H11:H15)</f>
        <v>15556936.34</v>
      </c>
      <c r="I16" s="39">
        <f>H16/G16</f>
        <v>26.901924454341952</v>
      </c>
      <c r="K16" s="83"/>
      <c r="M16" s="26"/>
      <c r="N16" s="26"/>
      <c r="O16" s="54"/>
      <c r="Q16" s="83"/>
    </row>
    <row r="17" spans="1:17">
      <c r="B17" s="3"/>
      <c r="C17" s="17"/>
      <c r="D17" s="17"/>
      <c r="E17" s="18"/>
      <c r="I17" s="36"/>
      <c r="K17" s="83"/>
      <c r="Q17" s="83"/>
    </row>
    <row r="18" spans="1:17">
      <c r="A18" s="14" t="s">
        <v>18</v>
      </c>
      <c r="B18" s="15" t="s">
        <v>19</v>
      </c>
      <c r="C18" s="17"/>
      <c r="D18" s="17"/>
      <c r="E18" s="18"/>
      <c r="I18" s="36"/>
      <c r="K18" s="83"/>
      <c r="Q18" s="83"/>
    </row>
    <row r="19" spans="1:17">
      <c r="B19" s="8" t="s">
        <v>20</v>
      </c>
      <c r="C19" s="19">
        <v>42405.760999999999</v>
      </c>
      <c r="D19" s="19">
        <v>2740091.89</v>
      </c>
      <c r="E19" s="41">
        <f>D19/C19</f>
        <v>64.616029175847132</v>
      </c>
      <c r="G19" s="157">
        <f>C19+Purchases!B8</f>
        <v>179532.24099999992</v>
      </c>
      <c r="H19" s="154">
        <v>16053021.76</v>
      </c>
      <c r="I19" s="41">
        <f>H19/G19</f>
        <v>89.415815625005237</v>
      </c>
      <c r="K19" s="83" t="s">
        <v>73</v>
      </c>
      <c r="Q19" s="83"/>
    </row>
    <row r="20" spans="1:17">
      <c r="B20" s="21" t="s">
        <v>17</v>
      </c>
      <c r="C20" s="38">
        <f>SUM(C19)</f>
        <v>42405.760999999999</v>
      </c>
      <c r="D20" s="38">
        <f>SUM(D19)</f>
        <v>2740091.89</v>
      </c>
      <c r="E20" s="39">
        <f>D20/C20</f>
        <v>64.616029175847132</v>
      </c>
      <c r="G20" s="38">
        <f>SUM(G19)</f>
        <v>179532.24099999992</v>
      </c>
      <c r="H20" s="38">
        <f>SUM(H19)</f>
        <v>16053021.76</v>
      </c>
      <c r="I20" s="39">
        <f>H20/G20</f>
        <v>89.415815625005237</v>
      </c>
      <c r="K20" s="83"/>
      <c r="Q20" s="83"/>
    </row>
    <row r="21" spans="1:17">
      <c r="B21" s="3"/>
      <c r="C21" s="17"/>
      <c r="D21" s="17"/>
      <c r="E21" s="18"/>
      <c r="I21" s="36"/>
      <c r="K21" s="83"/>
      <c r="Q21" s="83"/>
    </row>
    <row r="22" spans="1:17">
      <c r="A22" s="14" t="s">
        <v>21</v>
      </c>
      <c r="B22" s="15" t="s">
        <v>22</v>
      </c>
      <c r="C22" s="38">
        <f>C16+C20</f>
        <v>1051386.1609999996</v>
      </c>
      <c r="D22" s="38">
        <f>D16+D20</f>
        <v>30167612.382519502</v>
      </c>
      <c r="E22" s="39">
        <f>D22/C22</f>
        <v>28.69318001468303</v>
      </c>
      <c r="G22" s="38">
        <f>G16+G20</f>
        <v>757815.6409999996</v>
      </c>
      <c r="H22" s="38">
        <f>H16+H20</f>
        <v>31609958.100000001</v>
      </c>
      <c r="I22" s="39">
        <f>H22/G22</f>
        <v>41.711936769064415</v>
      </c>
      <c r="K22" s="83"/>
      <c r="Q22" s="83"/>
    </row>
    <row r="23" spans="1:17">
      <c r="B23" s="3"/>
      <c r="C23" s="17"/>
      <c r="D23" s="17"/>
      <c r="E23" s="18"/>
      <c r="I23" s="36"/>
      <c r="K23" s="83"/>
      <c r="Q23" s="83"/>
    </row>
    <row r="24" spans="1:17" ht="14.25">
      <c r="B24" s="10" t="s">
        <v>23</v>
      </c>
      <c r="C24" s="17"/>
      <c r="D24" s="17"/>
      <c r="E24" s="18"/>
      <c r="G24" s="207"/>
      <c r="H24" s="96"/>
      <c r="I24" s="36"/>
      <c r="K24" s="207"/>
      <c r="L24" s="50">
        <f>L19-H19</f>
        <v>-16053021.76</v>
      </c>
      <c r="Q24" s="83"/>
    </row>
    <row r="25" spans="1:17" ht="14.25">
      <c r="B25" s="10"/>
      <c r="C25" s="17"/>
      <c r="D25" s="17"/>
      <c r="E25" s="18"/>
      <c r="G25" s="96"/>
      <c r="I25" s="36"/>
      <c r="K25" s="83"/>
      <c r="M25" s="220"/>
      <c r="N25" s="220"/>
      <c r="O25" s="220"/>
      <c r="Q25" s="83"/>
    </row>
    <row r="26" spans="1:17">
      <c r="A26" s="14" t="s">
        <v>24</v>
      </c>
      <c r="B26" s="15" t="s">
        <v>25</v>
      </c>
      <c r="D26" s="17"/>
      <c r="I26" s="36"/>
      <c r="K26" s="83"/>
      <c r="Q26" s="83"/>
    </row>
    <row r="27" spans="1:17">
      <c r="B27" s="8" t="s">
        <v>26</v>
      </c>
      <c r="C27" s="24">
        <v>143704.15200000003</v>
      </c>
      <c r="D27" s="24">
        <v>3767732.6480000024</v>
      </c>
      <c r="E27" s="36">
        <f>D27/C27</f>
        <v>26.218676326067474</v>
      </c>
      <c r="G27" s="155">
        <v>80883.399999999994</v>
      </c>
      <c r="H27" s="155">
        <v>2188792.39</v>
      </c>
      <c r="I27" s="36">
        <f>H27/G27</f>
        <v>27.061082867436337</v>
      </c>
      <c r="K27" s="83" t="s">
        <v>77</v>
      </c>
      <c r="M27" s="26"/>
      <c r="N27" s="56"/>
      <c r="O27" s="54"/>
      <c r="Q27" s="83"/>
    </row>
    <row r="28" spans="1:17">
      <c r="B28" s="8" t="s">
        <v>13</v>
      </c>
      <c r="C28" s="24">
        <v>79490.525000000009</v>
      </c>
      <c r="D28" s="24">
        <v>1960974.6330000006</v>
      </c>
      <c r="E28" s="36">
        <f t="shared" ref="E28:E31" si="2">D28/C28</f>
        <v>24.669287729575323</v>
      </c>
      <c r="G28" s="26">
        <v>0</v>
      </c>
      <c r="H28" s="26">
        <f>'Feb14Act - KP NER'!L28</f>
        <v>0</v>
      </c>
      <c r="I28" s="37" t="s">
        <v>41</v>
      </c>
      <c r="K28" s="83" t="s">
        <v>74</v>
      </c>
      <c r="M28" s="26"/>
      <c r="Q28" s="83"/>
    </row>
    <row r="29" spans="1:17">
      <c r="B29" s="8" t="s">
        <v>14</v>
      </c>
      <c r="C29" s="17">
        <v>74136.163000000015</v>
      </c>
      <c r="D29" s="17">
        <v>1738602.5259999998</v>
      </c>
      <c r="E29" s="36">
        <f t="shared" si="2"/>
        <v>23.451477061201555</v>
      </c>
      <c r="G29" s="26">
        <v>0</v>
      </c>
      <c r="H29" s="26">
        <f>'Feb14Act - KP NER'!L29</f>
        <v>0</v>
      </c>
      <c r="I29" s="37" t="s">
        <v>41</v>
      </c>
      <c r="K29" s="83" t="s">
        <v>74</v>
      </c>
      <c r="Q29" s="83"/>
    </row>
    <row r="30" spans="1:17">
      <c r="B30" s="8" t="s">
        <v>15</v>
      </c>
      <c r="C30" s="17">
        <v>53896.989999999969</v>
      </c>
      <c r="D30" s="17">
        <v>1207738.1929999988</v>
      </c>
      <c r="E30" s="36">
        <f t="shared" si="2"/>
        <v>22.408267938524943</v>
      </c>
      <c r="G30" s="155">
        <v>8480.43</v>
      </c>
      <c r="H30" s="155">
        <v>195460.17</v>
      </c>
      <c r="I30" s="36">
        <f>H30/G30</f>
        <v>23.04837962225972</v>
      </c>
      <c r="K30" s="83" t="s">
        <v>77</v>
      </c>
      <c r="M30" s="26"/>
      <c r="N30" s="56"/>
      <c r="O30" s="54"/>
      <c r="Q30" s="83"/>
    </row>
    <row r="31" spans="1:17">
      <c r="B31" s="8" t="s">
        <v>16</v>
      </c>
      <c r="C31" s="17">
        <v>45385.183000000019</v>
      </c>
      <c r="D31" s="17">
        <v>997263.40099999972</v>
      </c>
      <c r="E31" s="36">
        <f t="shared" si="2"/>
        <v>21.973325545475916</v>
      </c>
      <c r="G31" s="155">
        <v>4839.51</v>
      </c>
      <c r="H31" s="155">
        <v>109745.03</v>
      </c>
      <c r="I31" s="36">
        <f>H31/G31</f>
        <v>22.676888775929793</v>
      </c>
      <c r="K31" s="83" t="s">
        <v>77</v>
      </c>
      <c r="M31" s="26"/>
      <c r="N31" s="56"/>
      <c r="O31" s="54"/>
      <c r="Q31" s="83"/>
    </row>
    <row r="32" spans="1:17">
      <c r="B32" s="16" t="s">
        <v>27</v>
      </c>
      <c r="C32" s="19">
        <v>39259.809000000001</v>
      </c>
      <c r="D32" s="19">
        <v>2524811.29</v>
      </c>
      <c r="E32" s="41">
        <f>D32/C32</f>
        <v>64.31033044506151</v>
      </c>
      <c r="G32" s="157">
        <v>48098.925999999999</v>
      </c>
      <c r="H32" s="157">
        <v>3669051.45</v>
      </c>
      <c r="I32" s="41">
        <f>H32/G32</f>
        <v>76.281359172136192</v>
      </c>
      <c r="K32" s="83" t="s">
        <v>79</v>
      </c>
      <c r="Q32" s="83"/>
    </row>
    <row r="33" spans="1:17">
      <c r="B33" s="21" t="s">
        <v>17</v>
      </c>
      <c r="C33" s="22">
        <f>SUM(C27:C32)</f>
        <v>435872.82200000004</v>
      </c>
      <c r="D33" s="22">
        <f>SUM(D27:D32)</f>
        <v>12197122.691000003</v>
      </c>
      <c r="E33" s="39">
        <f>D33/C33</f>
        <v>27.983214541878461</v>
      </c>
      <c r="G33" s="22">
        <f>SUM(G27:G32)</f>
        <v>142302.26599999997</v>
      </c>
      <c r="H33" s="22">
        <f>SUM(H27:H32)</f>
        <v>6163049.04</v>
      </c>
      <c r="I33" s="23">
        <f>H33/G33</f>
        <v>43.309563601748977</v>
      </c>
      <c r="K33" s="83"/>
      <c r="M33" s="26"/>
      <c r="Q33" s="83"/>
    </row>
    <row r="34" spans="1:17">
      <c r="B34" s="3"/>
      <c r="C34" s="17"/>
      <c r="D34" s="17"/>
      <c r="E34" s="18"/>
      <c r="I34" s="36"/>
      <c r="K34" s="83"/>
      <c r="Q34" s="83"/>
    </row>
    <row r="35" spans="1:17">
      <c r="A35" s="14" t="s">
        <v>28</v>
      </c>
      <c r="B35" s="15" t="s">
        <v>29</v>
      </c>
      <c r="C35" s="22"/>
      <c r="D35" s="22"/>
      <c r="E35" s="23"/>
      <c r="I35" s="36"/>
      <c r="K35" s="83"/>
      <c r="Q35" s="83"/>
    </row>
    <row r="36" spans="1:17">
      <c r="B36" s="8" t="s">
        <v>26</v>
      </c>
      <c r="C36" s="24">
        <f t="shared" ref="C36:D40" si="3">C11-C27</f>
        <v>152150.84799999997</v>
      </c>
      <c r="D36" s="24">
        <f t="shared" si="3"/>
        <v>5516026.6919999979</v>
      </c>
      <c r="E36" s="25">
        <f t="shared" ref="E36:E42" si="4">D36/C36</f>
        <v>36.253670383749679</v>
      </c>
      <c r="G36" s="24">
        <f t="shared" ref="G36:H40" si="5">G11-G27</f>
        <v>214971.6</v>
      </c>
      <c r="H36" s="24">
        <f t="shared" si="5"/>
        <v>7094966.9499999993</v>
      </c>
      <c r="I36" s="25">
        <f>H36/G36</f>
        <v>33.004205904407833</v>
      </c>
      <c r="K36" s="83" t="s">
        <v>80</v>
      </c>
      <c r="M36" s="26">
        <f t="shared" ref="M36:O41" si="6">G36-C36</f>
        <v>62820.752000000037</v>
      </c>
      <c r="N36" s="26">
        <f t="shared" si="6"/>
        <v>1578940.2580000013</v>
      </c>
      <c r="O36" s="36">
        <f t="shared" si="6"/>
        <v>-3.2494644793418459</v>
      </c>
      <c r="Q36" s="83"/>
    </row>
    <row r="37" spans="1:17">
      <c r="B37" s="8" t="s">
        <v>13</v>
      </c>
      <c r="C37" s="24">
        <f>C12-C28</f>
        <v>100755.47499999999</v>
      </c>
      <c r="D37" s="24">
        <f t="shared" si="3"/>
        <v>3561967.1537884995</v>
      </c>
      <c r="E37" s="25">
        <f t="shared" si="4"/>
        <v>35.352591546896086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-100755.47499999999</v>
      </c>
      <c r="N37" s="26">
        <f t="shared" si="6"/>
        <v>-3561967.1537884995</v>
      </c>
      <c r="O37" s="36">
        <f>0-E37</f>
        <v>-35.352591546896086</v>
      </c>
      <c r="Q37" s="83"/>
    </row>
    <row r="38" spans="1:17">
      <c r="B38" s="8" t="s">
        <v>14</v>
      </c>
      <c r="C38" s="24">
        <f t="shared" si="3"/>
        <v>176314.837</v>
      </c>
      <c r="D38" s="24">
        <f t="shared" si="3"/>
        <v>4609039.8397310022</v>
      </c>
      <c r="E38" s="25">
        <f t="shared" si="4"/>
        <v>26.140964187438193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-176314.837</v>
      </c>
      <c r="N38" s="26">
        <f t="shared" si="6"/>
        <v>-4609039.8397310022</v>
      </c>
      <c r="O38" s="36">
        <f>0-E38</f>
        <v>-26.140964187438193</v>
      </c>
      <c r="Q38" s="83"/>
    </row>
    <row r="39" spans="1:17">
      <c r="B39" s="8" t="s">
        <v>15</v>
      </c>
      <c r="C39" s="24">
        <f t="shared" si="3"/>
        <v>89902.609999999782</v>
      </c>
      <c r="D39" s="24">
        <f t="shared" si="3"/>
        <v>1983758.8070000012</v>
      </c>
      <c r="E39" s="25">
        <f t="shared" si="4"/>
        <v>22.065641998602779</v>
      </c>
      <c r="G39" s="24">
        <f t="shared" si="5"/>
        <v>135319.16999999975</v>
      </c>
      <c r="H39" s="24">
        <f t="shared" si="5"/>
        <v>2996036.83</v>
      </c>
      <c r="I39" s="25">
        <f>H39/G39</f>
        <v>22.140520297308989</v>
      </c>
      <c r="K39" s="83" t="s">
        <v>80</v>
      </c>
      <c r="M39" s="26">
        <f t="shared" si="6"/>
        <v>45416.559999999969</v>
      </c>
      <c r="N39" s="26">
        <f t="shared" si="6"/>
        <v>1012278.0229999989</v>
      </c>
      <c r="O39" s="36">
        <f t="shared" si="6"/>
        <v>7.4878298706209989E-2</v>
      </c>
      <c r="Q39" s="83"/>
    </row>
    <row r="40" spans="1:17">
      <c r="B40" s="8" t="s">
        <v>16</v>
      </c>
      <c r="C40" s="24">
        <f t="shared" si="3"/>
        <v>93243.616999999911</v>
      </c>
      <c r="D40" s="24">
        <f t="shared" si="3"/>
        <v>2084416.5990000004</v>
      </c>
      <c r="E40" s="25">
        <f t="shared" si="4"/>
        <v>22.354523194869223</v>
      </c>
      <c r="G40" s="24">
        <f t="shared" si="5"/>
        <v>133789.28999999992</v>
      </c>
      <c r="H40" s="24">
        <f t="shared" si="5"/>
        <v>2971934.97</v>
      </c>
      <c r="I40" s="25">
        <f>H40/G40</f>
        <v>22.213549156288984</v>
      </c>
      <c r="K40" s="83" t="s">
        <v>80</v>
      </c>
      <c r="M40" s="26">
        <f t="shared" si="6"/>
        <v>40545.67300000001</v>
      </c>
      <c r="N40" s="26">
        <f t="shared" si="6"/>
        <v>887518.37099999981</v>
      </c>
      <c r="O40" s="36">
        <f t="shared" si="6"/>
        <v>-0.14097403858023938</v>
      </c>
      <c r="Q40" s="83"/>
    </row>
    <row r="41" spans="1:17">
      <c r="B41" s="16" t="s">
        <v>27</v>
      </c>
      <c r="C41" s="19">
        <f>C19-C32</f>
        <v>3145.9519999999975</v>
      </c>
      <c r="D41" s="19">
        <f>D19-D32</f>
        <v>215280.60000000009</v>
      </c>
      <c r="E41" s="20">
        <f t="shared" si="4"/>
        <v>68.430986868204045</v>
      </c>
      <c r="G41" s="19">
        <f>G19-G32</f>
        <v>131433.31499999992</v>
      </c>
      <c r="H41" s="19">
        <f>H19-H32</f>
        <v>12383970.309999999</v>
      </c>
      <c r="I41" s="20">
        <f>H41/G41</f>
        <v>94.222460340439611</v>
      </c>
      <c r="K41" s="83" t="s">
        <v>80</v>
      </c>
      <c r="M41" s="40">
        <f t="shared" si="6"/>
        <v>128287.36299999992</v>
      </c>
      <c r="N41" s="40">
        <f t="shared" si="6"/>
        <v>12168689.709999999</v>
      </c>
      <c r="O41" s="41">
        <f t="shared" si="6"/>
        <v>25.791473472235566</v>
      </c>
      <c r="Q41" s="83"/>
    </row>
    <row r="42" spans="1:17" ht="14.25" thickBot="1">
      <c r="B42" s="21" t="s">
        <v>17</v>
      </c>
      <c r="C42" s="22">
        <f>SUM(C36:C41)</f>
        <v>615513.33899999969</v>
      </c>
      <c r="D42" s="82">
        <f>SUM(D36:D41)</f>
        <v>17970489.691519503</v>
      </c>
      <c r="E42" s="34">
        <f t="shared" si="4"/>
        <v>29.195938662702989</v>
      </c>
      <c r="G42" s="22">
        <f>SUM(G36:G41)</f>
        <v>615513.37499999965</v>
      </c>
      <c r="H42" s="82">
        <f>SUM(H36:H41)</f>
        <v>25446909.059999999</v>
      </c>
      <c r="I42" s="34">
        <f>H42/G42</f>
        <v>41.342576934254296</v>
      </c>
      <c r="K42" s="83" t="s">
        <v>80</v>
      </c>
      <c r="M42" s="22">
        <f>SUM(M36:M41)</f>
        <v>3.599999996367842E-2</v>
      </c>
      <c r="N42" s="22">
        <f>SUM(N36:N41)</f>
        <v>7476419.368480498</v>
      </c>
      <c r="O42" s="34">
        <f>I42-E42</f>
        <v>12.146638271551307</v>
      </c>
      <c r="Q42" s="83"/>
    </row>
    <row r="43" spans="1:17" ht="14.25" thickTop="1">
      <c r="B43" s="3"/>
      <c r="C43" s="17"/>
      <c r="D43" s="17"/>
      <c r="E43" s="18"/>
      <c r="Q43" s="83"/>
    </row>
    <row r="44" spans="1:17">
      <c r="A44" s="14" t="s">
        <v>30</v>
      </c>
      <c r="B44" s="15" t="s">
        <v>31</v>
      </c>
      <c r="C44" s="38">
        <f>C33+C42</f>
        <v>1051386.1609999998</v>
      </c>
      <c r="D44" s="38">
        <f>D33+D42</f>
        <v>30167612.382519506</v>
      </c>
      <c r="E44" s="34">
        <f>D44/C44</f>
        <v>28.693180014683026</v>
      </c>
      <c r="G44" s="38">
        <f>G33+G42</f>
        <v>757815.6409999996</v>
      </c>
      <c r="H44" s="38">
        <f>H33+H42</f>
        <v>31609958.099999998</v>
      </c>
      <c r="I44" s="34">
        <f>H44/G44</f>
        <v>41.711936769064408</v>
      </c>
      <c r="K44" s="77"/>
      <c r="M44" s="26">
        <f>G44-C44</f>
        <v>-293570.52000000025</v>
      </c>
      <c r="N44" s="26">
        <f>H44-D44</f>
        <v>1442345.7174804918</v>
      </c>
      <c r="O44" s="36">
        <f t="shared" ref="O44" si="7">I44-E44</f>
        <v>13.018756754381382</v>
      </c>
    </row>
    <row r="45" spans="1:17">
      <c r="A45" s="14"/>
      <c r="B45" s="15"/>
      <c r="C45" s="38"/>
      <c r="D45" s="38"/>
      <c r="E45" s="34"/>
      <c r="G45" s="38"/>
      <c r="H45" s="38"/>
      <c r="I45" s="34"/>
      <c r="K45" s="77"/>
      <c r="M45" s="26"/>
      <c r="N45" s="26"/>
      <c r="O45" s="36"/>
    </row>
    <row r="46" spans="1:17">
      <c r="A46" s="14"/>
      <c r="B46" s="15" t="s">
        <v>210</v>
      </c>
      <c r="C46" s="38"/>
      <c r="D46" s="38">
        <v>3068254.37445857</v>
      </c>
      <c r="E46" s="34"/>
      <c r="G46" s="38"/>
      <c r="H46" s="38">
        <v>2284705.4921497498</v>
      </c>
      <c r="I46" s="38"/>
      <c r="K46" s="77"/>
      <c r="M46" s="26"/>
      <c r="N46" s="26">
        <f t="shared" ref="N46" si="8">H46-D46</f>
        <v>-783548.88230882026</v>
      </c>
      <c r="O46" s="36"/>
    </row>
    <row r="47" spans="1:17">
      <c r="A47" s="14"/>
      <c r="B47" s="15"/>
      <c r="C47" s="38"/>
      <c r="D47" s="38"/>
      <c r="E47" s="34"/>
      <c r="G47" s="38"/>
      <c r="H47" s="38"/>
      <c r="I47" s="34"/>
      <c r="K47" s="77"/>
      <c r="M47" s="26"/>
      <c r="N47" s="26"/>
      <c r="O47" s="36"/>
    </row>
    <row r="48" spans="1:17">
      <c r="A48" s="14"/>
      <c r="B48" s="8"/>
      <c r="C48" s="17"/>
      <c r="D48" s="17"/>
      <c r="E48" s="18"/>
    </row>
    <row r="49" spans="1:15">
      <c r="A49" s="78" t="s">
        <v>71</v>
      </c>
      <c r="C49" s="24"/>
      <c r="D49" s="24"/>
      <c r="E49" s="25"/>
      <c r="G49" s="32"/>
      <c r="M49" s="26"/>
      <c r="N49" s="26"/>
      <c r="O49" s="26"/>
    </row>
    <row r="50" spans="1:15">
      <c r="A50" s="79" t="s">
        <v>32</v>
      </c>
      <c r="B50" s="16" t="s">
        <v>82</v>
      </c>
      <c r="C50" s="24"/>
      <c r="D50" s="24"/>
      <c r="E50" s="25"/>
      <c r="M50" s="26"/>
      <c r="N50" s="26"/>
      <c r="O50" s="26"/>
    </row>
    <row r="51" spans="1:15">
      <c r="A51" s="79" t="s">
        <v>33</v>
      </c>
      <c r="B51" s="16" t="s">
        <v>83</v>
      </c>
      <c r="C51" s="24"/>
      <c r="D51" s="24"/>
      <c r="E51" s="25"/>
      <c r="M51" s="26"/>
      <c r="N51" s="26"/>
      <c r="O51" s="26"/>
    </row>
    <row r="52" spans="1:15">
      <c r="A52" s="79" t="s">
        <v>34</v>
      </c>
      <c r="B52" s="16" t="s">
        <v>76</v>
      </c>
      <c r="C52" s="24"/>
      <c r="D52" s="24"/>
      <c r="E52" s="25"/>
      <c r="M52" s="26"/>
      <c r="N52" s="26"/>
      <c r="O52" s="26"/>
    </row>
    <row r="53" spans="1:15">
      <c r="A53" s="79" t="s">
        <v>35</v>
      </c>
      <c r="B53" s="16" t="s">
        <v>78</v>
      </c>
      <c r="C53" s="24"/>
      <c r="D53" s="24"/>
      <c r="E53" s="25"/>
      <c r="M53" s="26"/>
      <c r="N53" s="26"/>
      <c r="O53" s="26"/>
    </row>
    <row r="54" spans="1:15">
      <c r="A54" s="79" t="s">
        <v>36</v>
      </c>
      <c r="B54" s="16" t="s">
        <v>84</v>
      </c>
      <c r="C54" s="27"/>
      <c r="D54" s="24"/>
      <c r="E54" s="25"/>
      <c r="M54" s="26"/>
      <c r="N54" s="26"/>
      <c r="O54" s="26"/>
    </row>
    <row r="55" spans="1:15">
      <c r="A55" s="79" t="s">
        <v>37</v>
      </c>
      <c r="B55" s="16" t="s">
        <v>85</v>
      </c>
      <c r="C55" s="80"/>
      <c r="D55" s="80"/>
      <c r="E55" s="81"/>
      <c r="M55" s="26"/>
      <c r="N55" s="26"/>
      <c r="O55" s="26"/>
    </row>
    <row r="56" spans="1:15" ht="14.25">
      <c r="A56" s="79" t="s">
        <v>38</v>
      </c>
      <c r="B56" s="16" t="s">
        <v>81</v>
      </c>
      <c r="C56" s="89"/>
      <c r="D56" s="89"/>
      <c r="E56" s="89"/>
    </row>
    <row r="57" spans="1:15" ht="14.25">
      <c r="A57"/>
      <c r="B57" s="30" t="s">
        <v>4</v>
      </c>
      <c r="C57" s="90"/>
      <c r="D57" s="90"/>
      <c r="E57" s="90"/>
    </row>
    <row r="58" spans="1:15">
      <c r="B58" s="3"/>
      <c r="C58" s="24"/>
      <c r="D58" s="24"/>
      <c r="E58" s="91"/>
    </row>
  </sheetData>
  <mergeCells count="4">
    <mergeCell ref="C6:E6"/>
    <mergeCell ref="G6:I6"/>
    <mergeCell ref="M25:O25"/>
    <mergeCell ref="M6:O6"/>
  </mergeCells>
  <printOptions horizontalCentered="1"/>
  <pageMargins left="0.5" right="0.5" top="0.5" bottom="0.5" header="0.3" footer="0.3"/>
  <pageSetup paperSize="17" scale="9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59"/>
  <sheetViews>
    <sheetView zoomScaleNormal="100" workbookViewId="0">
      <selection activeCell="C2" sqref="C2"/>
    </sheetView>
  </sheetViews>
  <sheetFormatPr defaultColWidth="9.85546875" defaultRowHeight="13.5"/>
  <cols>
    <col min="1" max="1" width="3.28515625" style="1" bestFit="1" customWidth="1"/>
    <col min="2" max="2" width="38.7109375" style="6" customWidth="1"/>
    <col min="3" max="5" width="10.7109375" style="6" customWidth="1"/>
    <col min="6" max="6" width="3.140625" style="6" customWidth="1"/>
    <col min="7" max="9" width="10.7109375" style="6" customWidth="1"/>
    <col min="10" max="10" width="1.5703125" style="6" customWidth="1"/>
    <col min="11" max="11" width="6.140625" style="6" customWidth="1"/>
    <col min="12" max="12" width="1.5703125" style="6" customWidth="1"/>
    <col min="13" max="15" width="10.7109375" style="6" customWidth="1"/>
    <col min="16" max="16" width="1.42578125" style="6" customWidth="1"/>
    <col min="17" max="17" width="6.140625" style="6" customWidth="1"/>
    <col min="18" max="16384" width="9.85546875" style="6"/>
  </cols>
  <sheetData>
    <row r="1" spans="1:17" ht="16.5">
      <c r="B1" s="2" t="s">
        <v>0</v>
      </c>
      <c r="C1" s="3"/>
      <c r="D1" s="4"/>
      <c r="E1" s="5" t="s">
        <v>4</v>
      </c>
    </row>
    <row r="2" spans="1:17">
      <c r="B2" s="6" t="s">
        <v>87</v>
      </c>
      <c r="D2" s="7"/>
    </row>
    <row r="3" spans="1:17">
      <c r="B3" s="8" t="s">
        <v>1</v>
      </c>
      <c r="D3" s="9"/>
    </row>
    <row r="4" spans="1:17">
      <c r="B4" s="8" t="s">
        <v>2</v>
      </c>
    </row>
    <row r="5" spans="1:17">
      <c r="B5" s="3"/>
      <c r="D5" s="8"/>
    </row>
    <row r="6" spans="1:17" ht="14.25">
      <c r="B6" s="8" t="s">
        <v>3</v>
      </c>
      <c r="C6" s="219" t="s">
        <v>39</v>
      </c>
      <c r="D6" s="219"/>
      <c r="E6" s="219"/>
      <c r="G6" s="219" t="s">
        <v>40</v>
      </c>
      <c r="H6" s="219"/>
      <c r="I6" s="219"/>
      <c r="K6" s="86" t="s">
        <v>71</v>
      </c>
      <c r="M6" s="219" t="s">
        <v>75</v>
      </c>
      <c r="N6" s="219"/>
      <c r="O6" s="219"/>
      <c r="P6" s="87"/>
      <c r="Q6" s="86" t="s">
        <v>71</v>
      </c>
    </row>
    <row r="7" spans="1:17">
      <c r="B7" s="3"/>
      <c r="K7" s="77"/>
      <c r="Q7" s="77"/>
    </row>
    <row r="8" spans="1:17">
      <c r="B8" s="10" t="s">
        <v>5</v>
      </c>
      <c r="C8" s="10" t="s">
        <v>6</v>
      </c>
      <c r="D8" s="11" t="s">
        <v>7</v>
      </c>
      <c r="E8" s="11" t="s">
        <v>8</v>
      </c>
      <c r="G8" s="10" t="s">
        <v>6</v>
      </c>
      <c r="H8" s="11" t="s">
        <v>7</v>
      </c>
      <c r="I8" s="35" t="s">
        <v>8</v>
      </c>
      <c r="K8" s="77"/>
      <c r="M8" s="10" t="s">
        <v>6</v>
      </c>
      <c r="N8" s="11" t="s">
        <v>7</v>
      </c>
      <c r="O8" s="35" t="s">
        <v>8</v>
      </c>
      <c r="P8" s="35"/>
      <c r="Q8" s="77"/>
    </row>
    <row r="9" spans="1:17">
      <c r="B9" s="10"/>
      <c r="C9" s="12"/>
      <c r="D9" s="13" t="s">
        <v>9</v>
      </c>
      <c r="E9" s="12"/>
      <c r="G9" s="12"/>
      <c r="H9" s="13" t="s">
        <v>9</v>
      </c>
      <c r="I9" s="12"/>
      <c r="K9" s="77"/>
      <c r="M9" s="12"/>
      <c r="N9" s="13" t="s">
        <v>9</v>
      </c>
      <c r="O9" s="12"/>
      <c r="P9" s="12"/>
      <c r="Q9" s="77"/>
    </row>
    <row r="10" spans="1:17">
      <c r="A10" s="14" t="s">
        <v>10</v>
      </c>
      <c r="B10" s="15" t="s">
        <v>11</v>
      </c>
      <c r="K10" s="77"/>
      <c r="Q10" s="77"/>
    </row>
    <row r="11" spans="1:17">
      <c r="B11" s="16" t="s">
        <v>12</v>
      </c>
      <c r="C11" s="17">
        <v>478140</v>
      </c>
      <c r="D11" s="17">
        <v>14450191.76</v>
      </c>
      <c r="E11" s="36">
        <f t="shared" ref="E11:E16" si="0">D11/C11</f>
        <v>30.221675157903544</v>
      </c>
      <c r="G11" s="26">
        <f>C11</f>
        <v>478140</v>
      </c>
      <c r="H11" s="26">
        <f>D11</f>
        <v>14450191.76</v>
      </c>
      <c r="I11" s="36">
        <f>E11</f>
        <v>30.221675157903544</v>
      </c>
      <c r="K11" s="83" t="s">
        <v>72</v>
      </c>
      <c r="M11" s="26"/>
      <c r="N11" s="50"/>
      <c r="O11" s="54"/>
      <c r="P11" s="54"/>
      <c r="Q11" s="83"/>
    </row>
    <row r="12" spans="1:17">
      <c r="B12" s="8" t="s">
        <v>13</v>
      </c>
      <c r="C12" s="17">
        <v>217935</v>
      </c>
      <c r="D12" s="17">
        <v>5255914.104235</v>
      </c>
      <c r="E12" s="36">
        <f t="shared" si="0"/>
        <v>24.116888541239359</v>
      </c>
      <c r="G12" s="26">
        <v>0</v>
      </c>
      <c r="H12" s="26">
        <v>0</v>
      </c>
      <c r="I12" s="37" t="s">
        <v>41</v>
      </c>
      <c r="K12" s="83" t="s">
        <v>74</v>
      </c>
      <c r="N12" s="50"/>
      <c r="Q12" s="83"/>
    </row>
    <row r="13" spans="1:17">
      <c r="B13" s="8" t="s">
        <v>14</v>
      </c>
      <c r="C13" s="17">
        <v>150979</v>
      </c>
      <c r="D13" s="17">
        <v>4294640.7294032006</v>
      </c>
      <c r="E13" s="36">
        <f t="shared" si="0"/>
        <v>28.445285300625919</v>
      </c>
      <c r="G13" s="26">
        <v>0</v>
      </c>
      <c r="H13" s="26">
        <v>0</v>
      </c>
      <c r="I13" s="37" t="s">
        <v>41</v>
      </c>
      <c r="K13" s="83" t="s">
        <v>74</v>
      </c>
      <c r="N13" s="50"/>
      <c r="Q13" s="83"/>
    </row>
    <row r="14" spans="1:17">
      <c r="B14" s="8" t="s">
        <v>15</v>
      </c>
      <c r="C14" s="17">
        <v>109937.99999999993</v>
      </c>
      <c r="D14" s="17">
        <v>2790044.5859999978</v>
      </c>
      <c r="E14" s="36">
        <f t="shared" si="0"/>
        <v>25.378345849478794</v>
      </c>
      <c r="G14" s="26">
        <f t="shared" ref="G14:I15" si="1">C14</f>
        <v>109937.99999999993</v>
      </c>
      <c r="H14" s="26">
        <f t="shared" si="1"/>
        <v>2790044.5859999978</v>
      </c>
      <c r="I14" s="36">
        <f t="shared" si="1"/>
        <v>25.378345849478794</v>
      </c>
      <c r="K14" s="83" t="s">
        <v>72</v>
      </c>
      <c r="M14" s="26"/>
      <c r="N14" s="50"/>
      <c r="O14" s="54"/>
      <c r="P14" s="54"/>
      <c r="Q14" s="83"/>
    </row>
    <row r="15" spans="1:17">
      <c r="B15" s="8" t="s">
        <v>16</v>
      </c>
      <c r="C15" s="19">
        <v>90024.15</v>
      </c>
      <c r="D15" s="19">
        <v>2352527.7014999995</v>
      </c>
      <c r="E15" s="41">
        <f t="shared" si="0"/>
        <v>26.132184547146512</v>
      </c>
      <c r="G15" s="40">
        <f t="shared" si="1"/>
        <v>90024.15</v>
      </c>
      <c r="H15" s="40">
        <f t="shared" si="1"/>
        <v>2352527.7014999995</v>
      </c>
      <c r="I15" s="41">
        <f t="shared" si="1"/>
        <v>26.132184547146512</v>
      </c>
      <c r="K15" s="83" t="s">
        <v>72</v>
      </c>
      <c r="M15" s="40"/>
      <c r="N15" s="51"/>
      <c r="O15" s="55"/>
      <c r="P15" s="92"/>
      <c r="Q15" s="83"/>
    </row>
    <row r="16" spans="1:17">
      <c r="B16" s="21" t="s">
        <v>17</v>
      </c>
      <c r="C16" s="38">
        <f>SUM(C11:C15)</f>
        <v>1047016.1499999999</v>
      </c>
      <c r="D16" s="38">
        <f>SUM(D11:D15)</f>
        <v>29143318.881138198</v>
      </c>
      <c r="E16" s="39">
        <f t="shared" si="0"/>
        <v>27.834641214596548</v>
      </c>
      <c r="G16" s="38">
        <f>SUM(G11:G15)</f>
        <v>678102.14999999991</v>
      </c>
      <c r="H16" s="38">
        <f>SUM(H11:H15)</f>
        <v>19592764.047499996</v>
      </c>
      <c r="I16" s="39">
        <f>H16/G16</f>
        <v>28.893528869507342</v>
      </c>
      <c r="K16" s="83"/>
      <c r="M16" s="26"/>
      <c r="N16" s="26"/>
      <c r="O16" s="54"/>
      <c r="P16" s="54"/>
      <c r="Q16" s="83"/>
    </row>
    <row r="17" spans="1:17">
      <c r="B17" s="3"/>
      <c r="C17" s="17"/>
      <c r="D17" s="17"/>
      <c r="E17" s="18"/>
      <c r="I17" s="36"/>
      <c r="K17" s="83"/>
      <c r="Q17" s="83"/>
    </row>
    <row r="18" spans="1:17">
      <c r="A18" s="14" t="s">
        <v>18</v>
      </c>
      <c r="B18" s="15" t="s">
        <v>19</v>
      </c>
      <c r="C18" s="17"/>
      <c r="D18" s="17"/>
      <c r="E18" s="18"/>
      <c r="I18" s="36"/>
      <c r="K18" s="83"/>
      <c r="N18" s="26"/>
      <c r="Q18" s="83"/>
    </row>
    <row r="19" spans="1:17">
      <c r="B19" s="8" t="s">
        <v>20</v>
      </c>
      <c r="C19" s="19">
        <v>55634.780999999995</v>
      </c>
      <c r="D19" s="19">
        <v>2042947.33</v>
      </c>
      <c r="E19" s="41">
        <f>D19/C19</f>
        <v>36.720686111804774</v>
      </c>
      <c r="G19" s="157">
        <f>C19+Purchases!B9</f>
        <v>72358.560999999987</v>
      </c>
      <c r="H19" s="154">
        <v>2720426.04</v>
      </c>
      <c r="I19" s="41">
        <f>H19/G19</f>
        <v>37.596464086675255</v>
      </c>
      <c r="K19" s="83" t="s">
        <v>73</v>
      </c>
      <c r="Q19" s="83"/>
    </row>
    <row r="20" spans="1:17">
      <c r="B20" s="21" t="s">
        <v>17</v>
      </c>
      <c r="C20" s="38">
        <f>SUM(C19)</f>
        <v>55634.780999999995</v>
      </c>
      <c r="D20" s="38">
        <f>SUM(D19)</f>
        <v>2042947.33</v>
      </c>
      <c r="E20" s="39">
        <f>D20/C20</f>
        <v>36.720686111804774</v>
      </c>
      <c r="G20" s="38">
        <f>SUM(G19)</f>
        <v>72358.560999999987</v>
      </c>
      <c r="H20" s="38">
        <f>SUM(H19)</f>
        <v>2720426.04</v>
      </c>
      <c r="I20" s="39">
        <f>H20/G20</f>
        <v>37.596464086675255</v>
      </c>
      <c r="K20" s="83"/>
      <c r="Q20" s="83"/>
    </row>
    <row r="21" spans="1:17">
      <c r="B21" s="3"/>
      <c r="C21" s="17"/>
      <c r="D21" s="17"/>
      <c r="E21" s="18"/>
      <c r="I21" s="36"/>
      <c r="K21" s="83"/>
      <c r="Q21" s="83"/>
    </row>
    <row r="22" spans="1:17">
      <c r="A22" s="14" t="s">
        <v>21</v>
      </c>
      <c r="B22" s="15" t="s">
        <v>22</v>
      </c>
      <c r="C22" s="38">
        <f>C16+C20</f>
        <v>1102650.9309999999</v>
      </c>
      <c r="D22" s="38">
        <f>D16+D20</f>
        <v>31186266.211138196</v>
      </c>
      <c r="E22" s="39">
        <f>D22/C22</f>
        <v>28.282990867159754</v>
      </c>
      <c r="G22" s="38">
        <f>G16+G20</f>
        <v>750460.71099999989</v>
      </c>
      <c r="H22" s="38">
        <f>H16+H20</f>
        <v>22313190.087499995</v>
      </c>
      <c r="I22" s="39">
        <f>H22/G22</f>
        <v>29.732655901156161</v>
      </c>
      <c r="K22" s="83"/>
      <c r="Q22" s="83"/>
    </row>
    <row r="23" spans="1:17">
      <c r="B23" s="3"/>
      <c r="C23" s="17"/>
      <c r="D23" s="17"/>
      <c r="E23" s="18"/>
      <c r="I23" s="36"/>
      <c r="K23" s="83"/>
      <c r="Q23" s="83"/>
    </row>
    <row r="24" spans="1:17">
      <c r="B24" s="10" t="s">
        <v>23</v>
      </c>
      <c r="C24" s="17"/>
      <c r="D24" s="17"/>
      <c r="E24" s="18"/>
      <c r="G24" s="26"/>
      <c r="H24" s="50"/>
      <c r="I24" s="36"/>
      <c r="K24" s="207"/>
      <c r="L24" s="50">
        <f>L19-H19</f>
        <v>-2720426.04</v>
      </c>
      <c r="Q24" s="83"/>
    </row>
    <row r="25" spans="1:17" ht="14.25">
      <c r="B25" s="10"/>
      <c r="C25" s="17"/>
      <c r="D25" s="17"/>
      <c r="E25" s="18"/>
      <c r="G25" s="96"/>
      <c r="I25" s="36"/>
      <c r="K25" s="83"/>
      <c r="M25" s="220"/>
      <c r="N25" s="220"/>
      <c r="O25" s="220"/>
      <c r="P25" s="93"/>
      <c r="Q25" s="83"/>
    </row>
    <row r="26" spans="1:17">
      <c r="A26" s="14" t="s">
        <v>24</v>
      </c>
      <c r="B26" s="15" t="s">
        <v>25</v>
      </c>
      <c r="D26" s="17"/>
      <c r="I26" s="36"/>
      <c r="K26" s="83"/>
      <c r="Q26" s="83"/>
    </row>
    <row r="27" spans="1:17">
      <c r="B27" s="8" t="s">
        <v>26</v>
      </c>
      <c r="C27" s="24">
        <v>284640.34799999988</v>
      </c>
      <c r="D27" s="24">
        <v>7045907.9920000024</v>
      </c>
      <c r="E27" s="36">
        <f>D27/C27</f>
        <v>24.753721815994989</v>
      </c>
      <c r="G27" s="155">
        <v>177199.95</v>
      </c>
      <c r="H27" s="155">
        <v>4769215.92</v>
      </c>
      <c r="I27" s="36">
        <f>H27/G27</f>
        <v>26.914318655281786</v>
      </c>
      <c r="K27" s="83" t="s">
        <v>77</v>
      </c>
      <c r="M27" s="26"/>
      <c r="N27" s="56"/>
      <c r="O27" s="54"/>
      <c r="P27" s="54"/>
      <c r="Q27" s="83"/>
    </row>
    <row r="28" spans="1:17">
      <c r="B28" s="8" t="s">
        <v>13</v>
      </c>
      <c r="C28" s="24">
        <v>103339.44099999998</v>
      </c>
      <c r="D28" s="24">
        <v>1881979.8280000002</v>
      </c>
      <c r="E28" s="36">
        <f t="shared" ref="E28:E31" si="2">D28/C28</f>
        <v>18.211631587981984</v>
      </c>
      <c r="G28" s="26">
        <v>0</v>
      </c>
      <c r="H28" s="26">
        <f>'Feb14Act - KP NER'!L28</f>
        <v>0</v>
      </c>
      <c r="I28" s="37" t="s">
        <v>41</v>
      </c>
      <c r="K28" s="83" t="s">
        <v>74</v>
      </c>
      <c r="M28" s="26"/>
      <c r="Q28" s="83"/>
    </row>
    <row r="29" spans="1:17">
      <c r="B29" s="8" t="s">
        <v>14</v>
      </c>
      <c r="C29" s="17">
        <v>67372.536999999997</v>
      </c>
      <c r="D29" s="17">
        <v>1207183.4870000009</v>
      </c>
      <c r="E29" s="36">
        <f t="shared" si="2"/>
        <v>17.918035163200116</v>
      </c>
      <c r="G29" s="26">
        <v>0</v>
      </c>
      <c r="H29" s="26">
        <f>'Feb14Act - KP NER'!L29</f>
        <v>0</v>
      </c>
      <c r="I29" s="37" t="s">
        <v>41</v>
      </c>
      <c r="K29" s="83" t="s">
        <v>74</v>
      </c>
      <c r="Q29" s="83"/>
    </row>
    <row r="30" spans="1:17">
      <c r="B30" s="8" t="s">
        <v>15</v>
      </c>
      <c r="C30" s="17">
        <v>64710.876000000047</v>
      </c>
      <c r="D30" s="17">
        <v>1480584.3200000008</v>
      </c>
      <c r="E30" s="36">
        <f t="shared" si="2"/>
        <v>22.879991919750857</v>
      </c>
      <c r="G30" s="155">
        <v>23321.81</v>
      </c>
      <c r="H30" s="155">
        <v>550332.93000000005</v>
      </c>
      <c r="I30" s="36">
        <f>H30/G30</f>
        <v>23.597350720205679</v>
      </c>
      <c r="K30" s="83" t="s">
        <v>77</v>
      </c>
      <c r="M30" s="26"/>
      <c r="N30" s="56"/>
      <c r="O30" s="54"/>
      <c r="P30" s="54"/>
      <c r="Q30" s="83"/>
    </row>
    <row r="31" spans="1:17">
      <c r="B31" s="8" t="s">
        <v>16</v>
      </c>
      <c r="C31" s="17">
        <v>50852.998000000014</v>
      </c>
      <c r="D31" s="17">
        <v>1150852.2210000001</v>
      </c>
      <c r="E31" s="36">
        <f t="shared" si="2"/>
        <v>22.63096112838814</v>
      </c>
      <c r="G31" s="155">
        <v>14480.9</v>
      </c>
      <c r="H31" s="155">
        <v>335370.78000000003</v>
      </c>
      <c r="I31" s="36">
        <f>H31/G31</f>
        <v>23.159525996312386</v>
      </c>
      <c r="K31" s="83" t="s">
        <v>77</v>
      </c>
      <c r="M31" s="26"/>
      <c r="N31" s="56"/>
      <c r="O31" s="54"/>
      <c r="P31" s="54"/>
      <c r="Q31" s="83"/>
    </row>
    <row r="32" spans="1:17">
      <c r="B32" s="16" t="s">
        <v>27</v>
      </c>
      <c r="C32" s="19">
        <v>55581.937999999995</v>
      </c>
      <c r="D32" s="19">
        <v>2042072.77</v>
      </c>
      <c r="E32" s="41">
        <f>D32/C32</f>
        <v>36.739862687047726</v>
      </c>
      <c r="G32" s="157">
        <v>59305.243000000002</v>
      </c>
      <c r="H32" s="157">
        <v>2171567.35</v>
      </c>
      <c r="I32" s="41">
        <f>H32/G32</f>
        <v>36.616785298392593</v>
      </c>
      <c r="K32" s="83" t="s">
        <v>79</v>
      </c>
      <c r="Q32" s="83"/>
    </row>
    <row r="33" spans="1:17">
      <c r="B33" s="21" t="s">
        <v>17</v>
      </c>
      <c r="C33" s="22">
        <f>SUM(C27:C32)</f>
        <v>626498.13799999992</v>
      </c>
      <c r="D33" s="22">
        <f>SUM(D27:D32)</f>
        <v>14808580.618000004</v>
      </c>
      <c r="E33" s="39">
        <f>D33/C33</f>
        <v>23.63707043930593</v>
      </c>
      <c r="G33" s="22">
        <f>SUM(G27:G32)</f>
        <v>274307.90299999999</v>
      </c>
      <c r="H33" s="22">
        <f>SUM(H27:H32)</f>
        <v>7826486.9800000004</v>
      </c>
      <c r="I33" s="23">
        <f>H33/G33</f>
        <v>28.53175899930233</v>
      </c>
      <c r="K33" s="83"/>
      <c r="M33" s="26"/>
      <c r="Q33" s="83"/>
    </row>
    <row r="34" spans="1:17">
      <c r="B34" s="3"/>
      <c r="C34" s="17"/>
      <c r="D34" s="17"/>
      <c r="E34" s="18"/>
      <c r="I34" s="36"/>
      <c r="K34" s="83"/>
      <c r="Q34" s="83"/>
    </row>
    <row r="35" spans="1:17">
      <c r="A35" s="14" t="s">
        <v>28</v>
      </c>
      <c r="B35" s="15" t="s">
        <v>29</v>
      </c>
      <c r="C35" s="22"/>
      <c r="D35" s="22"/>
      <c r="E35" s="23"/>
      <c r="I35" s="36"/>
      <c r="K35" s="83"/>
      <c r="Q35" s="83"/>
    </row>
    <row r="36" spans="1:17">
      <c r="A36" s="14"/>
      <c r="B36" s="8" t="s">
        <v>26</v>
      </c>
      <c r="C36" s="24">
        <f t="shared" ref="C36:D40" si="3">C11-C27</f>
        <v>193499.65200000012</v>
      </c>
      <c r="D36" s="24">
        <f t="shared" si="3"/>
        <v>7404283.7679999974</v>
      </c>
      <c r="E36" s="25">
        <f t="shared" ref="E36:E42" si="4">D36/C36</f>
        <v>38.26510121062126</v>
      </c>
      <c r="G36" s="24">
        <f t="shared" ref="G36:H40" si="5">G11-G27</f>
        <v>300940.05</v>
      </c>
      <c r="H36" s="24">
        <f t="shared" si="5"/>
        <v>9680975.8399999999</v>
      </c>
      <c r="I36" s="25">
        <f>H36/G36</f>
        <v>32.169117536864903</v>
      </c>
      <c r="K36" s="83" t="s">
        <v>80</v>
      </c>
      <c r="M36" s="26">
        <f t="shared" ref="M36:O41" si="6">G36-C36</f>
        <v>107440.39799999987</v>
      </c>
      <c r="N36" s="26">
        <f t="shared" si="6"/>
        <v>2276692.0720000025</v>
      </c>
      <c r="O36" s="36">
        <f t="shared" si="6"/>
        <v>-6.0959836737563577</v>
      </c>
      <c r="P36" s="36"/>
      <c r="Q36" s="83"/>
    </row>
    <row r="37" spans="1:17">
      <c r="A37" s="14"/>
      <c r="B37" s="8" t="s">
        <v>13</v>
      </c>
      <c r="C37" s="24">
        <f t="shared" si="3"/>
        <v>114595.55900000002</v>
      </c>
      <c r="D37" s="24">
        <f t="shared" si="3"/>
        <v>3373934.2762349998</v>
      </c>
      <c r="E37" s="25">
        <f t="shared" si="4"/>
        <v>29.442103216539124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-114595.55900000002</v>
      </c>
      <c r="N37" s="26">
        <f t="shared" si="6"/>
        <v>-3373934.2762349998</v>
      </c>
      <c r="O37" s="36">
        <f>0-E37</f>
        <v>-29.442103216539124</v>
      </c>
      <c r="P37" s="36"/>
      <c r="Q37" s="83"/>
    </row>
    <row r="38" spans="1:17">
      <c r="A38" s="14"/>
      <c r="B38" s="8" t="s">
        <v>14</v>
      </c>
      <c r="C38" s="24">
        <f t="shared" si="3"/>
        <v>83606.463000000003</v>
      </c>
      <c r="D38" s="24">
        <f t="shared" si="3"/>
        <v>3087457.2424031999</v>
      </c>
      <c r="E38" s="25">
        <f t="shared" si="4"/>
        <v>36.92845183993969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-83606.463000000003</v>
      </c>
      <c r="N38" s="26">
        <f t="shared" si="6"/>
        <v>-3087457.2424031999</v>
      </c>
      <c r="O38" s="36">
        <f>0-E38</f>
        <v>-36.92845183993969</v>
      </c>
      <c r="P38" s="36"/>
      <c r="Q38" s="83"/>
    </row>
    <row r="39" spans="1:17">
      <c r="A39" s="14"/>
      <c r="B39" s="8" t="s">
        <v>15</v>
      </c>
      <c r="C39" s="24">
        <f t="shared" si="3"/>
        <v>45227.12399999988</v>
      </c>
      <c r="D39" s="24">
        <f t="shared" si="3"/>
        <v>1309460.265999997</v>
      </c>
      <c r="E39" s="25">
        <f t="shared" si="4"/>
        <v>28.9529855137373</v>
      </c>
      <c r="G39" s="24">
        <f t="shared" si="5"/>
        <v>86616.18999999993</v>
      </c>
      <c r="H39" s="24">
        <f t="shared" si="5"/>
        <v>2239711.6559999976</v>
      </c>
      <c r="I39" s="25">
        <f>H39/G39</f>
        <v>25.857887030126811</v>
      </c>
      <c r="K39" s="83" t="s">
        <v>80</v>
      </c>
      <c r="M39" s="26">
        <f t="shared" si="6"/>
        <v>41389.06600000005</v>
      </c>
      <c r="N39" s="26">
        <f t="shared" si="6"/>
        <v>930251.3900000006</v>
      </c>
      <c r="O39" s="36">
        <f t="shared" si="6"/>
        <v>-3.0950984836104887</v>
      </c>
      <c r="P39" s="36"/>
      <c r="Q39" s="83"/>
    </row>
    <row r="40" spans="1:17">
      <c r="A40" s="14"/>
      <c r="B40" s="8" t="s">
        <v>16</v>
      </c>
      <c r="C40" s="24">
        <f t="shared" si="3"/>
        <v>39171.15199999998</v>
      </c>
      <c r="D40" s="24">
        <f t="shared" si="3"/>
        <v>1201675.4804999994</v>
      </c>
      <c r="E40" s="25">
        <f t="shared" si="4"/>
        <v>30.67756292947422</v>
      </c>
      <c r="G40" s="24">
        <f t="shared" si="5"/>
        <v>75543.25</v>
      </c>
      <c r="H40" s="24">
        <f t="shared" si="5"/>
        <v>2017156.9214999995</v>
      </c>
      <c r="I40" s="25">
        <f>H40/G40</f>
        <v>26.702014031697068</v>
      </c>
      <c r="K40" s="83" t="s">
        <v>80</v>
      </c>
      <c r="M40" s="26">
        <f t="shared" si="6"/>
        <v>36372.09800000002</v>
      </c>
      <c r="N40" s="26">
        <f t="shared" si="6"/>
        <v>815481.44100000011</v>
      </c>
      <c r="O40" s="36">
        <f t="shared" si="6"/>
        <v>-3.975548897777152</v>
      </c>
      <c r="P40" s="36"/>
      <c r="Q40" s="83"/>
    </row>
    <row r="41" spans="1:17">
      <c r="A41" s="14"/>
      <c r="B41" s="16" t="s">
        <v>27</v>
      </c>
      <c r="C41" s="19">
        <f>C19-C32</f>
        <v>52.843000000000757</v>
      </c>
      <c r="D41" s="19">
        <f>D19-D32</f>
        <v>874.56000000005588</v>
      </c>
      <c r="E41" s="20">
        <f t="shared" si="4"/>
        <v>16.550158015253551</v>
      </c>
      <c r="G41" s="19">
        <f>G19-G32</f>
        <v>13053.317999999985</v>
      </c>
      <c r="H41" s="19">
        <f>H19-H32</f>
        <v>548858.68999999994</v>
      </c>
      <c r="I41" s="20">
        <f>H41/G41</f>
        <v>42.0474464806573</v>
      </c>
      <c r="K41" s="83" t="s">
        <v>80</v>
      </c>
      <c r="M41" s="40">
        <f t="shared" si="6"/>
        <v>13000.474999999984</v>
      </c>
      <c r="N41" s="40">
        <f t="shared" si="6"/>
        <v>547984.12999999989</v>
      </c>
      <c r="O41" s="41">
        <f t="shared" si="6"/>
        <v>25.497288465403749</v>
      </c>
      <c r="P41" s="88"/>
      <c r="Q41" s="83"/>
    </row>
    <row r="42" spans="1:17" ht="14.25" thickBot="1">
      <c r="A42" s="14"/>
      <c r="B42" s="21" t="s">
        <v>17</v>
      </c>
      <c r="C42" s="22">
        <f>SUM(C36:C41)</f>
        <v>476152.79300000001</v>
      </c>
      <c r="D42" s="82">
        <f>SUM(D36:D41)</f>
        <v>16377685.593138194</v>
      </c>
      <c r="E42" s="34">
        <f t="shared" si="4"/>
        <v>34.395861651783264</v>
      </c>
      <c r="G42" s="22">
        <f>SUM(G36:G41)</f>
        <v>476152.8079999999</v>
      </c>
      <c r="H42" s="82">
        <f>SUM(H36:H41)</f>
        <v>14486703.107499996</v>
      </c>
      <c r="I42" s="34">
        <f>H42/G42</f>
        <v>30.424483199729444</v>
      </c>
      <c r="K42" s="83" t="s">
        <v>80</v>
      </c>
      <c r="M42" s="22">
        <f>SUM(M36:M41)</f>
        <v>1.4999999897554517E-2</v>
      </c>
      <c r="N42" s="22">
        <f>SUM(N36:N41)</f>
        <v>-1890982.4856381966</v>
      </c>
      <c r="O42" s="34">
        <f>I42-E42</f>
        <v>-3.9713784520538198</v>
      </c>
      <c r="P42" s="34"/>
      <c r="Q42" s="83"/>
    </row>
    <row r="43" spans="1:17" ht="14.25" thickTop="1">
      <c r="A43" s="14"/>
      <c r="B43" s="15"/>
      <c r="C43" s="22"/>
      <c r="D43" s="22"/>
      <c r="E43" s="18"/>
      <c r="Q43" s="83"/>
    </row>
    <row r="44" spans="1:17">
      <c r="A44" s="14" t="s">
        <v>30</v>
      </c>
      <c r="B44" s="15" t="s">
        <v>31</v>
      </c>
      <c r="C44" s="38">
        <f>C33+C42</f>
        <v>1102650.9309999999</v>
      </c>
      <c r="D44" s="38">
        <f>D33+D42</f>
        <v>31186266.211138196</v>
      </c>
      <c r="E44" s="34">
        <f>D44/C44</f>
        <v>28.282990867159754</v>
      </c>
      <c r="G44" s="38">
        <f>G33+G42</f>
        <v>750460.71099999989</v>
      </c>
      <c r="H44" s="38">
        <f>H33+H42</f>
        <v>22313190.087499999</v>
      </c>
      <c r="I44" s="34">
        <f>H44/G44</f>
        <v>29.732655901156164</v>
      </c>
      <c r="K44" s="77"/>
      <c r="M44" s="26">
        <f>G44-C44</f>
        <v>-352190.22</v>
      </c>
      <c r="N44" s="26">
        <f>H44-D44</f>
        <v>-8873076.1236381978</v>
      </c>
      <c r="O44" s="123">
        <f>I44-E44</f>
        <v>1.4496650339964106</v>
      </c>
    </row>
    <row r="45" spans="1:17">
      <c r="A45" s="14"/>
      <c r="B45" s="15"/>
      <c r="C45" s="38"/>
      <c r="D45" s="38"/>
      <c r="E45" s="34"/>
      <c r="G45" s="38"/>
      <c r="H45" s="38"/>
      <c r="I45" s="34"/>
      <c r="K45" s="77"/>
      <c r="M45" s="26"/>
      <c r="N45" s="26"/>
      <c r="O45" s="123"/>
    </row>
    <row r="46" spans="1:17">
      <c r="A46" s="14"/>
      <c r="B46" s="15" t="s">
        <v>210</v>
      </c>
      <c r="C46" s="38"/>
      <c r="D46" s="38">
        <v>938591.43774985301</v>
      </c>
      <c r="E46" s="34"/>
      <c r="G46" s="38"/>
      <c r="H46" s="38">
        <v>925903.36306752102</v>
      </c>
      <c r="I46" s="34"/>
      <c r="K46" s="77"/>
      <c r="M46" s="26"/>
      <c r="N46" s="26">
        <f t="shared" ref="N46" si="7">H46-D46</f>
        <v>-12688.074682331993</v>
      </c>
      <c r="O46" s="123"/>
    </row>
    <row r="47" spans="1:17">
      <c r="A47" s="14"/>
      <c r="B47" s="15"/>
      <c r="C47" s="38"/>
      <c r="D47" s="38"/>
      <c r="E47" s="34"/>
      <c r="G47" s="38"/>
      <c r="H47" s="38"/>
      <c r="I47" s="34"/>
      <c r="K47" s="77"/>
      <c r="M47" s="26"/>
      <c r="N47" s="26"/>
      <c r="O47" s="123"/>
    </row>
    <row r="48" spans="1:17">
      <c r="A48" s="14"/>
      <c r="B48" s="8"/>
      <c r="C48" s="17"/>
      <c r="D48" s="17"/>
      <c r="E48" s="18"/>
    </row>
    <row r="49" spans="1:5">
      <c r="A49" s="78" t="s">
        <v>71</v>
      </c>
      <c r="C49" s="17"/>
      <c r="D49" s="17"/>
      <c r="E49" s="18"/>
    </row>
    <row r="50" spans="1:5">
      <c r="A50" s="79" t="s">
        <v>32</v>
      </c>
      <c r="B50" s="16" t="s">
        <v>82</v>
      </c>
      <c r="C50" s="17"/>
      <c r="D50" s="17"/>
      <c r="E50" s="18"/>
    </row>
    <row r="51" spans="1:5">
      <c r="A51" s="79" t="s">
        <v>33</v>
      </c>
      <c r="B51" s="16" t="s">
        <v>83</v>
      </c>
      <c r="C51" s="24"/>
      <c r="D51" s="24"/>
      <c r="E51" s="25"/>
    </row>
    <row r="52" spans="1:5">
      <c r="A52" s="79" t="s">
        <v>34</v>
      </c>
      <c r="B52" s="16" t="s">
        <v>76</v>
      </c>
      <c r="C52" s="24"/>
      <c r="D52" s="24"/>
      <c r="E52" s="25"/>
    </row>
    <row r="53" spans="1:5">
      <c r="A53" s="79" t="s">
        <v>35</v>
      </c>
      <c r="B53" s="16" t="s">
        <v>78</v>
      </c>
      <c r="C53" s="24"/>
      <c r="D53" s="24"/>
      <c r="E53" s="25"/>
    </row>
    <row r="54" spans="1:5">
      <c r="A54" s="79" t="s">
        <v>36</v>
      </c>
      <c r="B54" s="16" t="s">
        <v>84</v>
      </c>
      <c r="C54" s="24"/>
      <c r="D54" s="33"/>
      <c r="E54" s="25"/>
    </row>
    <row r="55" spans="1:5">
      <c r="A55" s="79" t="s">
        <v>37</v>
      </c>
      <c r="B55" s="16" t="s">
        <v>85</v>
      </c>
      <c r="C55" s="24"/>
      <c r="D55" s="33"/>
      <c r="E55" s="25"/>
    </row>
    <row r="56" spans="1:5">
      <c r="A56" s="79" t="s">
        <v>38</v>
      </c>
      <c r="B56" s="16" t="s">
        <v>81</v>
      </c>
      <c r="C56" s="27"/>
      <c r="D56" s="24"/>
      <c r="E56" s="25"/>
    </row>
    <row r="57" spans="1:5" ht="14.25">
      <c r="A57" s="28" t="s">
        <v>4</v>
      </c>
      <c r="B57" s="29" t="s">
        <v>4</v>
      </c>
      <c r="C57" s="29"/>
      <c r="D57" s="29"/>
      <c r="E57" s="29"/>
    </row>
    <row r="58" spans="1:5" ht="14.25">
      <c r="A58"/>
      <c r="B58" s="30" t="s">
        <v>4</v>
      </c>
      <c r="C58"/>
      <c r="D58"/>
      <c r="E58"/>
    </row>
    <row r="59" spans="1:5">
      <c r="B59" s="3"/>
      <c r="C59" s="17"/>
      <c r="D59" s="17"/>
      <c r="E59" s="31"/>
    </row>
  </sheetData>
  <mergeCells count="4">
    <mergeCell ref="C6:E6"/>
    <mergeCell ref="G6:I6"/>
    <mergeCell ref="M6:O6"/>
    <mergeCell ref="M25:O25"/>
  </mergeCells>
  <printOptions horizontalCentered="1"/>
  <pageMargins left="0.5" right="0.5" top="0.5" bottom="0.5" header="0.3" footer="0.3"/>
  <pageSetup paperSize="17" scale="95" orientation="landscape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zoomScaleNormal="100" workbookViewId="0">
      <selection activeCell="C4" sqref="C4"/>
    </sheetView>
  </sheetViews>
  <sheetFormatPr defaultRowHeight="12.75"/>
  <cols>
    <col min="1" max="1" width="3.28515625" bestFit="1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3.140625" customWidth="1"/>
    <col min="11" max="13" width="10.7109375" customWidth="1"/>
    <col min="14" max="14" width="1.5703125" customWidth="1"/>
    <col min="15" max="15" width="6.140625" customWidth="1"/>
    <col min="16" max="16" width="1.5703125" customWidth="1"/>
    <col min="17" max="19" width="10.7109375" customWidth="1"/>
    <col min="20" max="20" width="1.42578125" customWidth="1"/>
    <col min="21" max="21" width="6.140625" customWidth="1"/>
  </cols>
  <sheetData>
    <row r="1" spans="1:21" ht="16.5">
      <c r="A1" s="1"/>
      <c r="B1" s="2" t="s">
        <v>0</v>
      </c>
      <c r="C1" s="3"/>
      <c r="D1" s="4"/>
      <c r="E1" s="5"/>
    </row>
    <row r="2" spans="1:21" ht="13.5" customHeight="1">
      <c r="A2" s="1"/>
      <c r="B2" s="6" t="s">
        <v>89</v>
      </c>
      <c r="C2" s="6"/>
      <c r="D2" s="7"/>
      <c r="E2" s="6"/>
    </row>
    <row r="3" spans="1:21" ht="13.5" customHeight="1">
      <c r="A3" s="1"/>
      <c r="B3" s="8" t="s">
        <v>1</v>
      </c>
      <c r="C3" s="6"/>
      <c r="D3" s="9"/>
      <c r="E3" s="6"/>
    </row>
    <row r="4" spans="1:21" ht="13.5" customHeight="1">
      <c r="A4" s="1"/>
      <c r="B4" s="8" t="s">
        <v>2</v>
      </c>
      <c r="C4" s="6"/>
      <c r="D4" s="6"/>
      <c r="E4" s="6"/>
    </row>
    <row r="5" spans="1:21" ht="13.5" customHeight="1">
      <c r="A5" s="1"/>
      <c r="B5" s="3"/>
      <c r="C5" s="6"/>
      <c r="D5" s="8"/>
      <c r="E5" s="6"/>
    </row>
    <row r="6" spans="1:21" ht="13.5" customHeight="1">
      <c r="A6" s="1"/>
      <c r="B6" s="8" t="s">
        <v>3</v>
      </c>
      <c r="C6" s="219" t="s">
        <v>39</v>
      </c>
      <c r="D6" s="219"/>
      <c r="E6" s="219"/>
      <c r="F6" s="6"/>
      <c r="G6" s="219" t="s">
        <v>138</v>
      </c>
      <c r="H6" s="219"/>
      <c r="I6" s="219"/>
      <c r="J6" s="6"/>
      <c r="K6" s="219" t="s">
        <v>40</v>
      </c>
      <c r="L6" s="219"/>
      <c r="M6" s="219"/>
      <c r="N6" s="6"/>
      <c r="O6" s="94" t="s">
        <v>71</v>
      </c>
      <c r="P6" s="6"/>
      <c r="Q6" s="219" t="s">
        <v>75</v>
      </c>
      <c r="R6" s="219"/>
      <c r="S6" s="219"/>
      <c r="T6" s="87"/>
      <c r="U6" s="94" t="s">
        <v>71</v>
      </c>
    </row>
    <row r="7" spans="1:21" ht="13.5" customHeight="1">
      <c r="A7" s="1"/>
      <c r="B7" s="3"/>
      <c r="C7" s="6"/>
      <c r="D7" s="6"/>
      <c r="E7" s="6"/>
    </row>
    <row r="8" spans="1:21" ht="13.5" customHeight="1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99" t="s">
        <v>8</v>
      </c>
      <c r="K8" s="10" t="s">
        <v>6</v>
      </c>
      <c r="L8" s="11" t="s">
        <v>7</v>
      </c>
      <c r="M8" s="35" t="s">
        <v>8</v>
      </c>
      <c r="N8" s="6"/>
      <c r="O8" s="77"/>
      <c r="P8" s="6"/>
      <c r="Q8" s="10" t="s">
        <v>6</v>
      </c>
      <c r="R8" s="11" t="s">
        <v>7</v>
      </c>
      <c r="S8" s="35" t="s">
        <v>8</v>
      </c>
    </row>
    <row r="9" spans="1:21" ht="13.5" customHeight="1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K9" s="12"/>
      <c r="L9" s="13" t="s">
        <v>9</v>
      </c>
      <c r="M9" s="12"/>
      <c r="N9" s="6"/>
      <c r="O9" s="77"/>
      <c r="P9" s="6"/>
      <c r="Q9" s="12"/>
      <c r="R9" s="13" t="s">
        <v>9</v>
      </c>
      <c r="S9" s="12"/>
    </row>
    <row r="10" spans="1:21" ht="13.5" customHeight="1">
      <c r="A10" s="14" t="s">
        <v>10</v>
      </c>
      <c r="B10" s="15" t="s">
        <v>11</v>
      </c>
      <c r="C10" s="6"/>
      <c r="D10" s="6"/>
      <c r="E10" s="6"/>
      <c r="G10" s="6"/>
      <c r="H10" s="6"/>
      <c r="I10" s="6"/>
    </row>
    <row r="11" spans="1:21" ht="13.5" customHeight="1">
      <c r="A11" s="1"/>
      <c r="B11" s="16" t="s">
        <v>12</v>
      </c>
      <c r="C11" s="17">
        <v>378896</v>
      </c>
      <c r="D11" s="17">
        <v>12354119.220000003</v>
      </c>
      <c r="E11" s="36">
        <f>D11/C11</f>
        <v>32.605567807525027</v>
      </c>
      <c r="G11" s="17">
        <v>378896</v>
      </c>
      <c r="H11" s="17">
        <v>12354119.220000003</v>
      </c>
      <c r="I11" s="36">
        <f>H11/G11</f>
        <v>32.605567807525027</v>
      </c>
      <c r="K11" s="26">
        <f>C11</f>
        <v>378896</v>
      </c>
      <c r="L11" s="26">
        <f>D11</f>
        <v>12354119.220000003</v>
      </c>
      <c r="M11" s="36">
        <f>E11</f>
        <v>32.605567807525027</v>
      </c>
      <c r="O11" s="83" t="s">
        <v>72</v>
      </c>
      <c r="Q11" s="26"/>
      <c r="R11" s="50"/>
      <c r="S11" s="54"/>
      <c r="U11" s="83"/>
    </row>
    <row r="12" spans="1:21" ht="13.5" customHeight="1">
      <c r="A12" s="1"/>
      <c r="B12" s="8" t="s">
        <v>13</v>
      </c>
      <c r="C12" s="17">
        <v>155948</v>
      </c>
      <c r="D12" s="17">
        <v>4025787.8175036004</v>
      </c>
      <c r="E12" s="36">
        <f>D12/C12</f>
        <v>25.814937142532127</v>
      </c>
      <c r="G12" s="17">
        <v>155948</v>
      </c>
      <c r="H12" s="17">
        <v>4025787.8175036004</v>
      </c>
      <c r="I12" s="36">
        <f>H12/G12</f>
        <v>25.814937142532127</v>
      </c>
      <c r="K12" s="26">
        <v>0</v>
      </c>
      <c r="L12" s="26">
        <v>0</v>
      </c>
      <c r="M12" s="37" t="s">
        <v>41</v>
      </c>
      <c r="O12" s="83" t="s">
        <v>74</v>
      </c>
      <c r="Q12" s="6"/>
      <c r="R12" s="50"/>
      <c r="S12" s="6"/>
      <c r="U12" s="83"/>
    </row>
    <row r="13" spans="1:21" ht="13.5" customHeight="1">
      <c r="A13" s="1"/>
      <c r="B13" s="8" t="s">
        <v>14</v>
      </c>
      <c r="C13" s="17">
        <v>161318</v>
      </c>
      <c r="D13" s="17">
        <v>3922670.1101626004</v>
      </c>
      <c r="E13" s="36">
        <f>D13/C13</f>
        <v>24.316381991858318</v>
      </c>
      <c r="G13" s="17">
        <v>161318</v>
      </c>
      <c r="H13" s="17">
        <v>3922670.1101626004</v>
      </c>
      <c r="I13" s="36">
        <f>H13/G13</f>
        <v>24.316381991858318</v>
      </c>
      <c r="K13" s="26">
        <v>0</v>
      </c>
      <c r="L13" s="26">
        <v>0</v>
      </c>
      <c r="M13" s="37" t="s">
        <v>41</v>
      </c>
      <c r="O13" s="83" t="s">
        <v>74</v>
      </c>
      <c r="Q13" s="6"/>
      <c r="R13" s="50"/>
      <c r="S13" s="6"/>
      <c r="U13" s="83"/>
    </row>
    <row r="14" spans="1:21" ht="13.5" customHeight="1">
      <c r="A14" s="1"/>
      <c r="B14" s="8" t="s">
        <v>15</v>
      </c>
      <c r="C14" s="17">
        <v>0</v>
      </c>
      <c r="D14" s="17">
        <v>640.14449999999999</v>
      </c>
      <c r="E14" s="37" t="s">
        <v>41</v>
      </c>
      <c r="G14" s="17">
        <v>0</v>
      </c>
      <c r="H14" s="17">
        <v>640.14449999999999</v>
      </c>
      <c r="I14" s="37" t="s">
        <v>41</v>
      </c>
      <c r="K14" s="26">
        <f>C14</f>
        <v>0</v>
      </c>
      <c r="L14" s="26">
        <f>D14</f>
        <v>640.14449999999999</v>
      </c>
      <c r="M14" s="37" t="s">
        <v>41</v>
      </c>
      <c r="O14" s="83" t="s">
        <v>72</v>
      </c>
      <c r="Q14" s="26"/>
      <c r="R14" s="50"/>
      <c r="S14" s="37"/>
      <c r="U14" s="83"/>
    </row>
    <row r="15" spans="1:21" ht="13.5" customHeight="1">
      <c r="A15" s="1"/>
      <c r="B15" s="8" t="s">
        <v>16</v>
      </c>
      <c r="C15" s="19">
        <v>137997.74999999988</v>
      </c>
      <c r="D15" s="19">
        <v>3642025.0889999983</v>
      </c>
      <c r="E15" s="41">
        <f>D15/C15</f>
        <v>26.391916455159606</v>
      </c>
      <c r="G15" s="19">
        <v>137997.74999999988</v>
      </c>
      <c r="H15" s="19">
        <v>3642025.0889999983</v>
      </c>
      <c r="I15" s="41">
        <f>H15/G15</f>
        <v>26.391916455159606</v>
      </c>
      <c r="K15" s="40">
        <f>C15</f>
        <v>137997.74999999988</v>
      </c>
      <c r="L15" s="40">
        <f>D15</f>
        <v>3642025.0889999983</v>
      </c>
      <c r="M15" s="41">
        <f>E15</f>
        <v>26.391916455159606</v>
      </c>
      <c r="O15" s="83" t="s">
        <v>72</v>
      </c>
      <c r="Q15" s="40"/>
      <c r="R15" s="51"/>
      <c r="S15" s="55"/>
      <c r="U15" s="83"/>
    </row>
    <row r="16" spans="1:21" ht="13.5" customHeight="1">
      <c r="A16" s="1"/>
      <c r="B16" s="21" t="s">
        <v>17</v>
      </c>
      <c r="C16" s="38">
        <f>SUM(C11:C15)</f>
        <v>834159.74999999988</v>
      </c>
      <c r="D16" s="38">
        <f>SUM(D11:D15)</f>
        <v>23945242.381166201</v>
      </c>
      <c r="E16" s="39">
        <f>D16/C16</f>
        <v>28.705823292440332</v>
      </c>
      <c r="G16" s="38">
        <f>SUM(G11:G15)</f>
        <v>834159.74999999988</v>
      </c>
      <c r="H16" s="38">
        <f>SUM(H11:H15)</f>
        <v>23945242.381166201</v>
      </c>
      <c r="I16" s="39">
        <f>H16/G16</f>
        <v>28.705823292440332</v>
      </c>
      <c r="K16" s="38">
        <f>SUM(K11:K15)</f>
        <v>516893.74999999988</v>
      </c>
      <c r="L16" s="38">
        <f>SUM(L11:L15)</f>
        <v>15996784.453500001</v>
      </c>
      <c r="M16" s="39">
        <f>L16/K16</f>
        <v>30.947916188771877</v>
      </c>
      <c r="O16" s="83"/>
      <c r="Q16" s="26"/>
      <c r="R16" s="26"/>
      <c r="S16" s="54"/>
      <c r="U16" s="83"/>
    </row>
    <row r="17" spans="1:27" ht="13.5" customHeight="1">
      <c r="A17" s="1"/>
      <c r="B17" s="3"/>
      <c r="C17" s="17"/>
      <c r="D17" s="17"/>
      <c r="E17" s="18"/>
      <c r="G17" s="17"/>
      <c r="H17" s="17"/>
      <c r="I17" s="18"/>
      <c r="O17" s="83"/>
      <c r="U17" s="83"/>
    </row>
    <row r="18" spans="1:27" ht="13.5" customHeight="1">
      <c r="A18" s="14" t="s">
        <v>18</v>
      </c>
      <c r="B18" s="15" t="s">
        <v>19</v>
      </c>
      <c r="C18" s="17"/>
      <c r="D18" s="17"/>
      <c r="E18" s="18"/>
      <c r="G18" s="17"/>
      <c r="H18" s="17"/>
      <c r="I18" s="18"/>
      <c r="O18" s="83"/>
      <c r="U18" s="83"/>
    </row>
    <row r="19" spans="1:27" ht="13.5" customHeight="1">
      <c r="A19" s="1"/>
      <c r="B19" s="8" t="s">
        <v>20</v>
      </c>
      <c r="C19" s="19">
        <v>74853.971000000005</v>
      </c>
      <c r="D19" s="19">
        <v>3958473.4800000004</v>
      </c>
      <c r="E19" s="41">
        <f>D19/C19</f>
        <v>52.882611665318336</v>
      </c>
      <c r="G19" s="19">
        <v>74853.971000000005</v>
      </c>
      <c r="H19" s="19">
        <v>3958473.4800000004</v>
      </c>
      <c r="I19" s="41">
        <f>H19/G19</f>
        <v>52.882611665318336</v>
      </c>
      <c r="K19" s="157">
        <v>163188.57999999999</v>
      </c>
      <c r="L19" s="154">
        <v>7628235.6799999997</v>
      </c>
      <c r="M19" s="158">
        <f>L19/K19</f>
        <v>46.744911194153417</v>
      </c>
      <c r="O19" s="83" t="s">
        <v>73</v>
      </c>
      <c r="U19" s="83"/>
    </row>
    <row r="20" spans="1:27" ht="13.5" customHeight="1">
      <c r="A20" s="1"/>
      <c r="B20" s="21" t="s">
        <v>17</v>
      </c>
      <c r="C20" s="38">
        <f>SUM(C19)</f>
        <v>74853.971000000005</v>
      </c>
      <c r="D20" s="38">
        <f>SUM(D19)</f>
        <v>3958473.4800000004</v>
      </c>
      <c r="E20" s="39">
        <f>D20/C20</f>
        <v>52.882611665318336</v>
      </c>
      <c r="G20" s="38">
        <f>SUM(G19)</f>
        <v>74853.971000000005</v>
      </c>
      <c r="H20" s="38">
        <f>SUM(H19)</f>
        <v>3958473.4800000004</v>
      </c>
      <c r="I20" s="39">
        <f>H20/G20</f>
        <v>52.882611665318336</v>
      </c>
      <c r="K20" s="38">
        <f>SUM(K19)</f>
        <v>163188.57999999999</v>
      </c>
      <c r="L20" s="38">
        <f>SUM(L19)</f>
        <v>7628235.6799999997</v>
      </c>
      <c r="M20" s="39">
        <f>L20/K20</f>
        <v>46.744911194153417</v>
      </c>
      <c r="O20" s="83"/>
      <c r="U20" s="83"/>
    </row>
    <row r="21" spans="1:27" ht="13.5" customHeight="1">
      <c r="A21" s="1"/>
      <c r="B21" s="3"/>
      <c r="C21" s="17"/>
      <c r="D21" s="17"/>
      <c r="E21" s="18"/>
      <c r="G21" s="17"/>
      <c r="H21" s="17"/>
      <c r="I21" s="18"/>
      <c r="O21" s="83"/>
      <c r="U21" s="83"/>
    </row>
    <row r="22" spans="1:27" ht="13.5" customHeight="1">
      <c r="A22" s="14" t="s">
        <v>21</v>
      </c>
      <c r="B22" s="15" t="s">
        <v>22</v>
      </c>
      <c r="C22" s="38">
        <f>C16+C20</f>
        <v>909013.7209999999</v>
      </c>
      <c r="D22" s="38">
        <f>D16+D20</f>
        <v>27903715.861166202</v>
      </c>
      <c r="E22" s="39">
        <f>D22/C22</f>
        <v>30.696693808394343</v>
      </c>
      <c r="G22" s="38">
        <f>G16+G20</f>
        <v>909013.7209999999</v>
      </c>
      <c r="H22" s="38">
        <f>H16+H20</f>
        <v>27903715.861166202</v>
      </c>
      <c r="I22" s="39">
        <f>H22/G22</f>
        <v>30.696693808394343</v>
      </c>
      <c r="K22" s="38">
        <f>K16+K20</f>
        <v>680082.32999999984</v>
      </c>
      <c r="L22" s="38">
        <f>L16+L20</f>
        <v>23625020.133500002</v>
      </c>
      <c r="M22" s="39">
        <f>L22/K22</f>
        <v>34.738470757650781</v>
      </c>
      <c r="O22" s="83"/>
      <c r="U22" s="83"/>
    </row>
    <row r="23" spans="1:27" ht="13.5" customHeight="1">
      <c r="A23" s="1"/>
      <c r="B23" s="3"/>
      <c r="C23" s="17"/>
      <c r="D23" s="17"/>
      <c r="E23" s="18"/>
      <c r="O23" s="83"/>
      <c r="U23" s="83"/>
    </row>
    <row r="24" spans="1:27" ht="13.5" customHeight="1">
      <c r="A24" s="1"/>
      <c r="B24" s="10" t="s">
        <v>23</v>
      </c>
      <c r="C24" s="17"/>
      <c r="D24" s="17"/>
      <c r="E24" s="18"/>
      <c r="K24" s="96"/>
      <c r="L24" s="208"/>
      <c r="O24" s="83"/>
      <c r="U24" s="83"/>
      <c r="X24" s="222"/>
      <c r="Y24" s="222"/>
    </row>
    <row r="25" spans="1:27" ht="13.5" customHeight="1">
      <c r="A25" s="1"/>
      <c r="B25" s="10"/>
      <c r="C25" s="17"/>
      <c r="D25" s="17"/>
      <c r="E25" s="18"/>
      <c r="K25" s="96"/>
      <c r="O25" s="83"/>
      <c r="Q25" s="220"/>
      <c r="R25" s="220"/>
      <c r="S25" s="220"/>
      <c r="U25" s="83"/>
      <c r="V25" s="221"/>
      <c r="W25" s="221"/>
      <c r="X25" s="222"/>
      <c r="Y25" s="222"/>
      <c r="Z25" s="221"/>
      <c r="AA25" s="221"/>
    </row>
    <row r="26" spans="1:27" ht="13.5" customHeight="1">
      <c r="A26" s="14" t="s">
        <v>24</v>
      </c>
      <c r="B26" s="15" t="s">
        <v>25</v>
      </c>
      <c r="C26" s="6"/>
      <c r="D26" s="17"/>
      <c r="E26" s="6"/>
      <c r="O26" s="83"/>
      <c r="U26" s="83"/>
      <c r="V26" s="100"/>
      <c r="W26" s="100"/>
      <c r="X26" s="100"/>
      <c r="Y26" s="100"/>
      <c r="Z26" s="100"/>
      <c r="AA26" s="100"/>
    </row>
    <row r="27" spans="1:27" ht="13.5" customHeight="1">
      <c r="A27" s="1"/>
      <c r="B27" s="8" t="s">
        <v>26</v>
      </c>
      <c r="C27" s="24">
        <v>145291.38900000002</v>
      </c>
      <c r="D27" s="24">
        <v>3623221.8829999981</v>
      </c>
      <c r="E27" s="36">
        <f>D27/C27</f>
        <v>24.937622992922158</v>
      </c>
      <c r="G27" s="26">
        <f>C27-'Jan Books'!X3-'Jan Books'!X4-'Feb Books'!X3-'Feb Books'!X4</f>
        <v>183950.33000000002</v>
      </c>
      <c r="H27" s="26">
        <f>D27+'Jan Books'!Y3+'Jan Books'!Y4+'Feb Books'!Y3+'Feb Books'!Y4</f>
        <v>4471741.1310000084</v>
      </c>
      <c r="I27" s="36">
        <f>H27/G27</f>
        <v>24.309503174036209</v>
      </c>
      <c r="K27" s="155">
        <v>102783.52</v>
      </c>
      <c r="L27" s="155">
        <v>2742799.1</v>
      </c>
      <c r="M27" s="156">
        <f>L27/K27</f>
        <v>26.685203036440083</v>
      </c>
      <c r="O27" s="83" t="s">
        <v>77</v>
      </c>
      <c r="Q27" s="26"/>
      <c r="R27" s="56"/>
      <c r="S27" s="54"/>
      <c r="U27" s="83"/>
      <c r="V27" s="26"/>
      <c r="W27" s="26"/>
      <c r="X27" s="26"/>
      <c r="Y27" s="26"/>
      <c r="Z27" s="26"/>
      <c r="AA27" s="26"/>
    </row>
    <row r="28" spans="1:27" ht="13.5" customHeight="1">
      <c r="A28" s="1"/>
      <c r="B28" s="8" t="s">
        <v>13</v>
      </c>
      <c r="C28" s="24">
        <v>64037.371000000057</v>
      </c>
      <c r="D28" s="24">
        <v>1291699.6190000004</v>
      </c>
      <c r="E28" s="36">
        <f t="shared" ref="E28:E31" si="0">D28/C28</f>
        <v>20.1710282422431</v>
      </c>
      <c r="G28" s="26">
        <f>C28-'Jan Books'!X5-'Feb Books'!X5</f>
        <v>49917.688000000082</v>
      </c>
      <c r="H28" s="26">
        <f>D28+'Jan Books'!Y5+'Feb Books'!Y5</f>
        <v>918521.14900000056</v>
      </c>
      <c r="I28" s="36">
        <f t="shared" ref="I28:I31" si="1">H28/G28</f>
        <v>18.400714973017159</v>
      </c>
      <c r="K28" s="26">
        <v>0</v>
      </c>
      <c r="L28" s="26">
        <v>0</v>
      </c>
      <c r="M28" s="37" t="s">
        <v>41</v>
      </c>
      <c r="O28" s="83" t="s">
        <v>74</v>
      </c>
      <c r="Q28" s="26"/>
      <c r="R28" s="6"/>
      <c r="S28" s="6"/>
      <c r="U28" s="83"/>
      <c r="V28" s="26"/>
      <c r="W28" s="26"/>
      <c r="X28" s="26"/>
      <c r="Y28" s="26"/>
      <c r="Z28" s="26"/>
      <c r="AA28" s="26"/>
    </row>
    <row r="29" spans="1:27" ht="13.5" customHeight="1">
      <c r="A29" s="1"/>
      <c r="B29" s="8" t="s">
        <v>14</v>
      </c>
      <c r="C29" s="17">
        <v>121145.36300000001</v>
      </c>
      <c r="D29" s="17">
        <v>2932043.142</v>
      </c>
      <c r="E29" s="36">
        <f t="shared" si="0"/>
        <v>24.202685677701091</v>
      </c>
      <c r="G29" s="26">
        <f>C29-'Jan Books'!X6-'Feb Books'!X6</f>
        <v>48422.541000000041</v>
      </c>
      <c r="H29" s="26">
        <f>D29+'Jan Books'!Y6+'Feb Books'!Y6</f>
        <v>1014606.4360000002</v>
      </c>
      <c r="I29" s="36">
        <f t="shared" si="1"/>
        <v>20.953184509668738</v>
      </c>
      <c r="K29" s="26">
        <v>0</v>
      </c>
      <c r="L29" s="26">
        <v>0</v>
      </c>
      <c r="M29" s="37" t="s">
        <v>41</v>
      </c>
      <c r="O29" s="83" t="s">
        <v>74</v>
      </c>
      <c r="Q29" s="6"/>
      <c r="R29" s="6"/>
      <c r="S29" s="6"/>
      <c r="U29" s="83"/>
      <c r="V29" s="26"/>
      <c r="W29" s="26"/>
      <c r="X29" s="26"/>
      <c r="Y29" s="26"/>
      <c r="Z29" s="26"/>
      <c r="AA29" s="26"/>
    </row>
    <row r="30" spans="1:27" ht="13.5" customHeight="1">
      <c r="A30" s="1"/>
      <c r="B30" s="8" t="s">
        <v>15</v>
      </c>
      <c r="C30" s="17">
        <v>-23920.496999999999</v>
      </c>
      <c r="D30" s="17">
        <v>-551003.57999999996</v>
      </c>
      <c r="E30" s="36">
        <f t="shared" si="0"/>
        <v>23.034788114979381</v>
      </c>
      <c r="G30" s="26">
        <f>C30-'Jan Books'!X7-'Feb Books'!X7</f>
        <v>0</v>
      </c>
      <c r="H30" s="26">
        <f>D30+'Jan Books'!Y7+'Feb Books'!Y7</f>
        <v>1.3969838619232178E-9</v>
      </c>
      <c r="I30" s="37" t="s">
        <v>41</v>
      </c>
      <c r="K30" s="26">
        <f>G30*111162/(G$27+G$30+G$31)</f>
        <v>0</v>
      </c>
      <c r="L30" s="26">
        <f>H30+R30</f>
        <v>1.3969838619232178E-9</v>
      </c>
      <c r="M30" s="37" t="s">
        <v>41</v>
      </c>
      <c r="O30" s="83" t="s">
        <v>77</v>
      </c>
      <c r="Q30" s="26"/>
      <c r="R30" s="26"/>
      <c r="S30" s="37"/>
      <c r="U30" s="83"/>
      <c r="V30" s="26"/>
      <c r="W30" s="26"/>
      <c r="X30" s="26"/>
      <c r="Y30" s="26"/>
      <c r="Z30" s="26"/>
      <c r="AA30" s="26"/>
    </row>
    <row r="31" spans="1:27" ht="13.5" customHeight="1">
      <c r="A31" s="1"/>
      <c r="B31" s="8" t="s">
        <v>16</v>
      </c>
      <c r="C31" s="17">
        <v>33577.305000000022</v>
      </c>
      <c r="D31" s="17">
        <v>838488.56300000055</v>
      </c>
      <c r="E31" s="36">
        <f t="shared" si="0"/>
        <v>24.97188392576474</v>
      </c>
      <c r="G31" s="26">
        <f>C31-'Jan Books'!X8-'Feb Books'!X8</f>
        <v>57802.925000000017</v>
      </c>
      <c r="H31" s="26">
        <f>D31+'Jan Books'!Y8+'Feb Books'!Y8</f>
        <v>1390124.5209999997</v>
      </c>
      <c r="I31" s="36">
        <f t="shared" si="1"/>
        <v>24.049380217350581</v>
      </c>
      <c r="K31" s="155">
        <v>11618.8</v>
      </c>
      <c r="L31" s="155">
        <v>283822.31</v>
      </c>
      <c r="M31" s="156">
        <f>L31/K31</f>
        <v>24.427850552552762</v>
      </c>
      <c r="O31" s="83" t="s">
        <v>77</v>
      </c>
      <c r="Q31" s="26"/>
      <c r="R31" s="56"/>
      <c r="S31" s="54"/>
      <c r="U31" s="83"/>
      <c r="V31" s="26"/>
      <c r="W31" s="26"/>
      <c r="X31" s="26"/>
      <c r="Y31" s="26"/>
      <c r="Z31" s="26"/>
      <c r="AA31" s="26"/>
    </row>
    <row r="32" spans="1:27" ht="13.5" customHeight="1">
      <c r="A32" s="1"/>
      <c r="B32" s="16" t="s">
        <v>27</v>
      </c>
      <c r="C32" s="19">
        <v>60890.554999999993</v>
      </c>
      <c r="D32" s="19">
        <v>3360256.9599999995</v>
      </c>
      <c r="E32" s="41">
        <f>D32/C32</f>
        <v>55.185191857751995</v>
      </c>
      <c r="G32" s="19">
        <f>C32-'Purchase Power - Delta1'!X10</f>
        <v>60928.011999999995</v>
      </c>
      <c r="H32" s="19">
        <f>D32-'Purchase Power - Delta1'!Y10</f>
        <v>3361473.5799999996</v>
      </c>
      <c r="I32" s="41">
        <f>H32/G32</f>
        <v>55.171233553459778</v>
      </c>
      <c r="K32" s="157">
        <v>57687.78</v>
      </c>
      <c r="L32" s="157">
        <v>2850010.87</v>
      </c>
      <c r="M32" s="158">
        <f>L32/K32</f>
        <v>49.404065644405108</v>
      </c>
      <c r="O32" s="83" t="s">
        <v>79</v>
      </c>
      <c r="U32" s="83"/>
      <c r="V32" s="26"/>
      <c r="W32" s="26"/>
      <c r="X32" s="26"/>
      <c r="Y32" s="26"/>
      <c r="Z32" s="26"/>
      <c r="AA32" s="26"/>
    </row>
    <row r="33" spans="1:21" ht="13.5" customHeight="1">
      <c r="A33" s="1"/>
      <c r="B33" s="21" t="s">
        <v>17</v>
      </c>
      <c r="C33" s="22">
        <f>SUM(C27:C32)</f>
        <v>401021.48600000009</v>
      </c>
      <c r="D33" s="22">
        <f>SUM(D27:D32)</f>
        <v>11494706.586999997</v>
      </c>
      <c r="E33" s="39">
        <f>D33/C33</f>
        <v>28.663567884240486</v>
      </c>
      <c r="G33" s="22">
        <f>SUM(G27:G32)</f>
        <v>401021.49600000016</v>
      </c>
      <c r="H33" s="22">
        <f>SUM(H27:H32)</f>
        <v>11156466.817000011</v>
      </c>
      <c r="I33" s="39">
        <f>H33/G33</f>
        <v>27.820121684948298</v>
      </c>
      <c r="K33" s="22">
        <f>SUM(K27:K32)</f>
        <v>172090.1</v>
      </c>
      <c r="L33" s="22">
        <f>SUM(L27:L32)</f>
        <v>5876632.2800000012</v>
      </c>
      <c r="M33" s="39">
        <f>L33/K33</f>
        <v>34.148578448150133</v>
      </c>
      <c r="O33" s="83"/>
      <c r="U33" s="83"/>
    </row>
    <row r="34" spans="1:21" ht="13.5" customHeight="1">
      <c r="A34" s="1"/>
      <c r="B34" s="3"/>
      <c r="C34" s="17"/>
      <c r="D34" s="17"/>
      <c r="E34" s="18"/>
      <c r="O34" s="83"/>
      <c r="U34" s="83"/>
    </row>
    <row r="35" spans="1:21" ht="13.5" customHeight="1">
      <c r="A35" s="14" t="s">
        <v>28</v>
      </c>
      <c r="B35" s="15" t="s">
        <v>29</v>
      </c>
      <c r="E35" s="23"/>
      <c r="O35" s="83"/>
      <c r="U35" s="83"/>
    </row>
    <row r="36" spans="1:21" ht="13.5" customHeight="1">
      <c r="A36" s="14"/>
      <c r="B36" s="8" t="s">
        <v>26</v>
      </c>
      <c r="C36" s="24">
        <f t="shared" ref="C36:D40" si="2">C11-C27</f>
        <v>233604.61099999998</v>
      </c>
      <c r="D36" s="24">
        <f t="shared" si="2"/>
        <v>8730897.3370000049</v>
      </c>
      <c r="E36" s="25">
        <f t="shared" ref="E36:E42" si="3">D36/C36</f>
        <v>37.374678948439104</v>
      </c>
      <c r="G36" s="24">
        <f t="shared" ref="G36:H36" si="4">G11-G27</f>
        <v>194945.66999999998</v>
      </c>
      <c r="H36" s="24">
        <f t="shared" si="4"/>
        <v>7882378.0889999941</v>
      </c>
      <c r="I36" s="25">
        <f t="shared" ref="I36:I42" si="5">H36/G36</f>
        <v>40.433717194128981</v>
      </c>
      <c r="K36" s="24">
        <f t="shared" ref="K36:L40" si="6">K11-K27</f>
        <v>276112.48</v>
      </c>
      <c r="L36" s="24">
        <f>L11-L27</f>
        <v>9611320.1200000029</v>
      </c>
      <c r="M36" s="25">
        <f>L36/K36</f>
        <v>34.809437516189064</v>
      </c>
      <c r="O36" s="83" t="s">
        <v>80</v>
      </c>
      <c r="Q36" s="26">
        <f t="shared" ref="Q36:S41" si="7">K36-G36</f>
        <v>81166.81</v>
      </c>
      <c r="R36" s="26">
        <f t="shared" si="7"/>
        <v>1728942.0310000088</v>
      </c>
      <c r="S36" s="36">
        <f t="shared" si="7"/>
        <v>-5.6242796779399171</v>
      </c>
      <c r="U36" s="83"/>
    </row>
    <row r="37" spans="1:21" ht="13.5" customHeight="1">
      <c r="A37" s="14"/>
      <c r="B37" s="8" t="s">
        <v>13</v>
      </c>
      <c r="C37" s="24">
        <f t="shared" si="2"/>
        <v>91910.628999999943</v>
      </c>
      <c r="D37" s="24">
        <f t="shared" si="2"/>
        <v>2734088.1985036</v>
      </c>
      <c r="E37" s="25">
        <f t="shared" si="3"/>
        <v>29.747247170983911</v>
      </c>
      <c r="G37" s="24">
        <f t="shared" ref="G37:H37" si="8">G12-G28</f>
        <v>106030.31199999992</v>
      </c>
      <c r="H37" s="24">
        <f t="shared" si="8"/>
        <v>3107266.6685035997</v>
      </c>
      <c r="I37" s="25">
        <f t="shared" si="5"/>
        <v>29.305456240698433</v>
      </c>
      <c r="K37" s="26">
        <f t="shared" si="6"/>
        <v>0</v>
      </c>
      <c r="L37" s="26">
        <f t="shared" si="6"/>
        <v>0</v>
      </c>
      <c r="M37" s="52" t="s">
        <v>41</v>
      </c>
      <c r="O37" s="83" t="s">
        <v>74</v>
      </c>
      <c r="Q37" s="26">
        <f t="shared" si="7"/>
        <v>-106030.31199999992</v>
      </c>
      <c r="R37" s="26">
        <f t="shared" si="7"/>
        <v>-3107266.6685035997</v>
      </c>
      <c r="S37" s="36">
        <f>0-I37</f>
        <v>-29.305456240698433</v>
      </c>
      <c r="U37" s="83"/>
    </row>
    <row r="38" spans="1:21" ht="13.5" customHeight="1">
      <c r="A38" s="14"/>
      <c r="B38" s="8" t="s">
        <v>14</v>
      </c>
      <c r="C38" s="24">
        <f t="shared" si="2"/>
        <v>40172.636999999988</v>
      </c>
      <c r="D38" s="24">
        <f t="shared" si="2"/>
        <v>990626.96816260042</v>
      </c>
      <c r="E38" s="25">
        <f t="shared" si="3"/>
        <v>24.659246744559006</v>
      </c>
      <c r="G38" s="24">
        <f t="shared" ref="G38:H38" si="9">G13-G29</f>
        <v>112895.45899999996</v>
      </c>
      <c r="H38" s="24">
        <f t="shared" si="9"/>
        <v>2908063.6741626002</v>
      </c>
      <c r="I38" s="25">
        <f t="shared" si="5"/>
        <v>25.758907399124009</v>
      </c>
      <c r="K38" s="26">
        <f t="shared" si="6"/>
        <v>0</v>
      </c>
      <c r="L38" s="26">
        <f t="shared" si="6"/>
        <v>0</v>
      </c>
      <c r="M38" s="52" t="s">
        <v>41</v>
      </c>
      <c r="O38" s="83" t="s">
        <v>74</v>
      </c>
      <c r="Q38" s="26">
        <f t="shared" si="7"/>
        <v>-112895.45899999996</v>
      </c>
      <c r="R38" s="26">
        <f t="shared" si="7"/>
        <v>-2908063.6741626002</v>
      </c>
      <c r="S38" s="36">
        <f>0-I38</f>
        <v>-25.758907399124009</v>
      </c>
      <c r="U38" s="83"/>
    </row>
    <row r="39" spans="1:21" ht="13.5" customHeight="1">
      <c r="A39" s="14"/>
      <c r="B39" s="8" t="s">
        <v>15</v>
      </c>
      <c r="C39" s="24">
        <f t="shared" si="2"/>
        <v>23920.496999999999</v>
      </c>
      <c r="D39" s="24">
        <f t="shared" si="2"/>
        <v>551643.72450000001</v>
      </c>
      <c r="E39" s="25">
        <f t="shared" si="3"/>
        <v>23.061549452755937</v>
      </c>
      <c r="G39" s="24">
        <f t="shared" ref="G39:H39" si="10">G14-G30</f>
        <v>0</v>
      </c>
      <c r="H39" s="24">
        <f t="shared" si="10"/>
        <v>640.14449999860301</v>
      </c>
      <c r="I39" s="37" t="s">
        <v>41</v>
      </c>
      <c r="K39" s="24">
        <f t="shared" si="6"/>
        <v>0</v>
      </c>
      <c r="L39" s="24">
        <f t="shared" si="6"/>
        <v>640.14449999860301</v>
      </c>
      <c r="M39" s="52" t="s">
        <v>41</v>
      </c>
      <c r="O39" s="83" t="s">
        <v>80</v>
      </c>
      <c r="Q39" s="26">
        <f t="shared" si="7"/>
        <v>0</v>
      </c>
      <c r="R39" s="26">
        <f t="shared" si="7"/>
        <v>0</v>
      </c>
      <c r="S39" s="52" t="s">
        <v>41</v>
      </c>
      <c r="U39" s="83"/>
    </row>
    <row r="40" spans="1:21" ht="13.5" customHeight="1">
      <c r="A40" s="14"/>
      <c r="B40" s="8" t="s">
        <v>16</v>
      </c>
      <c r="C40" s="24">
        <f t="shared" si="2"/>
        <v>104420.44499999986</v>
      </c>
      <c r="D40" s="24">
        <f t="shared" si="2"/>
        <v>2803536.5259999977</v>
      </c>
      <c r="E40" s="25">
        <f t="shared" si="3"/>
        <v>26.84854030261987</v>
      </c>
      <c r="G40" s="24">
        <f t="shared" ref="G40:H40" si="11">G15-G31</f>
        <v>80194.824999999866</v>
      </c>
      <c r="H40" s="24">
        <f t="shared" si="11"/>
        <v>2251900.5679999986</v>
      </c>
      <c r="I40" s="25">
        <f t="shared" si="5"/>
        <v>28.080372617559828</v>
      </c>
      <c r="K40" s="24">
        <f t="shared" si="6"/>
        <v>126378.94999999988</v>
      </c>
      <c r="L40" s="24">
        <f t="shared" si="6"/>
        <v>3358202.7789999982</v>
      </c>
      <c r="M40" s="25">
        <f>L40/K40</f>
        <v>26.572485204221124</v>
      </c>
      <c r="O40" s="83" t="s">
        <v>80</v>
      </c>
      <c r="Q40" s="26">
        <f t="shared" si="7"/>
        <v>46184.125000000015</v>
      </c>
      <c r="R40" s="26">
        <f t="shared" si="7"/>
        <v>1106302.2109999997</v>
      </c>
      <c r="S40" s="36">
        <f t="shared" si="7"/>
        <v>-1.5078874133387039</v>
      </c>
      <c r="U40" s="83"/>
    </row>
    <row r="41" spans="1:21" ht="13.5" customHeight="1">
      <c r="A41" s="14"/>
      <c r="B41" s="16" t="s">
        <v>27</v>
      </c>
      <c r="C41" s="19">
        <f>C19-C32</f>
        <v>13963.416000000012</v>
      </c>
      <c r="D41" s="19">
        <f>D19-D32</f>
        <v>598216.52000000095</v>
      </c>
      <c r="E41" s="20">
        <f t="shared" si="3"/>
        <v>42.841702918540882</v>
      </c>
      <c r="G41" s="19">
        <f>G19-G32</f>
        <v>13925.95900000001</v>
      </c>
      <c r="H41" s="19">
        <f>H19-H32</f>
        <v>596999.90000000084</v>
      </c>
      <c r="I41" s="20">
        <f t="shared" si="5"/>
        <v>42.86957185497964</v>
      </c>
      <c r="K41" s="19">
        <f>K19-K32</f>
        <v>105500.79999999999</v>
      </c>
      <c r="L41" s="19">
        <f>L19-L32</f>
        <v>4778224.8099999996</v>
      </c>
      <c r="M41" s="20">
        <f>L41/K41</f>
        <v>45.290886988534687</v>
      </c>
      <c r="O41" s="83" t="s">
        <v>80</v>
      </c>
      <c r="Q41" s="40">
        <f t="shared" si="7"/>
        <v>91574.840999999986</v>
      </c>
      <c r="R41" s="40">
        <f t="shared" si="7"/>
        <v>4181224.9099999988</v>
      </c>
      <c r="S41" s="41">
        <f t="shared" si="7"/>
        <v>2.4213151335550478</v>
      </c>
      <c r="U41" s="83"/>
    </row>
    <row r="42" spans="1:21" ht="13.5" customHeight="1" thickBot="1">
      <c r="A42" s="14"/>
      <c r="B42" s="21" t="s">
        <v>17</v>
      </c>
      <c r="C42" s="22">
        <f>SUM(C36:C41)</f>
        <v>507992.23499999981</v>
      </c>
      <c r="D42" s="118">
        <f>SUM(D36:D41)</f>
        <v>16409009.274166206</v>
      </c>
      <c r="E42" s="34">
        <f t="shared" si="3"/>
        <v>32.301693103962918</v>
      </c>
      <c r="G42" s="22">
        <f>SUM(G36:G41)</f>
        <v>507992.22499999974</v>
      </c>
      <c r="H42" s="82">
        <f>SUM(H36:H41)</f>
        <v>16747249.044166191</v>
      </c>
      <c r="I42" s="34">
        <f t="shared" si="5"/>
        <v>32.967530249436791</v>
      </c>
      <c r="K42" s="22">
        <f>SUM(K36:K41)</f>
        <v>507992.22999999986</v>
      </c>
      <c r="L42" s="82">
        <f>SUM(L36:L41)</f>
        <v>17748387.853499997</v>
      </c>
      <c r="M42" s="34">
        <f t="shared" ref="M42" si="12">L42/K42</f>
        <v>34.938305756172689</v>
      </c>
      <c r="O42" s="83" t="s">
        <v>80</v>
      </c>
      <c r="Q42" s="22">
        <f>SUM(Q36:Q41)</f>
        <v>5.0000001065200195E-3</v>
      </c>
      <c r="R42" s="22">
        <f>SUM(R36:R41)</f>
        <v>1001138.8093338078</v>
      </c>
      <c r="S42" s="34">
        <f>M42-I42</f>
        <v>1.9707755067358974</v>
      </c>
      <c r="U42" s="83"/>
    </row>
    <row r="43" spans="1:21" ht="13.5" customHeight="1" thickTop="1">
      <c r="A43" s="1"/>
      <c r="B43" s="3"/>
      <c r="C43" s="17"/>
      <c r="D43" s="17"/>
      <c r="E43" s="18"/>
      <c r="G43" s="17"/>
      <c r="H43" s="17"/>
      <c r="I43" s="18"/>
      <c r="Q43" s="6"/>
      <c r="R43" s="6"/>
      <c r="S43" s="6"/>
      <c r="U43" s="83"/>
    </row>
    <row r="44" spans="1:21" ht="13.5" customHeight="1">
      <c r="A44" s="14" t="s">
        <v>30</v>
      </c>
      <c r="B44" s="15" t="s">
        <v>31</v>
      </c>
      <c r="C44" s="38">
        <f>C33+C42</f>
        <v>909013.7209999999</v>
      </c>
      <c r="D44" s="38">
        <f>D33+D42</f>
        <v>27903715.861166202</v>
      </c>
      <c r="E44" s="34">
        <f>D44/C44</f>
        <v>30.696693808394343</v>
      </c>
      <c r="G44" s="38">
        <f>G33+G42</f>
        <v>909013.7209999999</v>
      </c>
      <c r="H44" s="38">
        <f>H33+H42</f>
        <v>27903715.861166202</v>
      </c>
      <c r="I44" s="34">
        <f>H44/G44</f>
        <v>30.696693808394343</v>
      </c>
      <c r="K44" s="38">
        <f>K33+K42</f>
        <v>680082.32999999984</v>
      </c>
      <c r="L44" s="38">
        <f>L33+L42</f>
        <v>23625020.133499999</v>
      </c>
      <c r="M44" s="34">
        <f>L44/K44</f>
        <v>34.738470757650774</v>
      </c>
      <c r="Q44" s="26">
        <f>K44-G44</f>
        <v>-228931.39100000006</v>
      </c>
      <c r="R44" s="26">
        <f>L44-H44</f>
        <v>-4278695.7276662029</v>
      </c>
      <c r="S44" s="123">
        <f>M44-I44</f>
        <v>4.0417769492564304</v>
      </c>
      <c r="U44" s="6"/>
    </row>
    <row r="45" spans="1:21" ht="13.5" customHeight="1">
      <c r="A45" s="14"/>
      <c r="B45" s="15"/>
      <c r="C45" s="38"/>
      <c r="D45" s="38"/>
      <c r="E45" s="34"/>
      <c r="G45" s="38"/>
      <c r="H45" s="38"/>
      <c r="I45" s="34"/>
      <c r="K45" s="38"/>
      <c r="L45" s="38"/>
      <c r="M45" s="34"/>
      <c r="Q45" s="26"/>
      <c r="R45" s="26"/>
      <c r="S45" s="123"/>
      <c r="U45" s="6"/>
    </row>
    <row r="46" spans="1:21" ht="13.5" customHeight="1">
      <c r="A46" s="14"/>
      <c r="B46" s="15" t="s">
        <v>210</v>
      </c>
      <c r="C46" s="38"/>
      <c r="D46" s="38">
        <v>713623.35703982797</v>
      </c>
      <c r="E46" s="34"/>
      <c r="G46" s="38"/>
      <c r="H46" s="38">
        <v>713623.35703982797</v>
      </c>
      <c r="I46" s="34"/>
      <c r="K46" s="38"/>
      <c r="L46" s="38">
        <v>580378.55631017801</v>
      </c>
      <c r="M46" s="34"/>
      <c r="Q46" s="26"/>
      <c r="R46" s="26">
        <f t="shared" ref="R46" si="13">L46-H46</f>
        <v>-133244.80072964996</v>
      </c>
      <c r="S46" s="123"/>
      <c r="U46" s="6"/>
    </row>
    <row r="47" spans="1:21" ht="13.5" customHeight="1">
      <c r="A47" s="14"/>
      <c r="B47" s="15"/>
      <c r="C47" s="38"/>
      <c r="D47" s="38"/>
      <c r="E47" s="34"/>
      <c r="G47" s="38"/>
      <c r="H47" s="38"/>
      <c r="I47" s="34"/>
      <c r="K47" s="38"/>
      <c r="L47" s="38"/>
      <c r="M47" s="34"/>
      <c r="Q47" s="26"/>
      <c r="R47" s="26"/>
      <c r="S47" s="123"/>
      <c r="U47" s="6"/>
    </row>
    <row r="49" spans="1:2" ht="14.25">
      <c r="A49" s="78" t="s">
        <v>71</v>
      </c>
      <c r="B49" s="6"/>
    </row>
    <row r="50" spans="1:2" ht="14.25">
      <c r="A50" s="79" t="s">
        <v>32</v>
      </c>
      <c r="B50" s="16" t="s">
        <v>82</v>
      </c>
    </row>
    <row r="51" spans="1:2" ht="14.25">
      <c r="A51" s="79" t="s">
        <v>33</v>
      </c>
      <c r="B51" s="16" t="s">
        <v>83</v>
      </c>
    </row>
    <row r="52" spans="1:2" ht="14.25">
      <c r="A52" s="79" t="s">
        <v>34</v>
      </c>
      <c r="B52" s="16" t="s">
        <v>76</v>
      </c>
    </row>
    <row r="53" spans="1:2" ht="14.25">
      <c r="A53" s="79" t="s">
        <v>35</v>
      </c>
      <c r="B53" s="16" t="s">
        <v>78</v>
      </c>
    </row>
    <row r="54" spans="1:2" ht="14.25">
      <c r="A54" s="79" t="s">
        <v>36</v>
      </c>
      <c r="B54" s="16" t="s">
        <v>84</v>
      </c>
    </row>
    <row r="55" spans="1:2" ht="14.25">
      <c r="A55" s="79" t="s">
        <v>37</v>
      </c>
      <c r="B55" s="16" t="s">
        <v>85</v>
      </c>
    </row>
    <row r="56" spans="1:2" ht="14.25">
      <c r="A56" s="79" t="s">
        <v>38</v>
      </c>
      <c r="B56" s="16" t="s">
        <v>81</v>
      </c>
    </row>
  </sheetData>
  <mergeCells count="9">
    <mergeCell ref="V25:W25"/>
    <mergeCell ref="Z25:AA25"/>
    <mergeCell ref="C6:E6"/>
    <mergeCell ref="K6:M6"/>
    <mergeCell ref="Q6:S6"/>
    <mergeCell ref="Q25:S25"/>
    <mergeCell ref="X25:Y25"/>
    <mergeCell ref="X24:Y24"/>
    <mergeCell ref="G6:I6"/>
  </mergeCells>
  <pageMargins left="0.7" right="0.7" top="0.75" bottom="0.75" header="0.3" footer="0.3"/>
  <pageSetup paperSize="17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Normal="100" workbookViewId="0">
      <selection activeCell="C3" sqref="C3"/>
    </sheetView>
  </sheetViews>
  <sheetFormatPr defaultRowHeight="12.75"/>
  <cols>
    <col min="1" max="1" width="3.28515625" bestFit="1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>
      <c r="A1" s="1"/>
      <c r="B1" s="2" t="s">
        <v>0</v>
      </c>
      <c r="C1" s="3"/>
      <c r="D1" s="4"/>
      <c r="E1" s="5"/>
    </row>
    <row r="2" spans="1:17" ht="13.5" customHeight="1">
      <c r="A2" s="1"/>
      <c r="B2" s="6" t="s">
        <v>90</v>
      </c>
      <c r="C2" s="6"/>
      <c r="D2" s="7"/>
      <c r="E2" s="6"/>
    </row>
    <row r="3" spans="1:17" ht="13.5" customHeight="1">
      <c r="A3" s="1"/>
      <c r="B3" s="8" t="s">
        <v>1</v>
      </c>
      <c r="C3" s="6"/>
      <c r="D3" s="9"/>
      <c r="E3" s="6"/>
    </row>
    <row r="4" spans="1:17" ht="13.5" customHeight="1">
      <c r="A4" s="1"/>
      <c r="B4" s="8" t="s">
        <v>2</v>
      </c>
      <c r="C4" s="6"/>
      <c r="D4" s="6"/>
      <c r="E4" s="6"/>
    </row>
    <row r="5" spans="1:17" ht="13.5" customHeight="1">
      <c r="A5" s="1"/>
      <c r="B5" s="3"/>
      <c r="C5" s="6"/>
      <c r="D5" s="8"/>
      <c r="E5" s="6"/>
    </row>
    <row r="6" spans="1:17" ht="13.5" customHeight="1">
      <c r="A6" s="1"/>
      <c r="B6" s="8" t="s">
        <v>3</v>
      </c>
      <c r="C6" s="219" t="s">
        <v>39</v>
      </c>
      <c r="D6" s="219"/>
      <c r="E6" s="219"/>
      <c r="F6" s="6"/>
      <c r="G6" s="219" t="s">
        <v>40</v>
      </c>
      <c r="H6" s="219"/>
      <c r="I6" s="219"/>
      <c r="J6" s="6"/>
      <c r="K6" s="94" t="s">
        <v>71</v>
      </c>
      <c r="L6" s="6"/>
      <c r="M6" s="219" t="s">
        <v>75</v>
      </c>
      <c r="N6" s="219"/>
      <c r="O6" s="219"/>
      <c r="P6" s="87"/>
      <c r="Q6" s="94" t="s">
        <v>71</v>
      </c>
    </row>
    <row r="7" spans="1:17" ht="13.5" customHeight="1">
      <c r="A7" s="1"/>
      <c r="B7" s="3"/>
      <c r="C7" s="6"/>
      <c r="D7" s="6"/>
      <c r="E7" s="6"/>
    </row>
    <row r="8" spans="1:17" ht="13.5" customHeight="1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35" t="s">
        <v>8</v>
      </c>
      <c r="J8" s="6"/>
      <c r="K8" s="77"/>
      <c r="L8" s="6"/>
      <c r="M8" s="10" t="s">
        <v>6</v>
      </c>
      <c r="N8" s="11" t="s">
        <v>7</v>
      </c>
      <c r="O8" s="35" t="s">
        <v>8</v>
      </c>
    </row>
    <row r="9" spans="1:17" ht="13.5" customHeight="1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J9" s="6"/>
      <c r="K9" s="77"/>
      <c r="L9" s="6"/>
      <c r="M9" s="12"/>
      <c r="N9" s="13" t="s">
        <v>9</v>
      </c>
      <c r="O9" s="12"/>
    </row>
    <row r="10" spans="1:17" ht="13.5" customHeight="1">
      <c r="A10" s="14" t="s">
        <v>10</v>
      </c>
      <c r="B10" s="15" t="s">
        <v>11</v>
      </c>
      <c r="C10" s="6"/>
      <c r="D10" s="6"/>
      <c r="E10" s="6"/>
    </row>
    <row r="11" spans="1:17" ht="13.5" customHeight="1">
      <c r="A11" s="1"/>
      <c r="B11" s="16" t="s">
        <v>12</v>
      </c>
      <c r="C11" s="17">
        <v>574116</v>
      </c>
      <c r="D11" s="17">
        <v>17404939.77</v>
      </c>
      <c r="E11" s="36">
        <f t="shared" ref="E11:E16" si="0">D11/C11</f>
        <v>30.316068129088894</v>
      </c>
      <c r="G11" s="26">
        <f>C11</f>
        <v>574116</v>
      </c>
      <c r="H11" s="26">
        <f>D11</f>
        <v>17404939.77</v>
      </c>
      <c r="I11" s="36">
        <f>E11</f>
        <v>30.316068129088894</v>
      </c>
      <c r="K11" s="83" t="s">
        <v>72</v>
      </c>
      <c r="M11" s="26"/>
      <c r="N11" s="50"/>
      <c r="O11" s="54"/>
      <c r="Q11" s="83"/>
    </row>
    <row r="12" spans="1:17" ht="13.5" customHeight="1">
      <c r="A12" s="1"/>
      <c r="B12" s="8" t="s">
        <v>13</v>
      </c>
      <c r="C12" s="17">
        <v>138199</v>
      </c>
      <c r="D12" s="17">
        <v>3749430.6093974994</v>
      </c>
      <c r="E12" s="36">
        <f t="shared" si="0"/>
        <v>27.130663820993636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>
      <c r="A13" s="1"/>
      <c r="B13" s="8" t="s">
        <v>14</v>
      </c>
      <c r="C13" s="17">
        <v>211280</v>
      </c>
      <c r="D13" s="17">
        <v>5268780.5688904021</v>
      </c>
      <c r="E13" s="36">
        <f t="shared" si="0"/>
        <v>24.937431696755027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>
      <c r="A14" s="1"/>
      <c r="B14" s="8" t="s">
        <v>15</v>
      </c>
      <c r="C14" s="17">
        <v>103458.45000000016</v>
      </c>
      <c r="D14" s="17">
        <v>2756486.5620000027</v>
      </c>
      <c r="E14" s="36">
        <f t="shared" si="0"/>
        <v>26.643416385998425</v>
      </c>
      <c r="G14" s="26">
        <f t="shared" ref="G14:I15" si="1">C14</f>
        <v>103458.45000000016</v>
      </c>
      <c r="H14" s="26">
        <f t="shared" si="1"/>
        <v>2756486.5620000027</v>
      </c>
      <c r="I14" s="36">
        <f t="shared" si="1"/>
        <v>26.643416385998425</v>
      </c>
      <c r="K14" s="83" t="s">
        <v>72</v>
      </c>
      <c r="M14" s="26"/>
      <c r="N14" s="50"/>
      <c r="O14" s="54"/>
      <c r="Q14" s="83"/>
    </row>
    <row r="15" spans="1:17" ht="13.5" customHeight="1">
      <c r="A15" s="1"/>
      <c r="B15" s="8" t="s">
        <v>16</v>
      </c>
      <c r="C15" s="19">
        <v>112324.05000000003</v>
      </c>
      <c r="D15" s="19">
        <v>2913963.0285000019</v>
      </c>
      <c r="E15" s="41">
        <f t="shared" si="0"/>
        <v>25.942467606002463</v>
      </c>
      <c r="G15" s="40">
        <f t="shared" si="1"/>
        <v>112324.05000000003</v>
      </c>
      <c r="H15" s="40">
        <f t="shared" si="1"/>
        <v>2913963.0285000019</v>
      </c>
      <c r="I15" s="41">
        <f t="shared" si="1"/>
        <v>25.942467606002463</v>
      </c>
      <c r="K15" s="83" t="s">
        <v>72</v>
      </c>
      <c r="M15" s="40"/>
      <c r="N15" s="51"/>
      <c r="O15" s="55"/>
      <c r="Q15" s="83"/>
    </row>
    <row r="16" spans="1:17" ht="13.5" customHeight="1">
      <c r="A16" s="1"/>
      <c r="B16" s="21" t="s">
        <v>17</v>
      </c>
      <c r="C16" s="38">
        <f>SUM(C11:C15)</f>
        <v>1139377.5000000002</v>
      </c>
      <c r="D16" s="38">
        <f>SUM(D11:D15)</f>
        <v>32093600.538787909</v>
      </c>
      <c r="E16" s="39">
        <f t="shared" si="0"/>
        <v>28.167662200445331</v>
      </c>
      <c r="G16" s="38">
        <f>SUM(G11:G15)</f>
        <v>789898.50000000023</v>
      </c>
      <c r="H16" s="38">
        <f>SUM(H11:H15)</f>
        <v>23075389.360500004</v>
      </c>
      <c r="I16" s="39">
        <f>H16/G16</f>
        <v>29.213106950449959</v>
      </c>
      <c r="K16" s="83"/>
      <c r="M16" s="26"/>
      <c r="N16" s="26"/>
      <c r="O16" s="54"/>
      <c r="Q16" s="83"/>
    </row>
    <row r="17" spans="1:17" ht="13.5" customHeight="1">
      <c r="A17" s="1"/>
      <c r="B17" s="3"/>
      <c r="C17" s="17"/>
      <c r="D17" s="17"/>
      <c r="E17" s="18"/>
      <c r="K17" s="83"/>
      <c r="Q17" s="83"/>
    </row>
    <row r="18" spans="1:17" ht="13.5" customHeight="1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>
      <c r="A19" s="1"/>
      <c r="B19" s="8" t="s">
        <v>20</v>
      </c>
      <c r="C19" s="19">
        <v>74632.903000000006</v>
      </c>
      <c r="D19" s="19">
        <v>3301338</v>
      </c>
      <c r="E19" s="41">
        <f>D19/C19</f>
        <v>44.234350632186981</v>
      </c>
      <c r="G19" s="157">
        <f>C19+Purchases!B11</f>
        <v>75539.67300000001</v>
      </c>
      <c r="H19" s="154">
        <v>3323113.38</v>
      </c>
      <c r="I19" s="158">
        <f>H19/G19</f>
        <v>43.991630464166818</v>
      </c>
      <c r="K19" s="83" t="s">
        <v>73</v>
      </c>
      <c r="Q19" s="83"/>
    </row>
    <row r="20" spans="1:17" ht="13.5" customHeight="1">
      <c r="A20" s="1"/>
      <c r="B20" s="21" t="s">
        <v>17</v>
      </c>
      <c r="C20" s="38">
        <f>SUM(C19)</f>
        <v>74632.903000000006</v>
      </c>
      <c r="D20" s="38">
        <f>SUM(D19)</f>
        <v>3301338</v>
      </c>
      <c r="E20" s="39">
        <f>D20/C20</f>
        <v>44.234350632186981</v>
      </c>
      <c r="G20" s="38">
        <f>SUM(G19)</f>
        <v>75539.67300000001</v>
      </c>
      <c r="H20" s="38">
        <f>SUM(H19)</f>
        <v>3323113.38</v>
      </c>
      <c r="I20" s="39">
        <f>H20/G20</f>
        <v>43.991630464166818</v>
      </c>
      <c r="K20" s="83"/>
      <c r="Q20" s="83"/>
    </row>
    <row r="21" spans="1:17" ht="13.5" customHeight="1">
      <c r="A21" s="1"/>
      <c r="B21" s="3"/>
      <c r="C21" s="17"/>
      <c r="D21" s="17"/>
      <c r="E21" s="18"/>
      <c r="K21" s="83"/>
      <c r="Q21" s="83"/>
    </row>
    <row r="22" spans="1:17" ht="13.5" customHeight="1">
      <c r="A22" s="14" t="s">
        <v>21</v>
      </c>
      <c r="B22" s="15" t="s">
        <v>22</v>
      </c>
      <c r="C22" s="38">
        <f>C16+C20</f>
        <v>1214010.4030000002</v>
      </c>
      <c r="D22" s="38">
        <f>D16+D20</f>
        <v>35394938.538787909</v>
      </c>
      <c r="E22" s="39">
        <f>D22/C22</f>
        <v>29.155383225153386</v>
      </c>
      <c r="G22" s="38">
        <f>G16+G20</f>
        <v>865438.17300000018</v>
      </c>
      <c r="H22" s="38">
        <f>H16+H20</f>
        <v>26398502.740500003</v>
      </c>
      <c r="I22" s="39">
        <f>H22/G22</f>
        <v>30.503048703052755</v>
      </c>
      <c r="K22" s="83"/>
      <c r="Q22" s="83"/>
    </row>
    <row r="23" spans="1:17" ht="13.5" customHeight="1">
      <c r="A23" s="1"/>
      <c r="B23" s="3"/>
      <c r="C23" s="17"/>
      <c r="D23" s="17"/>
      <c r="E23" s="18"/>
      <c r="K23" s="83"/>
      <c r="Q23" s="83"/>
    </row>
    <row r="24" spans="1:17" ht="13.5" customHeight="1">
      <c r="A24" s="1"/>
      <c r="B24" s="10" t="s">
        <v>23</v>
      </c>
      <c r="C24" s="17"/>
      <c r="D24" s="17"/>
      <c r="E24" s="18"/>
      <c r="G24" s="96"/>
      <c r="H24" s="208"/>
      <c r="K24" s="207"/>
      <c r="L24" s="208">
        <f>L19-H19</f>
        <v>-3323113.38</v>
      </c>
      <c r="Q24" s="83"/>
    </row>
    <row r="25" spans="1:17" ht="13.5" customHeight="1">
      <c r="A25" s="1"/>
      <c r="B25" s="10"/>
      <c r="C25" s="17"/>
      <c r="D25" s="17"/>
      <c r="E25" s="18"/>
      <c r="G25" s="96"/>
      <c r="K25" s="83"/>
      <c r="M25" s="220"/>
      <c r="N25" s="220"/>
      <c r="O25" s="220"/>
      <c r="Q25" s="83"/>
    </row>
    <row r="26" spans="1:17" ht="13.5" customHeight="1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>
      <c r="A27" s="1"/>
      <c r="B27" s="8" t="s">
        <v>26</v>
      </c>
      <c r="C27" s="24">
        <v>322770.60400000011</v>
      </c>
      <c r="D27" s="24">
        <v>7792177.9089999981</v>
      </c>
      <c r="E27" s="36">
        <f>D27/C27</f>
        <v>24.141535234106993</v>
      </c>
      <c r="G27" s="155">
        <v>208923.38</v>
      </c>
      <c r="H27" s="155">
        <v>5491903.46</v>
      </c>
      <c r="I27" s="156">
        <f>H27/G27</f>
        <v>26.286686822700265</v>
      </c>
      <c r="K27" s="83" t="s">
        <v>77</v>
      </c>
      <c r="M27" s="26"/>
      <c r="N27" s="56"/>
      <c r="O27" s="54"/>
      <c r="Q27" s="83"/>
    </row>
    <row r="28" spans="1:17" ht="13.5" customHeight="1">
      <c r="A28" s="1"/>
      <c r="B28" s="8" t="s">
        <v>13</v>
      </c>
      <c r="C28" s="24">
        <v>66548.465999999971</v>
      </c>
      <c r="D28" s="24">
        <v>1137094.8900000008</v>
      </c>
      <c r="E28" s="36">
        <f t="shared" ref="E28:E31" si="2">D28/C28</f>
        <v>17.086718272364106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>
      <c r="A29" s="1"/>
      <c r="B29" s="8" t="s">
        <v>14</v>
      </c>
      <c r="C29" s="17">
        <v>93711.182999999946</v>
      </c>
      <c r="D29" s="17">
        <v>1833577.7770000005</v>
      </c>
      <c r="E29" s="36">
        <f t="shared" si="2"/>
        <v>19.566264327278866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>
      <c r="A30" s="1"/>
      <c r="B30" s="8" t="s">
        <v>15</v>
      </c>
      <c r="C30" s="17">
        <v>58175.917999999976</v>
      </c>
      <c r="D30" s="17">
        <v>1350534.5020000003</v>
      </c>
      <c r="E30" s="36">
        <f t="shared" si="2"/>
        <v>23.214665937888611</v>
      </c>
      <c r="G30" s="155">
        <v>22565.86</v>
      </c>
      <c r="H30" s="155">
        <v>537427.44999999995</v>
      </c>
      <c r="I30" s="156">
        <f>H30/G30</f>
        <v>23.815952505244645</v>
      </c>
      <c r="K30" s="83" t="s">
        <v>77</v>
      </c>
      <c r="M30" s="26"/>
      <c r="N30" s="56"/>
      <c r="O30" s="54"/>
      <c r="Q30" s="83"/>
    </row>
    <row r="31" spans="1:17" ht="13.5" customHeight="1">
      <c r="A31" s="1"/>
      <c r="B31" s="8" t="s">
        <v>16</v>
      </c>
      <c r="C31" s="17">
        <v>60631.721000000005</v>
      </c>
      <c r="D31" s="17">
        <v>1403394.3069999982</v>
      </c>
      <c r="E31" s="36">
        <f t="shared" si="2"/>
        <v>23.146206042873136</v>
      </c>
      <c r="G31" s="155">
        <v>21253.599999999999</v>
      </c>
      <c r="H31" s="155">
        <v>501215.31</v>
      </c>
      <c r="I31" s="156">
        <f>H31/G31</f>
        <v>23.582607652350664</v>
      </c>
      <c r="K31" s="83" t="s">
        <v>77</v>
      </c>
      <c r="M31" s="26"/>
      <c r="N31" s="56"/>
      <c r="O31" s="54"/>
      <c r="Q31" s="83"/>
    </row>
    <row r="32" spans="1:17" ht="13.5" customHeight="1">
      <c r="A32" s="1"/>
      <c r="B32" s="16" t="s">
        <v>27</v>
      </c>
      <c r="C32" s="19">
        <v>73983.854999999996</v>
      </c>
      <c r="D32" s="19">
        <v>3293074.88</v>
      </c>
      <c r="E32" s="41">
        <f>D32/C32</f>
        <v>44.510723048967911</v>
      </c>
      <c r="G32" s="157">
        <v>74506.827999999994</v>
      </c>
      <c r="H32" s="157">
        <v>3306510.32</v>
      </c>
      <c r="I32" s="158">
        <f>H32/G32</f>
        <v>44.378621513722209</v>
      </c>
      <c r="K32" s="83" t="s">
        <v>79</v>
      </c>
      <c r="Q32" s="83"/>
    </row>
    <row r="33" spans="1:19" ht="13.5" customHeight="1">
      <c r="A33" s="1"/>
      <c r="B33" s="21" t="s">
        <v>17</v>
      </c>
      <c r="C33" s="22">
        <f>SUM(C27:C32)</f>
        <v>675821.74699999997</v>
      </c>
      <c r="D33" s="22">
        <f>SUM(D27:D32)</f>
        <v>16809854.264999997</v>
      </c>
      <c r="E33" s="39">
        <f>D33/C33</f>
        <v>24.873207083997546</v>
      </c>
      <c r="G33" s="22">
        <f>SUM(G27:G32)</f>
        <v>327249.66800000001</v>
      </c>
      <c r="H33" s="22">
        <f>SUM(H27:H32)</f>
        <v>9837056.5399999991</v>
      </c>
      <c r="I33" s="39">
        <f>H33/G33</f>
        <v>30.059790740566921</v>
      </c>
      <c r="K33" s="83"/>
      <c r="Q33" s="83"/>
    </row>
    <row r="34" spans="1:19" ht="13.5" customHeight="1">
      <c r="A34" s="1"/>
      <c r="B34" s="3"/>
      <c r="C34" s="17"/>
      <c r="D34" s="17"/>
      <c r="E34" s="18"/>
      <c r="K34" s="83"/>
      <c r="Q34" s="83"/>
    </row>
    <row r="35" spans="1:19" ht="13.5" customHeight="1">
      <c r="A35" s="14" t="s">
        <v>28</v>
      </c>
      <c r="B35" s="15" t="s">
        <v>29</v>
      </c>
      <c r="E35" s="23"/>
      <c r="K35" s="83"/>
      <c r="Q35" s="83"/>
    </row>
    <row r="36" spans="1:19" ht="13.5" customHeight="1">
      <c r="A36" s="14"/>
      <c r="B36" s="8" t="s">
        <v>26</v>
      </c>
      <c r="C36" s="24">
        <f t="shared" ref="C36:D40" si="3">C11-C27</f>
        <v>251345.39599999989</v>
      </c>
      <c r="D36" s="24">
        <f t="shared" si="3"/>
        <v>9612761.8610000014</v>
      </c>
      <c r="E36" s="25">
        <f t="shared" ref="E36:E42" si="4">D36/C36</f>
        <v>38.245227539397639</v>
      </c>
      <c r="G36" s="24">
        <f t="shared" ref="G36:H40" si="5">G11-G27</f>
        <v>365192.62</v>
      </c>
      <c r="H36" s="24">
        <f t="shared" si="5"/>
        <v>11913036.309999999</v>
      </c>
      <c r="I36" s="25">
        <f>H36/G36</f>
        <v>32.621240566142873</v>
      </c>
      <c r="K36" s="83" t="s">
        <v>80</v>
      </c>
      <c r="M36" s="26">
        <f t="shared" ref="M36:M41" si="6">G36-C36</f>
        <v>113847.2240000001</v>
      </c>
      <c r="N36" s="26">
        <f t="shared" ref="N36:N41" si="7">H36-D36</f>
        <v>2300274.4489999972</v>
      </c>
      <c r="O36" s="36">
        <f t="shared" ref="O36" si="8">I36-E36</f>
        <v>-5.623986973254766</v>
      </c>
      <c r="Q36" s="26"/>
      <c r="R36" s="26"/>
      <c r="S36" s="36"/>
    </row>
    <row r="37" spans="1:19" ht="13.5" customHeight="1">
      <c r="A37" s="14"/>
      <c r="B37" s="8" t="s">
        <v>13</v>
      </c>
      <c r="C37" s="24">
        <f t="shared" si="3"/>
        <v>71650.534000000029</v>
      </c>
      <c r="D37" s="24">
        <f t="shared" si="3"/>
        <v>2612335.7193974983</v>
      </c>
      <c r="E37" s="25">
        <f t="shared" si="4"/>
        <v>36.459403350678407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-71650.534000000029</v>
      </c>
      <c r="N37" s="26">
        <f t="shared" si="7"/>
        <v>-2612335.7193974983</v>
      </c>
      <c r="O37" s="36">
        <f>0-E37</f>
        <v>-36.459403350678407</v>
      </c>
      <c r="Q37" s="26"/>
      <c r="R37" s="26"/>
      <c r="S37" s="36"/>
    </row>
    <row r="38" spans="1:19" ht="13.5" customHeight="1">
      <c r="A38" s="14"/>
      <c r="B38" s="8" t="s">
        <v>14</v>
      </c>
      <c r="C38" s="24">
        <f t="shared" si="3"/>
        <v>117568.81700000005</v>
      </c>
      <c r="D38" s="24">
        <f t="shared" si="3"/>
        <v>3435202.7918904014</v>
      </c>
      <c r="E38" s="25">
        <f t="shared" si="4"/>
        <v>29.218655758783385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-117568.81700000005</v>
      </c>
      <c r="N38" s="26">
        <f t="shared" si="7"/>
        <v>-3435202.7918904014</v>
      </c>
      <c r="O38" s="36">
        <f>0-E38</f>
        <v>-29.218655758783385</v>
      </c>
      <c r="Q38" s="26"/>
      <c r="R38" s="26"/>
      <c r="S38" s="36"/>
    </row>
    <row r="39" spans="1:19" ht="13.5" customHeight="1">
      <c r="A39" s="14"/>
      <c r="B39" s="8" t="s">
        <v>15</v>
      </c>
      <c r="C39" s="24">
        <f t="shared" si="3"/>
        <v>45282.532000000181</v>
      </c>
      <c r="D39" s="24">
        <f t="shared" si="3"/>
        <v>1405952.0600000024</v>
      </c>
      <c r="E39" s="25">
        <f t="shared" si="4"/>
        <v>31.0484418141635</v>
      </c>
      <c r="G39" s="24">
        <f t="shared" si="5"/>
        <v>80892.590000000157</v>
      </c>
      <c r="H39" s="24">
        <f t="shared" si="5"/>
        <v>2219059.1120000025</v>
      </c>
      <c r="I39" s="25">
        <f>H39/G39</f>
        <v>27.432167915503733</v>
      </c>
      <c r="K39" s="83" t="s">
        <v>80</v>
      </c>
      <c r="M39" s="26">
        <f t="shared" si="6"/>
        <v>35610.057999999975</v>
      </c>
      <c r="N39" s="26">
        <f t="shared" si="7"/>
        <v>813107.05200000014</v>
      </c>
      <c r="O39" s="36">
        <f t="shared" ref="O39:O41" si="9">I39-E39</f>
        <v>-3.6162738986597667</v>
      </c>
      <c r="Q39" s="26"/>
      <c r="R39" s="26"/>
      <c r="S39" s="36"/>
    </row>
    <row r="40" spans="1:19" ht="13.5" customHeight="1">
      <c r="A40" s="14"/>
      <c r="B40" s="8" t="s">
        <v>16</v>
      </c>
      <c r="C40" s="24">
        <f t="shared" si="3"/>
        <v>51692.329000000027</v>
      </c>
      <c r="D40" s="24">
        <f t="shared" si="3"/>
        <v>1510568.7215000037</v>
      </c>
      <c r="E40" s="25">
        <f t="shared" si="4"/>
        <v>29.222299531135519</v>
      </c>
      <c r="G40" s="24">
        <f t="shared" si="5"/>
        <v>91070.450000000041</v>
      </c>
      <c r="H40" s="24">
        <f t="shared" si="5"/>
        <v>2412747.7185000018</v>
      </c>
      <c r="I40" s="25">
        <f>H40/G40</f>
        <v>26.493200796745825</v>
      </c>
      <c r="K40" s="83" t="s">
        <v>80</v>
      </c>
      <c r="M40" s="26">
        <f t="shared" si="6"/>
        <v>39378.121000000014</v>
      </c>
      <c r="N40" s="26">
        <f t="shared" si="7"/>
        <v>902178.99699999811</v>
      </c>
      <c r="O40" s="36">
        <f t="shared" si="9"/>
        <v>-2.7290987343896944</v>
      </c>
      <c r="Q40" s="26"/>
      <c r="R40" s="26"/>
      <c r="S40" s="36"/>
    </row>
    <row r="41" spans="1:19" ht="13.5" customHeight="1">
      <c r="A41" s="14"/>
      <c r="B41" s="16" t="s">
        <v>27</v>
      </c>
      <c r="C41" s="19">
        <f>C19-C32</f>
        <v>649.04800000000978</v>
      </c>
      <c r="D41" s="19">
        <f>D19-D32</f>
        <v>8263.1200000001118</v>
      </c>
      <c r="E41" s="20">
        <f t="shared" si="4"/>
        <v>12.731138529045598</v>
      </c>
      <c r="G41" s="19">
        <f>G19-G32</f>
        <v>1032.8450000000157</v>
      </c>
      <c r="H41" s="19">
        <f>H19-H32</f>
        <v>16603.060000000056</v>
      </c>
      <c r="I41" s="20">
        <f>H41/G41</f>
        <v>16.075074188285566</v>
      </c>
      <c r="K41" s="83" t="s">
        <v>80</v>
      </c>
      <c r="M41" s="40">
        <f t="shared" si="6"/>
        <v>383.79700000000594</v>
      </c>
      <c r="N41" s="40">
        <f t="shared" si="7"/>
        <v>8339.9399999999441</v>
      </c>
      <c r="O41" s="41">
        <f t="shared" si="9"/>
        <v>3.3439356592399676</v>
      </c>
      <c r="Q41" s="27"/>
      <c r="R41" s="27"/>
      <c r="S41" s="88"/>
    </row>
    <row r="42" spans="1:19" ht="13.5" customHeight="1" thickBot="1">
      <c r="A42" s="14"/>
      <c r="B42" s="21" t="s">
        <v>17</v>
      </c>
      <c r="C42" s="22">
        <f>SUM(C36:C41)</f>
        <v>538188.65600000019</v>
      </c>
      <c r="D42" s="82">
        <f>SUM(D36:D41)</f>
        <v>18585084.273787905</v>
      </c>
      <c r="E42" s="34">
        <f t="shared" si="4"/>
        <v>34.532657027590524</v>
      </c>
      <c r="G42" s="22">
        <f>SUM(G36:G41)</f>
        <v>538188.50500000012</v>
      </c>
      <c r="H42" s="82">
        <f>SUM(H36:H41)</f>
        <v>16561446.200500004</v>
      </c>
      <c r="I42" s="34">
        <f t="shared" ref="I42" si="10">H42/G42</f>
        <v>30.772575123097436</v>
      </c>
      <c r="K42" s="83" t="s">
        <v>80</v>
      </c>
      <c r="M42" s="22">
        <f>SUM(M36:M41)</f>
        <v>-0.15099999998346902</v>
      </c>
      <c r="N42" s="22">
        <f>SUM(N36:N41)</f>
        <v>-2023638.0732879043</v>
      </c>
      <c r="O42" s="124">
        <f>I42-E42</f>
        <v>-3.760081904493088</v>
      </c>
      <c r="Q42" s="22"/>
      <c r="R42" s="22"/>
      <c r="S42" s="34"/>
    </row>
    <row r="43" spans="1:19" ht="13.5" customHeight="1" thickTop="1">
      <c r="A43" s="1"/>
      <c r="B43" s="3"/>
      <c r="C43" s="17"/>
      <c r="D43" s="17"/>
      <c r="E43" s="18"/>
      <c r="M43" s="6"/>
      <c r="N43" s="6"/>
      <c r="O43" s="6"/>
      <c r="Q43" s="6"/>
      <c r="R43" s="6"/>
      <c r="S43" s="6"/>
    </row>
    <row r="44" spans="1:19" ht="13.5" customHeight="1">
      <c r="A44" s="14" t="s">
        <v>30</v>
      </c>
      <c r="B44" s="15" t="s">
        <v>31</v>
      </c>
      <c r="C44" s="38">
        <f>C33+C42</f>
        <v>1214010.4030000002</v>
      </c>
      <c r="D44" s="38">
        <f>D33+D42</f>
        <v>35394938.538787901</v>
      </c>
      <c r="E44" s="34">
        <f>D44/C44</f>
        <v>29.155383225153383</v>
      </c>
      <c r="G44" s="38">
        <f>G33+G42</f>
        <v>865438.17300000018</v>
      </c>
      <c r="H44" s="38">
        <f>H33+H42</f>
        <v>26398502.740500003</v>
      </c>
      <c r="I44" s="34">
        <f>H44/G44</f>
        <v>30.503048703052755</v>
      </c>
      <c r="M44" s="26">
        <f>G44-C44</f>
        <v>-348572.23</v>
      </c>
      <c r="N44" s="26">
        <f>H44-D44</f>
        <v>-8996435.7982878983</v>
      </c>
      <c r="O44" s="36">
        <f>I44-E44</f>
        <v>1.3476654778993726</v>
      </c>
      <c r="Q44" s="26"/>
      <c r="R44" s="26"/>
      <c r="S44" s="36"/>
    </row>
    <row r="45" spans="1:19" ht="13.5" customHeight="1">
      <c r="A45" s="14"/>
      <c r="B45" s="15"/>
      <c r="C45" s="38"/>
      <c r="D45" s="38"/>
      <c r="E45" s="34"/>
      <c r="G45" s="38"/>
      <c r="H45" s="38"/>
      <c r="I45" s="34"/>
      <c r="M45" s="26"/>
      <c r="N45" s="26"/>
      <c r="O45" s="36"/>
      <c r="Q45" s="26"/>
      <c r="R45" s="26"/>
      <c r="S45" s="36"/>
    </row>
    <row r="46" spans="1:19" ht="13.5" customHeight="1">
      <c r="A46" s="14"/>
      <c r="B46" s="15" t="s">
        <v>210</v>
      </c>
      <c r="C46" s="38"/>
      <c r="D46" s="38">
        <v>1165796.8041149201</v>
      </c>
      <c r="E46" s="34"/>
      <c r="G46" s="38"/>
      <c r="H46" s="38">
        <v>1213306.1637455299</v>
      </c>
      <c r="I46" s="34"/>
      <c r="M46" s="26"/>
      <c r="N46" s="26">
        <f>H46-D46</f>
        <v>47509.359630609863</v>
      </c>
      <c r="O46" s="36"/>
      <c r="Q46" s="26"/>
      <c r="R46" s="26"/>
      <c r="S46" s="36"/>
    </row>
    <row r="47" spans="1:19" ht="13.5" customHeight="1">
      <c r="A47" s="14"/>
      <c r="B47" s="15"/>
      <c r="C47" s="38"/>
      <c r="D47" s="38"/>
      <c r="E47" s="34"/>
      <c r="G47" s="38"/>
      <c r="H47" s="38"/>
      <c r="I47" s="34"/>
      <c r="M47" s="26"/>
      <c r="N47" s="26"/>
      <c r="O47" s="36"/>
      <c r="Q47" s="26"/>
      <c r="R47" s="26"/>
      <c r="S47" s="36"/>
    </row>
    <row r="49" spans="1:2" ht="14.25">
      <c r="A49" s="78" t="s">
        <v>71</v>
      </c>
      <c r="B49" s="6"/>
    </row>
    <row r="50" spans="1:2" ht="14.25">
      <c r="A50" s="79" t="s">
        <v>32</v>
      </c>
      <c r="B50" s="16" t="s">
        <v>82</v>
      </c>
    </row>
    <row r="51" spans="1:2" ht="14.25">
      <c r="A51" s="79" t="s">
        <v>33</v>
      </c>
      <c r="B51" s="16" t="s">
        <v>83</v>
      </c>
    </row>
    <row r="52" spans="1:2" ht="14.25">
      <c r="A52" s="79" t="s">
        <v>34</v>
      </c>
      <c r="B52" s="16" t="s">
        <v>76</v>
      </c>
    </row>
    <row r="53" spans="1:2" ht="14.25">
      <c r="A53" s="79" t="s">
        <v>35</v>
      </c>
      <c r="B53" s="16" t="s">
        <v>78</v>
      </c>
    </row>
    <row r="54" spans="1:2" ht="14.25">
      <c r="A54" s="79" t="s">
        <v>36</v>
      </c>
      <c r="B54" s="16" t="s">
        <v>84</v>
      </c>
    </row>
    <row r="55" spans="1:2" ht="14.25">
      <c r="A55" s="79" t="s">
        <v>37</v>
      </c>
      <c r="B55" s="16" t="s">
        <v>85</v>
      </c>
    </row>
    <row r="56" spans="1:2" ht="14.25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15</vt:i4>
      </vt:variant>
    </vt:vector>
  </HeadingPairs>
  <TitlesOfParts>
    <vt:vector size="38" baseType="lpstr">
      <vt:lpstr>Exhibit KDP-1</vt:lpstr>
      <vt:lpstr>Updated Exhibit KDP-5</vt:lpstr>
      <vt:lpstr>Summary</vt:lpstr>
      <vt:lpstr>Jan14Act - KP NER</vt:lpstr>
      <vt:lpstr>Feb14Act - KP NER</vt:lpstr>
      <vt:lpstr>Mar14Act - KP NER</vt:lpstr>
      <vt:lpstr>Apr14Act - KP NER</vt:lpstr>
      <vt:lpstr>May14Act - KP NER</vt:lpstr>
      <vt:lpstr>Jun14Act - KP NER</vt:lpstr>
      <vt:lpstr>Jul14Act - KP NER</vt:lpstr>
      <vt:lpstr>Aug14Act - KP NER</vt:lpstr>
      <vt:lpstr>Sep14Act - KP NER</vt:lpstr>
      <vt:lpstr>Oct14Act - KP NER</vt:lpstr>
      <vt:lpstr>Nov14Act - KP NER</vt:lpstr>
      <vt:lpstr>Dec14Act - KP NER</vt:lpstr>
      <vt:lpstr>Purchases</vt:lpstr>
      <vt:lpstr>Jan Adjustment</vt:lpstr>
      <vt:lpstr>Feb Adjustment</vt:lpstr>
      <vt:lpstr>Jan Books</vt:lpstr>
      <vt:lpstr>Feb Books</vt:lpstr>
      <vt:lpstr>No Load</vt:lpstr>
      <vt:lpstr>Adjustment Check</vt:lpstr>
      <vt:lpstr>Purchase Power - Delta1</vt:lpstr>
      <vt:lpstr>'Apr14Act - KP NER'!Print_Area</vt:lpstr>
      <vt:lpstr>'Aug14Act - KP NER'!Print_Area</vt:lpstr>
      <vt:lpstr>'Dec14Act - KP NER'!Print_Area</vt:lpstr>
      <vt:lpstr>'Feb Books'!Print_Area</vt:lpstr>
      <vt:lpstr>'Feb14Act - KP NER'!Print_Area</vt:lpstr>
      <vt:lpstr>'Jan Books'!Print_Area</vt:lpstr>
      <vt:lpstr>'Jan14Act - KP NER'!Print_Area</vt:lpstr>
      <vt:lpstr>'Jul14Act - KP NER'!Print_Area</vt:lpstr>
      <vt:lpstr>'Jun14Act - KP NER'!Print_Area</vt:lpstr>
      <vt:lpstr>'Mar14Act - KP NER'!Print_Area</vt:lpstr>
      <vt:lpstr>'May14Act - KP NER'!Print_Area</vt:lpstr>
      <vt:lpstr>'No Load'!Print_Area</vt:lpstr>
      <vt:lpstr>'Nov14Act - KP NER'!Print_Area</vt:lpstr>
      <vt:lpstr>'Oct14Act - KP NER'!Print_Area</vt:lpstr>
      <vt:lpstr>'Sep14Act - KP NER'!Print_Area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Kevin L Amburgey</cp:lastModifiedBy>
  <cp:lastPrinted>2015-03-24T20:02:42Z</cp:lastPrinted>
  <dcterms:created xsi:type="dcterms:W3CDTF">2014-05-23T12:09:29Z</dcterms:created>
  <dcterms:modified xsi:type="dcterms:W3CDTF">2015-03-25T11:54:12Z</dcterms:modified>
</cp:coreProperties>
</file>