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555" windowWidth="7485" windowHeight="6345" tabRatio="729"/>
  </bookViews>
  <sheets>
    <sheet name="Summary" sheetId="6" r:id="rId1"/>
    <sheet name="CFIT Schedules" sheetId="2" r:id="rId2"/>
    <sheet name="DFIT-Per Books as Adjusted" sheetId="4" r:id="rId3"/>
    <sheet name="DFIT Computations" sheetId="1" r:id="rId4"/>
    <sheet name="SIT Schedules" sheetId="5" r:id="rId5"/>
  </sheets>
  <definedNames>
    <definedName name="_xlnm.Print_Area" localSheetId="1">'CFIT Schedules'!$A$14:$N$276</definedName>
    <definedName name="_xlnm.Print_Area" localSheetId="3">'DFIT Computations'!$A$22:$O$268</definedName>
    <definedName name="_xlnm.Print_Area" localSheetId="2">'DFIT-Per Books as Adjusted'!$A$22:$N$280</definedName>
    <definedName name="_xlnm.Print_Area" localSheetId="4">'SIT Schedules'!$A$11:$N$218</definedName>
    <definedName name="_xlnm.Print_Area" localSheetId="0">Summary!$A$1:$N$47</definedName>
    <definedName name="_xlnm.Print_Titles" localSheetId="1">'CFIT Schedules'!$1:$13</definedName>
    <definedName name="_xlnm.Print_Titles" localSheetId="3">'DFIT Computations'!$1:$13</definedName>
    <definedName name="_xlnm.Print_Titles" localSheetId="2">'DFIT-Per Books as Adjusted'!$1:$13</definedName>
    <definedName name="_xlnm.Print_Titles" localSheetId="4">'SIT Schedules'!$1:$10</definedName>
    <definedName name="_xlnm.Print_Titles" localSheetId="0">Summary!$1:$13</definedName>
  </definedNames>
  <calcPr calcId="145621"/>
</workbook>
</file>

<file path=xl/calcChain.xml><?xml version="1.0" encoding="utf-8"?>
<calcChain xmlns="http://schemas.openxmlformats.org/spreadsheetml/2006/main">
  <c r="M25" i="2" l="1"/>
  <c r="M16" i="6" l="1"/>
  <c r="H16" i="6"/>
  <c r="F16" i="6"/>
  <c r="D16" i="6"/>
  <c r="C16" i="6"/>
  <c r="M18" i="2"/>
  <c r="H18" i="2"/>
  <c r="F18" i="2"/>
  <c r="J16" i="2"/>
  <c r="E16" i="2"/>
  <c r="G16" i="2" s="1"/>
  <c r="I16" i="2" s="1"/>
  <c r="C18" i="2"/>
  <c r="E16" i="6" l="1"/>
  <c r="G16" i="6" s="1"/>
  <c r="I16" i="6" s="1"/>
  <c r="K16" i="2"/>
  <c r="N16" i="2" l="1"/>
  <c r="N16" i="6" s="1"/>
  <c r="K16" i="6"/>
  <c r="M168" i="1"/>
  <c r="C157" i="5" l="1"/>
  <c r="C185" i="5" s="1"/>
  <c r="C26" i="6" s="1"/>
  <c r="C158" i="5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E26" i="1"/>
  <c r="E66" i="1"/>
  <c r="E163" i="4" l="1"/>
  <c r="E140" i="4"/>
  <c r="E131" i="4"/>
  <c r="E130" i="4"/>
  <c r="I53" i="5"/>
  <c r="N169" i="1"/>
  <c r="M169" i="1"/>
  <c r="I169" i="1"/>
  <c r="H169" i="4" s="1"/>
  <c r="G169" i="1"/>
  <c r="F169" i="4" s="1"/>
  <c r="N163" i="1"/>
  <c r="M163" i="4" s="1"/>
  <c r="M163" i="1"/>
  <c r="L163" i="4" s="1"/>
  <c r="I163" i="1"/>
  <c r="H163" i="4" s="1"/>
  <c r="G163" i="1"/>
  <c r="N141" i="1"/>
  <c r="M141" i="4" s="1"/>
  <c r="M141" i="1"/>
  <c r="I141" i="1"/>
  <c r="G141" i="1"/>
  <c r="F141" i="4" s="1"/>
  <c r="C141" i="1"/>
  <c r="D141" i="1" s="1"/>
  <c r="F141" i="1" s="1"/>
  <c r="H141" i="1" s="1"/>
  <c r="J141" i="1" s="1"/>
  <c r="N140" i="1"/>
  <c r="M140" i="4" s="1"/>
  <c r="M140" i="1"/>
  <c r="I140" i="1"/>
  <c r="H140" i="4" s="1"/>
  <c r="G140" i="1"/>
  <c r="F140" i="4" s="1"/>
  <c r="N131" i="1"/>
  <c r="M131" i="1"/>
  <c r="I131" i="1"/>
  <c r="H131" i="4" s="1"/>
  <c r="G131" i="1"/>
  <c r="F131" i="4" s="1"/>
  <c r="N130" i="1"/>
  <c r="M130" i="4" s="1"/>
  <c r="M130" i="1"/>
  <c r="I130" i="1"/>
  <c r="H130" i="4" s="1"/>
  <c r="G130" i="1"/>
  <c r="N113" i="1"/>
  <c r="M113" i="4" s="1"/>
  <c r="M113" i="1"/>
  <c r="I113" i="1"/>
  <c r="H113" i="4" s="1"/>
  <c r="G113" i="1"/>
  <c r="F113" i="4" s="1"/>
  <c r="N112" i="1"/>
  <c r="M112" i="4" s="1"/>
  <c r="M112" i="1"/>
  <c r="I112" i="1"/>
  <c r="G112" i="1"/>
  <c r="F112" i="4" s="1"/>
  <c r="N107" i="1"/>
  <c r="M107" i="4" s="1"/>
  <c r="M107" i="1"/>
  <c r="I107" i="1"/>
  <c r="G107" i="1"/>
  <c r="F107" i="4" s="1"/>
  <c r="C107" i="1"/>
  <c r="D107" i="1" s="1"/>
  <c r="F107" i="1" s="1"/>
  <c r="N90" i="1"/>
  <c r="M90" i="4" s="1"/>
  <c r="M90" i="1"/>
  <c r="I90" i="1"/>
  <c r="H90" i="4" s="1"/>
  <c r="G90" i="1"/>
  <c r="F90" i="4" s="1"/>
  <c r="M169" i="4"/>
  <c r="E169" i="4"/>
  <c r="F163" i="4"/>
  <c r="L141" i="4"/>
  <c r="H141" i="4"/>
  <c r="E141" i="4"/>
  <c r="L140" i="4"/>
  <c r="M131" i="4"/>
  <c r="L131" i="4"/>
  <c r="F130" i="4"/>
  <c r="L113" i="4"/>
  <c r="H112" i="4"/>
  <c r="H107" i="4"/>
  <c r="E107" i="4"/>
  <c r="E90" i="4"/>
  <c r="J169" i="2"/>
  <c r="E169" i="2"/>
  <c r="G169" i="2" s="1"/>
  <c r="I169" i="2" s="1"/>
  <c r="J163" i="2"/>
  <c r="E163" i="2"/>
  <c r="G163" i="2" s="1"/>
  <c r="I163" i="2" s="1"/>
  <c r="J141" i="2"/>
  <c r="G141" i="2"/>
  <c r="I141" i="2" s="1"/>
  <c r="E141" i="2"/>
  <c r="J140" i="2"/>
  <c r="E140" i="2"/>
  <c r="G140" i="2" s="1"/>
  <c r="I140" i="2" s="1"/>
  <c r="J131" i="2"/>
  <c r="E131" i="2"/>
  <c r="G131" i="2" s="1"/>
  <c r="I131" i="2" s="1"/>
  <c r="J130" i="2"/>
  <c r="E130" i="2"/>
  <c r="G130" i="2" s="1"/>
  <c r="I130" i="2" s="1"/>
  <c r="J113" i="2"/>
  <c r="E113" i="2"/>
  <c r="G113" i="2" s="1"/>
  <c r="I113" i="2" s="1"/>
  <c r="J112" i="2"/>
  <c r="E112" i="2"/>
  <c r="G112" i="2" s="1"/>
  <c r="I112" i="2" s="1"/>
  <c r="J107" i="2"/>
  <c r="E107" i="2"/>
  <c r="G107" i="2" s="1"/>
  <c r="I107" i="2" s="1"/>
  <c r="J90" i="2"/>
  <c r="E90" i="2"/>
  <c r="G90" i="2" s="1"/>
  <c r="I90" i="2" s="1"/>
  <c r="C130" i="1" l="1"/>
  <c r="D130" i="1" s="1"/>
  <c r="F130" i="1" s="1"/>
  <c r="H130" i="1" s="1"/>
  <c r="J130" i="1" s="1"/>
  <c r="C163" i="1"/>
  <c r="D163" i="1" s="1"/>
  <c r="F163" i="1" s="1"/>
  <c r="H163" i="1" s="1"/>
  <c r="J163" i="1" s="1"/>
  <c r="C131" i="1"/>
  <c r="D131" i="1" s="1"/>
  <c r="F131" i="1" s="1"/>
  <c r="H131" i="1" s="1"/>
  <c r="C169" i="1"/>
  <c r="D169" i="1" s="1"/>
  <c r="F169" i="1" s="1"/>
  <c r="H169" i="1" s="1"/>
  <c r="J169" i="1" s="1"/>
  <c r="C90" i="1"/>
  <c r="D90" i="1" s="1"/>
  <c r="F90" i="1" s="1"/>
  <c r="H90" i="1" s="1"/>
  <c r="J90" i="1" s="1"/>
  <c r="C140" i="1"/>
  <c r="D140" i="1" s="1"/>
  <c r="F140" i="1" s="1"/>
  <c r="J131" i="1"/>
  <c r="H107" i="1"/>
  <c r="J107" i="1" s="1"/>
  <c r="H140" i="1"/>
  <c r="J140" i="1" s="1"/>
  <c r="K163" i="2"/>
  <c r="N163" i="2" s="1"/>
  <c r="K107" i="2"/>
  <c r="N107" i="2" s="1"/>
  <c r="K113" i="2"/>
  <c r="N113" i="2" s="1"/>
  <c r="K90" i="2"/>
  <c r="N90" i="2" s="1"/>
  <c r="K130" i="2"/>
  <c r="N130" i="2" s="1"/>
  <c r="K140" i="2"/>
  <c r="N140" i="2" s="1"/>
  <c r="G141" i="4"/>
  <c r="I141" i="4" s="1"/>
  <c r="E112" i="4"/>
  <c r="G112" i="4" s="1"/>
  <c r="I112" i="4" s="1"/>
  <c r="G107" i="4"/>
  <c r="I107" i="4" s="1"/>
  <c r="E113" i="4"/>
  <c r="G113" i="4" s="1"/>
  <c r="I113" i="4" s="1"/>
  <c r="G169" i="4"/>
  <c r="I169" i="4" s="1"/>
  <c r="K169" i="2"/>
  <c r="N169" i="2" s="1"/>
  <c r="K141" i="2"/>
  <c r="N141" i="2" s="1"/>
  <c r="K131" i="2"/>
  <c r="N131" i="2" s="1"/>
  <c r="G163" i="4"/>
  <c r="I163" i="4" s="1"/>
  <c r="G131" i="4"/>
  <c r="I131" i="4" s="1"/>
  <c r="G130" i="4"/>
  <c r="I130" i="4" s="1"/>
  <c r="G140" i="4"/>
  <c r="G90" i="4"/>
  <c r="I90" i="4" s="1"/>
  <c r="C113" i="1"/>
  <c r="D113" i="1" s="1"/>
  <c r="F113" i="1" s="1"/>
  <c r="H113" i="1" s="1"/>
  <c r="J113" i="1" s="1"/>
  <c r="C112" i="1"/>
  <c r="D112" i="1" s="1"/>
  <c r="F112" i="1" s="1"/>
  <c r="H112" i="1" s="1"/>
  <c r="J112" i="1" s="1"/>
  <c r="L169" i="4"/>
  <c r="I140" i="4"/>
  <c r="L130" i="4"/>
  <c r="L112" i="4"/>
  <c r="L107" i="4"/>
  <c r="L90" i="4"/>
  <c r="K112" i="2"/>
  <c r="N112" i="2" s="1"/>
  <c r="E142" i="4"/>
  <c r="E143" i="4"/>
  <c r="N142" i="1"/>
  <c r="M142" i="4" s="1"/>
  <c r="M142" i="1"/>
  <c r="I142" i="1"/>
  <c r="H142" i="4" s="1"/>
  <c r="G142" i="1"/>
  <c r="F142" i="4" s="1"/>
  <c r="C142" i="1"/>
  <c r="D142" i="1" s="1"/>
  <c r="F142" i="1" s="1"/>
  <c r="H142" i="1" s="1"/>
  <c r="N143" i="1"/>
  <c r="M143" i="4" s="1"/>
  <c r="M143" i="1"/>
  <c r="L143" i="4" s="1"/>
  <c r="I143" i="1"/>
  <c r="H143" i="4" s="1"/>
  <c r="G143" i="1"/>
  <c r="F143" i="4" s="1"/>
  <c r="J142" i="2"/>
  <c r="E142" i="2"/>
  <c r="G142" i="2" s="1"/>
  <c r="I142" i="2" s="1"/>
  <c r="J143" i="2"/>
  <c r="E143" i="2"/>
  <c r="G143" i="2" s="1"/>
  <c r="I143" i="2" s="1"/>
  <c r="K143" i="2" l="1"/>
  <c r="N143" i="2" s="1"/>
  <c r="K142" i="2"/>
  <c r="N142" i="2" s="1"/>
  <c r="J142" i="1"/>
  <c r="G142" i="4"/>
  <c r="I142" i="4" s="1"/>
  <c r="L142" i="4"/>
  <c r="C143" i="1"/>
  <c r="D143" i="1" s="1"/>
  <c r="F143" i="1" s="1"/>
  <c r="H143" i="1" s="1"/>
  <c r="J143" i="1" s="1"/>
  <c r="G143" i="4"/>
  <c r="I143" i="4" s="1"/>
  <c r="N25" i="1" l="1"/>
  <c r="M149" i="2"/>
  <c r="H149" i="2"/>
  <c r="F149" i="2"/>
  <c r="C149" i="2"/>
  <c r="E149" i="1"/>
  <c r="N155" i="5"/>
  <c r="M155" i="5"/>
  <c r="M157" i="5" s="1"/>
  <c r="M185" i="5" s="1"/>
  <c r="N129" i="5"/>
  <c r="M129" i="5"/>
  <c r="N105" i="5"/>
  <c r="M105" i="5"/>
  <c r="N53" i="5"/>
  <c r="M53" i="5"/>
  <c r="N27" i="5"/>
  <c r="M27" i="5"/>
  <c r="N119" i="5"/>
  <c r="N16" i="5"/>
  <c r="M94" i="5" s="1"/>
  <c r="N151" i="5"/>
  <c r="N127" i="5"/>
  <c r="N101" i="5"/>
  <c r="N75" i="5"/>
  <c r="N49" i="5"/>
  <c r="N23" i="5"/>
  <c r="M173" i="5"/>
  <c r="M151" i="5"/>
  <c r="M146" i="5"/>
  <c r="M144" i="5"/>
  <c r="M127" i="5"/>
  <c r="M101" i="5"/>
  <c r="M75" i="5"/>
  <c r="M70" i="5"/>
  <c r="M68" i="5"/>
  <c r="M49" i="5"/>
  <c r="M42" i="5"/>
  <c r="M23" i="5"/>
  <c r="M19" i="5"/>
  <c r="N242" i="1"/>
  <c r="N229" i="1"/>
  <c r="M229" i="4" s="1"/>
  <c r="N228" i="1"/>
  <c r="M228" i="4" s="1"/>
  <c r="N227" i="1"/>
  <c r="M227" i="4" s="1"/>
  <c r="N226" i="1"/>
  <c r="M226" i="4" s="1"/>
  <c r="N225" i="1"/>
  <c r="N224" i="1"/>
  <c r="M224" i="4" s="1"/>
  <c r="N223" i="1"/>
  <c r="M223" i="4" s="1"/>
  <c r="N219" i="1"/>
  <c r="M219" i="4" s="1"/>
  <c r="N218" i="1"/>
  <c r="M218" i="4" s="1"/>
  <c r="N217" i="1"/>
  <c r="M217" i="4" s="1"/>
  <c r="N216" i="1"/>
  <c r="M216" i="4" s="1"/>
  <c r="N215" i="1"/>
  <c r="M215" i="4" s="1"/>
  <c r="N214" i="1"/>
  <c r="M214" i="4" s="1"/>
  <c r="N213" i="1"/>
  <c r="M213" i="4" s="1"/>
  <c r="N212" i="1"/>
  <c r="M212" i="4" s="1"/>
  <c r="N211" i="1"/>
  <c r="M211" i="4" s="1"/>
  <c r="N210" i="1"/>
  <c r="M210" i="4" s="1"/>
  <c r="N209" i="1"/>
  <c r="M209" i="4" s="1"/>
  <c r="N206" i="1"/>
  <c r="N201" i="1"/>
  <c r="N202" i="1" s="1"/>
  <c r="N197" i="1"/>
  <c r="M197" i="4" s="1"/>
  <c r="N196" i="1"/>
  <c r="M196" i="4" s="1"/>
  <c r="N189" i="1"/>
  <c r="M189" i="4" s="1"/>
  <c r="N187" i="1"/>
  <c r="M187" i="4" s="1"/>
  <c r="N179" i="1"/>
  <c r="M179" i="4" s="1"/>
  <c r="N178" i="1"/>
  <c r="M178" i="4" s="1"/>
  <c r="N177" i="1"/>
  <c r="M177" i="4" s="1"/>
  <c r="N176" i="1"/>
  <c r="M176" i="4" s="1"/>
  <c r="N175" i="1"/>
  <c r="M175" i="4" s="1"/>
  <c r="N174" i="1"/>
  <c r="M174" i="4" s="1"/>
  <c r="N173" i="1"/>
  <c r="M173" i="4" s="1"/>
  <c r="N172" i="1"/>
  <c r="M172" i="4" s="1"/>
  <c r="N171" i="1"/>
  <c r="M171" i="4" s="1"/>
  <c r="N170" i="1"/>
  <c r="M170" i="4" s="1"/>
  <c r="N167" i="1"/>
  <c r="M167" i="4" s="1"/>
  <c r="N162" i="1"/>
  <c r="M162" i="4" s="1"/>
  <c r="N161" i="1"/>
  <c r="N160" i="1"/>
  <c r="M160" i="4" s="1"/>
  <c r="N159" i="1"/>
  <c r="M159" i="4" s="1"/>
  <c r="N158" i="1"/>
  <c r="M158" i="4" s="1"/>
  <c r="N157" i="1"/>
  <c r="M157" i="4" s="1"/>
  <c r="N156" i="1"/>
  <c r="M156" i="4" s="1"/>
  <c r="N152" i="1"/>
  <c r="N153" i="1" s="1"/>
  <c r="N147" i="1"/>
  <c r="M147" i="4" s="1"/>
  <c r="N146" i="1"/>
  <c r="N145" i="1"/>
  <c r="M145" i="4" s="1"/>
  <c r="N144" i="1"/>
  <c r="N139" i="1"/>
  <c r="M139" i="4" s="1"/>
  <c r="N138" i="1"/>
  <c r="M138" i="4" s="1"/>
  <c r="N137" i="1"/>
  <c r="M137" i="4" s="1"/>
  <c r="N136" i="1"/>
  <c r="M136" i="4" s="1"/>
  <c r="N135" i="1"/>
  <c r="M135" i="4" s="1"/>
  <c r="N134" i="1"/>
  <c r="M134" i="4" s="1"/>
  <c r="N133" i="1"/>
  <c r="M133" i="4" s="1"/>
  <c r="N132" i="1"/>
  <c r="M132" i="4" s="1"/>
  <c r="N129" i="1"/>
  <c r="M129" i="4" s="1"/>
  <c r="N128" i="1"/>
  <c r="M128" i="4" s="1"/>
  <c r="N127" i="1"/>
  <c r="M127" i="4" s="1"/>
  <c r="N126" i="1"/>
  <c r="M126" i="4" s="1"/>
  <c r="N125" i="1"/>
  <c r="N121" i="1"/>
  <c r="M121" i="4" s="1"/>
  <c r="N120" i="1"/>
  <c r="M120" i="4" s="1"/>
  <c r="N119" i="1"/>
  <c r="M119" i="4" s="1"/>
  <c r="N118" i="1"/>
  <c r="M118" i="4" s="1"/>
  <c r="N117" i="1"/>
  <c r="M117" i="4" s="1"/>
  <c r="N116" i="1"/>
  <c r="M116" i="4" s="1"/>
  <c r="N115" i="1"/>
  <c r="M115" i="4" s="1"/>
  <c r="N114" i="1"/>
  <c r="M114" i="4" s="1"/>
  <c r="N111" i="1"/>
  <c r="N110" i="1"/>
  <c r="M110" i="4" s="1"/>
  <c r="N109" i="1"/>
  <c r="M109" i="4" s="1"/>
  <c r="N108" i="1"/>
  <c r="M108" i="4" s="1"/>
  <c r="N106" i="1"/>
  <c r="M106" i="4" s="1"/>
  <c r="N105" i="1"/>
  <c r="M105" i="4" s="1"/>
  <c r="N104" i="1"/>
  <c r="M104" i="4" s="1"/>
  <c r="N103" i="1"/>
  <c r="M103" i="4" s="1"/>
  <c r="N102" i="1"/>
  <c r="M102" i="4" s="1"/>
  <c r="N101" i="1"/>
  <c r="M101" i="4" s="1"/>
  <c r="N100" i="1"/>
  <c r="M100" i="4" s="1"/>
  <c r="N99" i="1"/>
  <c r="M99" i="4" s="1"/>
  <c r="N96" i="1"/>
  <c r="N91" i="1"/>
  <c r="M91" i="4" s="1"/>
  <c r="N89" i="1"/>
  <c r="M89" i="4" s="1"/>
  <c r="N88" i="1"/>
  <c r="M88" i="4" s="1"/>
  <c r="N87" i="1"/>
  <c r="M87" i="4" s="1"/>
  <c r="N86" i="1"/>
  <c r="M86" i="4" s="1"/>
  <c r="N82" i="1"/>
  <c r="N83" i="1" s="1"/>
  <c r="N78" i="1"/>
  <c r="N79" i="1" s="1"/>
  <c r="N74" i="1"/>
  <c r="N75" i="1" s="1"/>
  <c r="N71" i="1"/>
  <c r="N65" i="1"/>
  <c r="M65" i="4" s="1"/>
  <c r="N64" i="1"/>
  <c r="M64" i="4" s="1"/>
  <c r="N63" i="1"/>
  <c r="M63" i="4" s="1"/>
  <c r="N61" i="1"/>
  <c r="M61" i="4" s="1"/>
  <c r="N56" i="1"/>
  <c r="N58" i="1" s="1"/>
  <c r="N49" i="1"/>
  <c r="M49" i="4" s="1"/>
  <c r="N47" i="1"/>
  <c r="M47" i="4" s="1"/>
  <c r="M45" i="4"/>
  <c r="M44" i="4"/>
  <c r="N43" i="1"/>
  <c r="N34" i="1"/>
  <c r="M34" i="4" s="1"/>
  <c r="N31" i="1"/>
  <c r="M31" i="4" s="1"/>
  <c r="N30" i="1"/>
  <c r="M30" i="4" s="1"/>
  <c r="N29" i="1"/>
  <c r="M29" i="4" s="1"/>
  <c r="N28" i="1"/>
  <c r="M28" i="4" s="1"/>
  <c r="N27" i="1"/>
  <c r="M27" i="4" s="1"/>
  <c r="N23" i="1"/>
  <c r="M23" i="4" s="1"/>
  <c r="M241" i="4"/>
  <c r="M240" i="4"/>
  <c r="M239" i="4"/>
  <c r="M238" i="4"/>
  <c r="M237" i="4"/>
  <c r="M225" i="4"/>
  <c r="M205" i="4"/>
  <c r="M206" i="4" s="1"/>
  <c r="M192" i="4"/>
  <c r="M191" i="4"/>
  <c r="M190" i="4"/>
  <c r="M188" i="4"/>
  <c r="M186" i="4"/>
  <c r="M185" i="4"/>
  <c r="M184" i="4"/>
  <c r="M183" i="4"/>
  <c r="M166" i="4"/>
  <c r="M165" i="4"/>
  <c r="M164" i="4"/>
  <c r="M95" i="4"/>
  <c r="M70" i="4"/>
  <c r="M71" i="4" s="1"/>
  <c r="M66" i="4"/>
  <c r="M62" i="4"/>
  <c r="M57" i="4"/>
  <c r="M55" i="4"/>
  <c r="M54" i="4"/>
  <c r="M50" i="4"/>
  <c r="M48" i="4"/>
  <c r="M46" i="4"/>
  <c r="M42" i="4"/>
  <c r="M38" i="4"/>
  <c r="M37" i="4"/>
  <c r="M36" i="4"/>
  <c r="M35" i="4"/>
  <c r="M33" i="4"/>
  <c r="M32" i="4"/>
  <c r="M26" i="4"/>
  <c r="M24" i="4"/>
  <c r="M17" i="6"/>
  <c r="M15" i="6"/>
  <c r="M14" i="6"/>
  <c r="N241" i="2"/>
  <c r="N240" i="2"/>
  <c r="N239" i="2"/>
  <c r="N235" i="2"/>
  <c r="N148" i="2"/>
  <c r="N17" i="2"/>
  <c r="N17" i="6" s="1"/>
  <c r="N14" i="2"/>
  <c r="N14" i="6" s="1"/>
  <c r="M230" i="2"/>
  <c r="M220" i="2"/>
  <c r="M206" i="2"/>
  <c r="M202" i="2"/>
  <c r="M198" i="2"/>
  <c r="M193" i="2"/>
  <c r="M180" i="2"/>
  <c r="M153" i="2"/>
  <c r="M122" i="2"/>
  <c r="M96" i="2"/>
  <c r="M92" i="2"/>
  <c r="M83" i="2"/>
  <c r="M79" i="2"/>
  <c r="M75" i="2"/>
  <c r="M71" i="2"/>
  <c r="M67" i="2"/>
  <c r="M58" i="2"/>
  <c r="M51" i="2"/>
  <c r="M39" i="2"/>
  <c r="M14" i="5"/>
  <c r="M147" i="1"/>
  <c r="I147" i="1"/>
  <c r="H147" i="4" s="1"/>
  <c r="G147" i="1"/>
  <c r="F147" i="4" s="1"/>
  <c r="M146" i="1"/>
  <c r="I146" i="1"/>
  <c r="H146" i="4" s="1"/>
  <c r="G146" i="1"/>
  <c r="F146" i="4" s="1"/>
  <c r="M145" i="1"/>
  <c r="I145" i="1"/>
  <c r="H145" i="4" s="1"/>
  <c r="G145" i="1"/>
  <c r="F145" i="4" s="1"/>
  <c r="M144" i="1"/>
  <c r="I144" i="1"/>
  <c r="H144" i="4" s="1"/>
  <c r="G144" i="1"/>
  <c r="F144" i="4" s="1"/>
  <c r="E147" i="4"/>
  <c r="E146" i="4"/>
  <c r="E145" i="4"/>
  <c r="E144" i="4"/>
  <c r="J147" i="2"/>
  <c r="E147" i="2"/>
  <c r="G147" i="2" s="1"/>
  <c r="I147" i="2" s="1"/>
  <c r="J146" i="2"/>
  <c r="E146" i="2"/>
  <c r="G146" i="2" s="1"/>
  <c r="I146" i="2" s="1"/>
  <c r="J145" i="2"/>
  <c r="E145" i="2"/>
  <c r="G145" i="2" s="1"/>
  <c r="I145" i="2" s="1"/>
  <c r="J144" i="2"/>
  <c r="E144" i="2"/>
  <c r="G144" i="2" s="1"/>
  <c r="I144" i="2" s="1"/>
  <c r="M36" i="1"/>
  <c r="M35" i="1"/>
  <c r="M48" i="1"/>
  <c r="M46" i="1"/>
  <c r="M45" i="1"/>
  <c r="M26" i="6" l="1"/>
  <c r="N168" i="1"/>
  <c r="M168" i="4" s="1"/>
  <c r="M147" i="5"/>
  <c r="M45" i="5"/>
  <c r="M98" i="5"/>
  <c r="M71" i="5"/>
  <c r="M18" i="6"/>
  <c r="M152" i="4"/>
  <c r="M153" i="4" s="1"/>
  <c r="M74" i="4"/>
  <c r="M75" i="4" s="1"/>
  <c r="N193" i="1"/>
  <c r="C145" i="1"/>
  <c r="D145" i="1" s="1"/>
  <c r="F145" i="1" s="1"/>
  <c r="H145" i="1" s="1"/>
  <c r="J145" i="1" s="1"/>
  <c r="M201" i="4"/>
  <c r="M202" i="4" s="1"/>
  <c r="C147" i="1"/>
  <c r="D147" i="1" s="1"/>
  <c r="F147" i="1" s="1"/>
  <c r="H147" i="1" s="1"/>
  <c r="J147" i="1" s="1"/>
  <c r="K146" i="2"/>
  <c r="N146" i="2" s="1"/>
  <c r="N198" i="1"/>
  <c r="N230" i="1"/>
  <c r="N149" i="1"/>
  <c r="M82" i="4"/>
  <c r="M83" i="4" s="1"/>
  <c r="N51" i="1"/>
  <c r="M161" i="4"/>
  <c r="N180" i="1"/>
  <c r="M146" i="4"/>
  <c r="M144" i="4"/>
  <c r="M111" i="4"/>
  <c r="M122" i="4" s="1"/>
  <c r="N122" i="1"/>
  <c r="M25" i="4"/>
  <c r="M39" i="4" s="1"/>
  <c r="N39" i="1"/>
  <c r="M40" i="5"/>
  <c r="M92" i="5"/>
  <c r="M142" i="5"/>
  <c r="M66" i="5"/>
  <c r="M118" i="5"/>
  <c r="M198" i="4"/>
  <c r="M193" i="4"/>
  <c r="M67" i="4"/>
  <c r="M220" i="4"/>
  <c r="M96" i="4"/>
  <c r="M92" i="4"/>
  <c r="N67" i="1"/>
  <c r="N220" i="1"/>
  <c r="M43" i="4"/>
  <c r="M78" i="4"/>
  <c r="M125" i="4"/>
  <c r="N92" i="1"/>
  <c r="M56" i="4"/>
  <c r="M230" i="4"/>
  <c r="M242" i="4"/>
  <c r="M36" i="6" s="1"/>
  <c r="C144" i="1"/>
  <c r="D144" i="1" s="1"/>
  <c r="F144" i="1" s="1"/>
  <c r="H144" i="1" s="1"/>
  <c r="J144" i="1" s="1"/>
  <c r="M232" i="2"/>
  <c r="C146" i="1"/>
  <c r="D146" i="1" s="1"/>
  <c r="F146" i="1" s="1"/>
  <c r="H146" i="1" s="1"/>
  <c r="J146" i="1" s="1"/>
  <c r="G146" i="4"/>
  <c r="I146" i="4" s="1"/>
  <c r="G147" i="4"/>
  <c r="I147" i="4" s="1"/>
  <c r="L147" i="4"/>
  <c r="L146" i="4"/>
  <c r="G145" i="4"/>
  <c r="I145" i="4" s="1"/>
  <c r="L145" i="4"/>
  <c r="G144" i="4"/>
  <c r="I144" i="4" s="1"/>
  <c r="L144" i="4"/>
  <c r="K144" i="2"/>
  <c r="N144" i="2" s="1"/>
  <c r="K145" i="2"/>
  <c r="N145" i="2" s="1"/>
  <c r="K147" i="2"/>
  <c r="N147" i="2" s="1"/>
  <c r="L241" i="4"/>
  <c r="L240" i="4"/>
  <c r="M180" i="4" l="1"/>
  <c r="M149" i="4"/>
  <c r="M15" i="5"/>
  <c r="M22" i="5" s="1"/>
  <c r="M24" i="5" s="1"/>
  <c r="M26" i="5" s="1"/>
  <c r="M28" i="5" s="1"/>
  <c r="N232" i="1"/>
  <c r="N246" i="1" s="1"/>
  <c r="M122" i="5"/>
  <c r="M126" i="5" s="1"/>
  <c r="M128" i="5" s="1"/>
  <c r="M130" i="5" s="1"/>
  <c r="M79" i="4"/>
  <c r="M58" i="4"/>
  <c r="M51" i="4"/>
  <c r="M41" i="5" l="1"/>
  <c r="M48" i="5" s="1"/>
  <c r="M50" i="5" s="1"/>
  <c r="M52" i="5" s="1"/>
  <c r="M54" i="5" s="1"/>
  <c r="M93" i="5"/>
  <c r="M67" i="5"/>
  <c r="M74" i="5" s="1"/>
  <c r="M76" i="5" s="1"/>
  <c r="M78" i="5" s="1"/>
  <c r="M143" i="5"/>
  <c r="M150" i="5" s="1"/>
  <c r="M152" i="5" s="1"/>
  <c r="M154" i="5" s="1"/>
  <c r="M156" i="5" s="1"/>
  <c r="M232" i="4"/>
  <c r="M246" i="4" s="1"/>
  <c r="M34" i="6" l="1"/>
  <c r="J15" i="2" l="1"/>
  <c r="H184" i="4" l="1"/>
  <c r="F184" i="4"/>
  <c r="E184" i="4"/>
  <c r="F36" i="4"/>
  <c r="F241" i="4"/>
  <c r="F240" i="4"/>
  <c r="F239" i="4"/>
  <c r="F238" i="4"/>
  <c r="F237" i="4"/>
  <c r="F205" i="4"/>
  <c r="F206" i="4" s="1"/>
  <c r="F192" i="4"/>
  <c r="F191" i="4"/>
  <c r="F190" i="4"/>
  <c r="F188" i="4"/>
  <c r="F186" i="4"/>
  <c r="F185" i="4"/>
  <c r="F183" i="4"/>
  <c r="F166" i="4"/>
  <c r="F165" i="4"/>
  <c r="F164" i="4"/>
  <c r="F95" i="4"/>
  <c r="F96" i="4" s="1"/>
  <c r="F70" i="4"/>
  <c r="F71" i="4" s="1"/>
  <c r="F66" i="4"/>
  <c r="F62" i="4"/>
  <c r="F57" i="4"/>
  <c r="F55" i="4"/>
  <c r="F54" i="4"/>
  <c r="F50" i="4"/>
  <c r="F48" i="4"/>
  <c r="F46" i="4"/>
  <c r="F45" i="4"/>
  <c r="F42" i="4"/>
  <c r="F38" i="4"/>
  <c r="F37" i="4"/>
  <c r="F35" i="4"/>
  <c r="F33" i="4"/>
  <c r="F32" i="4"/>
  <c r="F26" i="4"/>
  <c r="F24" i="4"/>
  <c r="G242" i="1"/>
  <c r="G229" i="1"/>
  <c r="F229" i="4" s="1"/>
  <c r="G228" i="1"/>
  <c r="F228" i="4" s="1"/>
  <c r="G227" i="1"/>
  <c r="F227" i="4" s="1"/>
  <c r="G226" i="1"/>
  <c r="F226" i="4" s="1"/>
  <c r="G225" i="1"/>
  <c r="F225" i="4" s="1"/>
  <c r="G224" i="1"/>
  <c r="F224" i="4" s="1"/>
  <c r="G223" i="1"/>
  <c r="F223" i="4" s="1"/>
  <c r="G219" i="1"/>
  <c r="F219" i="4" s="1"/>
  <c r="G218" i="1"/>
  <c r="F218" i="4" s="1"/>
  <c r="G217" i="1"/>
  <c r="F217" i="4" s="1"/>
  <c r="G216" i="1"/>
  <c r="F216" i="4" s="1"/>
  <c r="G215" i="1"/>
  <c r="F215" i="4" s="1"/>
  <c r="G214" i="1"/>
  <c r="F214" i="4" s="1"/>
  <c r="G213" i="1"/>
  <c r="F213" i="4" s="1"/>
  <c r="G212" i="1"/>
  <c r="F212" i="4" s="1"/>
  <c r="G211" i="1"/>
  <c r="F211" i="4" s="1"/>
  <c r="G210" i="1"/>
  <c r="G209" i="1"/>
  <c r="F209" i="4" s="1"/>
  <c r="G206" i="1"/>
  <c r="G201" i="1"/>
  <c r="G202" i="1" s="1"/>
  <c r="G197" i="1"/>
  <c r="F197" i="4" s="1"/>
  <c r="G196" i="1"/>
  <c r="G189" i="1"/>
  <c r="F189" i="4" s="1"/>
  <c r="G187" i="1"/>
  <c r="G179" i="1"/>
  <c r="F179" i="4" s="1"/>
  <c r="G178" i="1"/>
  <c r="F178" i="4" s="1"/>
  <c r="G177" i="1"/>
  <c r="F177" i="4" s="1"/>
  <c r="G176" i="1"/>
  <c r="F176" i="4" s="1"/>
  <c r="G175" i="1"/>
  <c r="F175" i="4" s="1"/>
  <c r="G174" i="1"/>
  <c r="F174" i="4" s="1"/>
  <c r="G173" i="1"/>
  <c r="G172" i="1"/>
  <c r="F172" i="4" s="1"/>
  <c r="G171" i="1"/>
  <c r="F171" i="4" s="1"/>
  <c r="G170" i="1"/>
  <c r="F170" i="4" s="1"/>
  <c r="G167" i="1"/>
  <c r="F167" i="4" s="1"/>
  <c r="G162" i="1"/>
  <c r="F162" i="4" s="1"/>
  <c r="G161" i="1"/>
  <c r="F161" i="4" s="1"/>
  <c r="G160" i="1"/>
  <c r="F160" i="4" s="1"/>
  <c r="G159" i="1"/>
  <c r="F159" i="4" s="1"/>
  <c r="G158" i="1"/>
  <c r="F158" i="4" s="1"/>
  <c r="G157" i="1"/>
  <c r="F157" i="4" s="1"/>
  <c r="G156" i="1"/>
  <c r="F156" i="4" s="1"/>
  <c r="G152" i="1"/>
  <c r="G139" i="1"/>
  <c r="F139" i="4" s="1"/>
  <c r="G138" i="1"/>
  <c r="F138" i="4" s="1"/>
  <c r="G137" i="1"/>
  <c r="F137" i="4" s="1"/>
  <c r="G136" i="1"/>
  <c r="F136" i="4" s="1"/>
  <c r="G135" i="1"/>
  <c r="F135" i="4" s="1"/>
  <c r="G134" i="1"/>
  <c r="F134" i="4" s="1"/>
  <c r="G133" i="1"/>
  <c r="F133" i="4" s="1"/>
  <c r="G132" i="1"/>
  <c r="F132" i="4" s="1"/>
  <c r="G129" i="1"/>
  <c r="F129" i="4" s="1"/>
  <c r="G128" i="1"/>
  <c r="F128" i="4" s="1"/>
  <c r="G127" i="1"/>
  <c r="F127" i="4" s="1"/>
  <c r="G126" i="1"/>
  <c r="F126" i="4" s="1"/>
  <c r="G125" i="1"/>
  <c r="G121" i="1"/>
  <c r="F121" i="4" s="1"/>
  <c r="G120" i="1"/>
  <c r="F120" i="4" s="1"/>
  <c r="G119" i="1"/>
  <c r="F119" i="4" s="1"/>
  <c r="G118" i="1"/>
  <c r="F118" i="4" s="1"/>
  <c r="G117" i="1"/>
  <c r="F117" i="4" s="1"/>
  <c r="G116" i="1"/>
  <c r="F116" i="4" s="1"/>
  <c r="G115" i="1"/>
  <c r="F115" i="4" s="1"/>
  <c r="G114" i="1"/>
  <c r="F114" i="4" s="1"/>
  <c r="G111" i="1"/>
  <c r="F111" i="4" s="1"/>
  <c r="G110" i="1"/>
  <c r="F110" i="4" s="1"/>
  <c r="G109" i="1"/>
  <c r="F109" i="4" s="1"/>
  <c r="G108" i="1"/>
  <c r="F108" i="4" s="1"/>
  <c r="G106" i="1"/>
  <c r="F106" i="4" s="1"/>
  <c r="G105" i="1"/>
  <c r="F105" i="4" s="1"/>
  <c r="G104" i="1"/>
  <c r="F104" i="4" s="1"/>
  <c r="G103" i="1"/>
  <c r="F103" i="4" s="1"/>
  <c r="G102" i="1"/>
  <c r="F102" i="4" s="1"/>
  <c r="G101" i="1"/>
  <c r="F101" i="4" s="1"/>
  <c r="G100" i="1"/>
  <c r="F100" i="4" s="1"/>
  <c r="G99" i="1"/>
  <c r="F99" i="4" s="1"/>
  <c r="G96" i="1"/>
  <c r="G91" i="1"/>
  <c r="F91" i="4" s="1"/>
  <c r="G89" i="1"/>
  <c r="F89" i="4" s="1"/>
  <c r="G88" i="1"/>
  <c r="F88" i="4" s="1"/>
  <c r="G87" i="1"/>
  <c r="F87" i="4" s="1"/>
  <c r="G86" i="1"/>
  <c r="G82" i="1"/>
  <c r="G78" i="1"/>
  <c r="G79" i="1" s="1"/>
  <c r="G74" i="1"/>
  <c r="G75" i="1" s="1"/>
  <c r="G71" i="1"/>
  <c r="G65" i="1"/>
  <c r="F65" i="4" s="1"/>
  <c r="G64" i="1"/>
  <c r="F64" i="4" s="1"/>
  <c r="G63" i="1"/>
  <c r="F63" i="4" s="1"/>
  <c r="G61" i="1"/>
  <c r="G56" i="1"/>
  <c r="G49" i="1"/>
  <c r="F49" i="4" s="1"/>
  <c r="G47" i="1"/>
  <c r="G44" i="1"/>
  <c r="F44" i="4" s="1"/>
  <c r="G43" i="1"/>
  <c r="F43" i="4" s="1"/>
  <c r="G34" i="1"/>
  <c r="F34" i="4" s="1"/>
  <c r="G31" i="1"/>
  <c r="F31" i="4" s="1"/>
  <c r="G30" i="1"/>
  <c r="F30" i="4" s="1"/>
  <c r="G29" i="1"/>
  <c r="F29" i="4" s="1"/>
  <c r="G28" i="1"/>
  <c r="F28" i="4" s="1"/>
  <c r="G27" i="1"/>
  <c r="F27" i="4" s="1"/>
  <c r="G25" i="1"/>
  <c r="F25" i="4" s="1"/>
  <c r="G23" i="1"/>
  <c r="F23" i="4" s="1"/>
  <c r="G184" i="4" l="1"/>
  <c r="I184" i="4" s="1"/>
  <c r="F125" i="4"/>
  <c r="F149" i="4" s="1"/>
  <c r="G149" i="1"/>
  <c r="C149" i="4"/>
  <c r="D149" i="4"/>
  <c r="G193" i="1"/>
  <c r="F187" i="4"/>
  <c r="G67" i="1"/>
  <c r="F78" i="4"/>
  <c r="F79" i="4" s="1"/>
  <c r="G92" i="1"/>
  <c r="F86" i="4"/>
  <c r="F92" i="4" s="1"/>
  <c r="F173" i="4"/>
  <c r="F61" i="4"/>
  <c r="F67" i="4" s="1"/>
  <c r="G230" i="1"/>
  <c r="F47" i="4"/>
  <c r="F201" i="4"/>
  <c r="F74" i="4"/>
  <c r="G39" i="1"/>
  <c r="G51" i="1"/>
  <c r="G58" i="1"/>
  <c r="F56" i="4"/>
  <c r="F58" i="4" s="1"/>
  <c r="G83" i="1"/>
  <c r="F82" i="4"/>
  <c r="F83" i="4" s="1"/>
  <c r="G153" i="1"/>
  <c r="F152" i="4"/>
  <c r="G220" i="1"/>
  <c r="F210" i="4"/>
  <c r="G122" i="1"/>
  <c r="G198" i="1"/>
  <c r="F196" i="4"/>
  <c r="F39" i="4"/>
  <c r="F122" i="4"/>
  <c r="F230" i="4"/>
  <c r="F242" i="4"/>
  <c r="D160" i="5"/>
  <c r="D134" i="5"/>
  <c r="D32" i="5"/>
  <c r="D58" i="5"/>
  <c r="D84" i="5"/>
  <c r="F198" i="4" l="1"/>
  <c r="F193" i="4"/>
  <c r="F220" i="4"/>
  <c r="F202" i="4"/>
  <c r="F51" i="4"/>
  <c r="F153" i="4"/>
  <c r="F75" i="4"/>
  <c r="D172" i="2"/>
  <c r="D264" i="1" l="1"/>
  <c r="C264" i="1"/>
  <c r="D275" i="4"/>
  <c r="C275" i="4"/>
  <c r="E110" i="5" l="1"/>
  <c r="G110" i="5" s="1"/>
  <c r="J88" i="2"/>
  <c r="E88" i="2"/>
  <c r="J87" i="2"/>
  <c r="E87" i="2"/>
  <c r="M88" i="1"/>
  <c r="L88" i="4" s="1"/>
  <c r="M87" i="1"/>
  <c r="L87" i="4" s="1"/>
  <c r="M184" i="1"/>
  <c r="L184" i="4" s="1"/>
  <c r="F184" i="1"/>
  <c r="I88" i="1"/>
  <c r="H88" i="4" s="1"/>
  <c r="I87" i="1"/>
  <c r="H87" i="4" s="1"/>
  <c r="M43" i="1"/>
  <c r="L43" i="4" s="1"/>
  <c r="I43" i="1"/>
  <c r="H43" i="4" s="1"/>
  <c r="D46" i="1"/>
  <c r="F46" i="1" s="1"/>
  <c r="L46" i="4"/>
  <c r="H46" i="4"/>
  <c r="E46" i="4"/>
  <c r="G46" i="4" s="1"/>
  <c r="J46" i="2"/>
  <c r="E46" i="2"/>
  <c r="M178" i="1"/>
  <c r="L178" i="4" s="1"/>
  <c r="I178" i="1"/>
  <c r="H178" i="4" s="1"/>
  <c r="E178" i="4"/>
  <c r="G178" i="4" s="1"/>
  <c r="J178" i="2"/>
  <c r="E178" i="2"/>
  <c r="C178" i="1" s="1"/>
  <c r="D178" i="1" s="1"/>
  <c r="F178" i="1" s="1"/>
  <c r="M177" i="1"/>
  <c r="L177" i="4" s="1"/>
  <c r="I177" i="1"/>
  <c r="H177" i="4" s="1"/>
  <c r="E177" i="4"/>
  <c r="G177" i="4" s="1"/>
  <c r="J177" i="2"/>
  <c r="E177" i="2"/>
  <c r="C177" i="1" s="1"/>
  <c r="D177" i="1" s="1"/>
  <c r="F177" i="1" s="1"/>
  <c r="M32" i="1"/>
  <c r="L32" i="4" s="1"/>
  <c r="F32" i="1"/>
  <c r="H32" i="4"/>
  <c r="E32" i="4"/>
  <c r="G32" i="4" s="1"/>
  <c r="J32" i="2"/>
  <c r="E32" i="2"/>
  <c r="E89" i="4"/>
  <c r="G89" i="4" s="1"/>
  <c r="E88" i="4"/>
  <c r="E87" i="4"/>
  <c r="G87" i="4" s="1"/>
  <c r="E43" i="4"/>
  <c r="G43" i="4" s="1"/>
  <c r="H46" i="1" l="1"/>
  <c r="J46" i="1" s="1"/>
  <c r="H32" i="1"/>
  <c r="J32" i="1" s="1"/>
  <c r="H184" i="1"/>
  <c r="J184" i="1" s="1"/>
  <c r="H178" i="1"/>
  <c r="J178" i="1" s="1"/>
  <c r="G88" i="2"/>
  <c r="I88" i="2" s="1"/>
  <c r="K88" i="2" s="1"/>
  <c r="N88" i="2" s="1"/>
  <c r="G32" i="2"/>
  <c r="I32" i="2" s="1"/>
  <c r="K32" i="2" s="1"/>
  <c r="N32" i="2" s="1"/>
  <c r="H177" i="1"/>
  <c r="J177" i="1" s="1"/>
  <c r="G177" i="2"/>
  <c r="I177" i="2" s="1"/>
  <c r="K177" i="2" s="1"/>
  <c r="N177" i="2" s="1"/>
  <c r="G178" i="2"/>
  <c r="I178" i="2" s="1"/>
  <c r="K178" i="2" s="1"/>
  <c r="N178" i="2" s="1"/>
  <c r="G46" i="2"/>
  <c r="I46" i="2" s="1"/>
  <c r="K46" i="2" s="1"/>
  <c r="N46" i="2" s="1"/>
  <c r="G87" i="2"/>
  <c r="I87" i="2" s="1"/>
  <c r="K87" i="2" s="1"/>
  <c r="N87" i="2" s="1"/>
  <c r="G88" i="4"/>
  <c r="I88" i="4" s="1"/>
  <c r="I43" i="4"/>
  <c r="I32" i="4"/>
  <c r="I87" i="4"/>
  <c r="I177" i="4"/>
  <c r="I178" i="4"/>
  <c r="I46" i="4"/>
  <c r="C88" i="1"/>
  <c r="D88" i="1" s="1"/>
  <c r="F88" i="1" s="1"/>
  <c r="C87" i="1"/>
  <c r="D87" i="1" s="1"/>
  <c r="F87" i="1" s="1"/>
  <c r="J184" i="2"/>
  <c r="E184" i="2"/>
  <c r="J43" i="2"/>
  <c r="E43" i="2"/>
  <c r="G43" i="2" s="1"/>
  <c r="E191" i="2"/>
  <c r="G191" i="2" s="1"/>
  <c r="I191" i="2" s="1"/>
  <c r="J191" i="2"/>
  <c r="F191" i="1"/>
  <c r="H191" i="1" s="1"/>
  <c r="J191" i="1" s="1"/>
  <c r="M191" i="1"/>
  <c r="L191" i="4" s="1"/>
  <c r="E191" i="4"/>
  <c r="G191" i="4" s="1"/>
  <c r="H191" i="4"/>
  <c r="D118" i="2"/>
  <c r="E118" i="2"/>
  <c r="G118" i="2" s="1"/>
  <c r="I118" i="2" s="1"/>
  <c r="J118" i="2"/>
  <c r="I118" i="1"/>
  <c r="H118" i="4" s="1"/>
  <c r="M118" i="1"/>
  <c r="L118" i="4" s="1"/>
  <c r="E118" i="4"/>
  <c r="G118" i="4" s="1"/>
  <c r="K191" i="2" l="1"/>
  <c r="N191" i="2" s="1"/>
  <c r="G184" i="2"/>
  <c r="I184" i="2" s="1"/>
  <c r="K184" i="2" s="1"/>
  <c r="N184" i="2" s="1"/>
  <c r="C184" i="1"/>
  <c r="K118" i="2"/>
  <c r="N118" i="2" s="1"/>
  <c r="C191" i="1"/>
  <c r="H87" i="1"/>
  <c r="J87" i="1" s="1"/>
  <c r="C118" i="1"/>
  <c r="D118" i="1" s="1"/>
  <c r="F118" i="1" s="1"/>
  <c r="H118" i="1" s="1"/>
  <c r="J118" i="1" s="1"/>
  <c r="H88" i="1"/>
  <c r="J88" i="1" s="1"/>
  <c r="I118" i="4"/>
  <c r="I191" i="4"/>
  <c r="C43" i="1"/>
  <c r="F43" i="1" s="1"/>
  <c r="H43" i="1" l="1"/>
  <c r="J43" i="1" s="1"/>
  <c r="I43" i="2"/>
  <c r="I56" i="1"/>
  <c r="K43" i="2" l="1"/>
  <c r="N43" i="2" s="1"/>
  <c r="E241" i="2"/>
  <c r="L36" i="4"/>
  <c r="H36" i="4"/>
  <c r="E36" i="4"/>
  <c r="G36" i="4" s="1"/>
  <c r="J36" i="2"/>
  <c r="E36" i="2"/>
  <c r="E153" i="5"/>
  <c r="G153" i="5" s="1"/>
  <c r="E103" i="5"/>
  <c r="G103" i="5" s="1"/>
  <c r="E77" i="5"/>
  <c r="G77" i="5" s="1"/>
  <c r="E51" i="5"/>
  <c r="G51" i="5" s="1"/>
  <c r="E25" i="5"/>
  <c r="G25" i="5" l="1"/>
  <c r="I25" i="5" s="1"/>
  <c r="G241" i="2"/>
  <c r="I241" i="2" s="1"/>
  <c r="G36" i="2"/>
  <c r="I36" i="2" s="1"/>
  <c r="K36" i="2" s="1"/>
  <c r="N36" i="2" s="1"/>
  <c r="I36" i="4"/>
  <c r="C36" i="1"/>
  <c r="D36" i="1" s="1"/>
  <c r="F36" i="1" s="1"/>
  <c r="H36" i="1" s="1"/>
  <c r="D226" i="2"/>
  <c r="M137" i="1"/>
  <c r="L137" i="4" s="1"/>
  <c r="I137" i="1"/>
  <c r="H137" i="4" s="1"/>
  <c r="E137" i="4"/>
  <c r="G137" i="4" s="1"/>
  <c r="J137" i="2"/>
  <c r="E137" i="2"/>
  <c r="J189" i="2"/>
  <c r="E189" i="2"/>
  <c r="G189" i="2" s="1"/>
  <c r="J187" i="2"/>
  <c r="D187" i="2"/>
  <c r="E187" i="2" s="1"/>
  <c r="G187" i="2" s="1"/>
  <c r="J139" i="2"/>
  <c r="E139" i="2"/>
  <c r="G139" i="2" s="1"/>
  <c r="J138" i="2"/>
  <c r="E138" i="2"/>
  <c r="G138" i="2" s="1"/>
  <c r="J110" i="2"/>
  <c r="E110" i="2"/>
  <c r="G110" i="2" s="1"/>
  <c r="M189" i="1"/>
  <c r="L189" i="4" s="1"/>
  <c r="I189" i="1"/>
  <c r="H189" i="4" s="1"/>
  <c r="M187" i="1"/>
  <c r="L187" i="4" s="1"/>
  <c r="I187" i="1"/>
  <c r="H187" i="4" s="1"/>
  <c r="M139" i="1"/>
  <c r="L139" i="4" s="1"/>
  <c r="I139" i="1"/>
  <c r="H139" i="4" s="1"/>
  <c r="M138" i="1"/>
  <c r="L138" i="4" s="1"/>
  <c r="I138" i="1"/>
  <c r="H138" i="4" s="1"/>
  <c r="M110" i="1"/>
  <c r="L110" i="4" s="1"/>
  <c r="I110" i="1"/>
  <c r="H110" i="4" s="1"/>
  <c r="E189" i="4"/>
  <c r="G189" i="4" s="1"/>
  <c r="E187" i="4"/>
  <c r="G187" i="4" s="1"/>
  <c r="E139" i="4"/>
  <c r="G139" i="4" s="1"/>
  <c r="E138" i="4"/>
  <c r="G138" i="4" s="1"/>
  <c r="E110" i="4"/>
  <c r="G110" i="4" s="1"/>
  <c r="G137" i="2" l="1"/>
  <c r="I137" i="2" s="1"/>
  <c r="K137" i="2" s="1"/>
  <c r="N137" i="2" s="1"/>
  <c r="I138" i="4"/>
  <c r="I110" i="4"/>
  <c r="I189" i="4"/>
  <c r="I139" i="4"/>
  <c r="I187" i="4"/>
  <c r="I137" i="4"/>
  <c r="J36" i="1"/>
  <c r="I153" i="5"/>
  <c r="I157" i="5" s="1"/>
  <c r="I103" i="5"/>
  <c r="I77" i="5"/>
  <c r="I51" i="5"/>
  <c r="C137" i="1"/>
  <c r="D137" i="1" s="1"/>
  <c r="F137" i="1" s="1"/>
  <c r="I189" i="2"/>
  <c r="K189" i="2" s="1"/>
  <c r="N189" i="2" s="1"/>
  <c r="C189" i="1"/>
  <c r="D189" i="1" s="1"/>
  <c r="F189" i="1" s="1"/>
  <c r="I187" i="2"/>
  <c r="K187" i="2" s="1"/>
  <c r="N187" i="2" s="1"/>
  <c r="C187" i="1"/>
  <c r="D187" i="1" s="1"/>
  <c r="F187" i="1" s="1"/>
  <c r="I139" i="2"/>
  <c r="K139" i="2" s="1"/>
  <c r="N139" i="2" s="1"/>
  <c r="C139" i="1"/>
  <c r="D139" i="1" s="1"/>
  <c r="F139" i="1" s="1"/>
  <c r="I138" i="2"/>
  <c r="K138" i="2" s="1"/>
  <c r="N138" i="2" s="1"/>
  <c r="C138" i="1"/>
  <c r="D138" i="1" s="1"/>
  <c r="F138" i="1" s="1"/>
  <c r="I110" i="2"/>
  <c r="K110" i="2" s="1"/>
  <c r="N110" i="2" s="1"/>
  <c r="C110" i="1"/>
  <c r="D110" i="1" s="1"/>
  <c r="F110" i="1" s="1"/>
  <c r="D193" i="4"/>
  <c r="D198" i="4"/>
  <c r="D202" i="4"/>
  <c r="D206" i="4"/>
  <c r="D225" i="2"/>
  <c r="E225" i="2" s="1"/>
  <c r="D218" i="2"/>
  <c r="E218" i="2" s="1"/>
  <c r="G218" i="2" s="1"/>
  <c r="I218" i="2" s="1"/>
  <c r="D217" i="2"/>
  <c r="E217" i="2" s="1"/>
  <c r="D209" i="2"/>
  <c r="E209" i="2" s="1"/>
  <c r="G209" i="2" s="1"/>
  <c r="D188" i="2"/>
  <c r="E188" i="2" s="1"/>
  <c r="C188" i="1" s="1"/>
  <c r="D186" i="2"/>
  <c r="D133" i="2"/>
  <c r="D95" i="2"/>
  <c r="D42" i="2"/>
  <c r="K155" i="5"/>
  <c r="K129" i="5"/>
  <c r="K105" i="5"/>
  <c r="K27" i="5"/>
  <c r="G155" i="5"/>
  <c r="G129" i="5"/>
  <c r="G105" i="5"/>
  <c r="I79" i="5"/>
  <c r="G79" i="5"/>
  <c r="K53" i="5"/>
  <c r="G53" i="5"/>
  <c r="D240" i="2"/>
  <c r="E240" i="2" s="1"/>
  <c r="D239" i="2"/>
  <c r="E239" i="2" s="1"/>
  <c r="D235" i="2"/>
  <c r="E235" i="2" s="1"/>
  <c r="G235" i="2" s="1"/>
  <c r="I235" i="2" s="1"/>
  <c r="H173" i="5"/>
  <c r="F173" i="5"/>
  <c r="D173" i="5"/>
  <c r="C173" i="5"/>
  <c r="E172" i="5"/>
  <c r="G172" i="5" s="1"/>
  <c r="I172" i="5" s="1"/>
  <c r="E171" i="5"/>
  <c r="G171" i="5" s="1"/>
  <c r="I171" i="5" s="1"/>
  <c r="E170" i="5"/>
  <c r="G170" i="5" s="1"/>
  <c r="H101" i="5"/>
  <c r="K101" i="5" s="1"/>
  <c r="I104" i="1"/>
  <c r="H104" i="4" s="1"/>
  <c r="I103" i="1"/>
  <c r="H103" i="4" s="1"/>
  <c r="I102" i="1"/>
  <c r="H102" i="4" s="1"/>
  <c r="I101" i="1"/>
  <c r="H101" i="4" s="1"/>
  <c r="I100" i="1"/>
  <c r="H100" i="4" s="1"/>
  <c r="I99" i="1"/>
  <c r="H99" i="4" s="1"/>
  <c r="I91" i="1"/>
  <c r="H91" i="4" s="1"/>
  <c r="I89" i="1"/>
  <c r="H89" i="4" s="1"/>
  <c r="I89" i="4" s="1"/>
  <c r="I86" i="1"/>
  <c r="I82" i="1"/>
  <c r="H82" i="4" s="1"/>
  <c r="H83" i="4" s="1"/>
  <c r="I78" i="1"/>
  <c r="H78" i="4" s="1"/>
  <c r="I74" i="1"/>
  <c r="H74" i="4" s="1"/>
  <c r="I65" i="1"/>
  <c r="I64" i="1"/>
  <c r="H64" i="4" s="1"/>
  <c r="I63" i="1"/>
  <c r="H63" i="4" s="1"/>
  <c r="I61" i="1"/>
  <c r="E167" i="4"/>
  <c r="G167" i="4" s="1"/>
  <c r="M167" i="1"/>
  <c r="L167" i="4" s="1"/>
  <c r="I167" i="1"/>
  <c r="H167" i="4" s="1"/>
  <c r="J167" i="2"/>
  <c r="D167" i="2"/>
  <c r="E167" i="2" s="1"/>
  <c r="E228" i="4"/>
  <c r="G228" i="4" s="1"/>
  <c r="E227" i="4"/>
  <c r="G227" i="4" s="1"/>
  <c r="E224" i="4"/>
  <c r="G224" i="4" s="1"/>
  <c r="M228" i="1"/>
  <c r="L228" i="4" s="1"/>
  <c r="I228" i="1"/>
  <c r="H228" i="4" s="1"/>
  <c r="M227" i="1"/>
  <c r="L227" i="4" s="1"/>
  <c r="I227" i="1"/>
  <c r="H227" i="4" s="1"/>
  <c r="M224" i="1"/>
  <c r="L224" i="4" s="1"/>
  <c r="I224" i="1"/>
  <c r="H224" i="4" s="1"/>
  <c r="J224" i="2"/>
  <c r="E224" i="2"/>
  <c r="G224" i="2" s="1"/>
  <c r="I224" i="2" s="1"/>
  <c r="J228" i="2"/>
  <c r="E228" i="2"/>
  <c r="G228" i="2" s="1"/>
  <c r="I228" i="2" s="1"/>
  <c r="J227" i="2"/>
  <c r="E227" i="2"/>
  <c r="E114" i="4"/>
  <c r="G114" i="4" s="1"/>
  <c r="M114" i="1"/>
  <c r="L114" i="4" s="1"/>
  <c r="I114" i="1"/>
  <c r="H114" i="4" s="1"/>
  <c r="J114" i="2"/>
  <c r="D114" i="2"/>
  <c r="E114" i="2" s="1"/>
  <c r="G114" i="2" s="1"/>
  <c r="I114" i="2" s="1"/>
  <c r="L239" i="4"/>
  <c r="L238" i="4"/>
  <c r="L237" i="4"/>
  <c r="L48" i="4"/>
  <c r="L45" i="4"/>
  <c r="L35" i="4"/>
  <c r="M229" i="1"/>
  <c r="L229" i="4" s="1"/>
  <c r="M226" i="1"/>
  <c r="L226" i="4" s="1"/>
  <c r="M225" i="1"/>
  <c r="L225" i="4" s="1"/>
  <c r="M223" i="1"/>
  <c r="L223" i="4" s="1"/>
  <c r="M219" i="1"/>
  <c r="M218" i="1"/>
  <c r="L218" i="4" s="1"/>
  <c r="M217" i="1"/>
  <c r="L217" i="4" s="1"/>
  <c r="M216" i="1"/>
  <c r="L216" i="4" s="1"/>
  <c r="M215" i="1"/>
  <c r="L215" i="4" s="1"/>
  <c r="M214" i="1"/>
  <c r="L214" i="4" s="1"/>
  <c r="M213" i="1"/>
  <c r="L213" i="4" s="1"/>
  <c r="M212" i="1"/>
  <c r="L212" i="4" s="1"/>
  <c r="M211" i="1"/>
  <c r="L211" i="4" s="1"/>
  <c r="M210" i="1"/>
  <c r="L210" i="4" s="1"/>
  <c r="M209" i="1"/>
  <c r="L209" i="4" s="1"/>
  <c r="M205" i="1"/>
  <c r="L205" i="4" s="1"/>
  <c r="M201" i="1"/>
  <c r="L201" i="4" s="1"/>
  <c r="M197" i="1"/>
  <c r="L197" i="4" s="1"/>
  <c r="M196" i="1"/>
  <c r="L196" i="4" s="1"/>
  <c r="M192" i="1"/>
  <c r="L192" i="4" s="1"/>
  <c r="M190" i="1"/>
  <c r="L190" i="4" s="1"/>
  <c r="M188" i="1"/>
  <c r="L188" i="4" s="1"/>
  <c r="M186" i="1"/>
  <c r="L186" i="4" s="1"/>
  <c r="M185" i="1"/>
  <c r="L185" i="4" s="1"/>
  <c r="M183" i="1"/>
  <c r="L183" i="4" s="1"/>
  <c r="M179" i="1"/>
  <c r="L179" i="4" s="1"/>
  <c r="M176" i="1"/>
  <c r="L176" i="4" s="1"/>
  <c r="M175" i="1"/>
  <c r="L175" i="4" s="1"/>
  <c r="M174" i="1"/>
  <c r="L174" i="4" s="1"/>
  <c r="M173" i="1"/>
  <c r="L173" i="4" s="1"/>
  <c r="M172" i="1"/>
  <c r="L172" i="4" s="1"/>
  <c r="M171" i="1"/>
  <c r="L171" i="4" s="1"/>
  <c r="M170" i="1"/>
  <c r="L170" i="4" s="1"/>
  <c r="L168" i="4"/>
  <c r="M166" i="1"/>
  <c r="L166" i="4" s="1"/>
  <c r="M165" i="1"/>
  <c r="L165" i="4" s="1"/>
  <c r="M164" i="1"/>
  <c r="L164" i="4" s="1"/>
  <c r="M162" i="1"/>
  <c r="L162" i="4" s="1"/>
  <c r="M161" i="1"/>
  <c r="L161" i="4" s="1"/>
  <c r="M160" i="1"/>
  <c r="L160" i="4" s="1"/>
  <c r="M159" i="1"/>
  <c r="L159" i="4" s="1"/>
  <c r="M158" i="1"/>
  <c r="L158" i="4" s="1"/>
  <c r="M157" i="1"/>
  <c r="L157" i="4" s="1"/>
  <c r="M156" i="1"/>
  <c r="L156" i="4" s="1"/>
  <c r="M152" i="1"/>
  <c r="L152" i="4" s="1"/>
  <c r="M136" i="1"/>
  <c r="L136" i="4" s="1"/>
  <c r="M135" i="1"/>
  <c r="L135" i="4" s="1"/>
  <c r="M134" i="1"/>
  <c r="L134" i="4" s="1"/>
  <c r="M133" i="1"/>
  <c r="L133" i="4" s="1"/>
  <c r="M132" i="1"/>
  <c r="L132" i="4" s="1"/>
  <c r="M129" i="1"/>
  <c r="L129" i="4" s="1"/>
  <c r="M128" i="1"/>
  <c r="L128" i="4" s="1"/>
  <c r="M127" i="1"/>
  <c r="L127" i="4" s="1"/>
  <c r="M126" i="1"/>
  <c r="L126" i="4" s="1"/>
  <c r="M125" i="1"/>
  <c r="L125" i="4" s="1"/>
  <c r="M121" i="1"/>
  <c r="L121" i="4" s="1"/>
  <c r="M120" i="1"/>
  <c r="L120" i="4" s="1"/>
  <c r="M119" i="1"/>
  <c r="L119" i="4" s="1"/>
  <c r="M117" i="1"/>
  <c r="L117" i="4" s="1"/>
  <c r="M116" i="1"/>
  <c r="L116" i="4" s="1"/>
  <c r="M115" i="1"/>
  <c r="L115" i="4" s="1"/>
  <c r="M111" i="1"/>
  <c r="L111" i="4" s="1"/>
  <c r="M109" i="1"/>
  <c r="L109" i="4" s="1"/>
  <c r="M108" i="1"/>
  <c r="L108" i="4" s="1"/>
  <c r="M106" i="1"/>
  <c r="M105" i="1"/>
  <c r="L105" i="4" s="1"/>
  <c r="M104" i="1"/>
  <c r="L104" i="4" s="1"/>
  <c r="M103" i="1"/>
  <c r="L103" i="4" s="1"/>
  <c r="M102" i="1"/>
  <c r="L102" i="4" s="1"/>
  <c r="M101" i="1"/>
  <c r="L101" i="4" s="1"/>
  <c r="M100" i="1"/>
  <c r="L100" i="4" s="1"/>
  <c r="M99" i="1"/>
  <c r="L99" i="4" s="1"/>
  <c r="M95" i="1"/>
  <c r="L95" i="4" s="1"/>
  <c r="M91" i="1"/>
  <c r="L91" i="4" s="1"/>
  <c r="M89" i="1"/>
  <c r="L89" i="4" s="1"/>
  <c r="M86" i="1"/>
  <c r="M82" i="1"/>
  <c r="L82" i="4" s="1"/>
  <c r="M78" i="1"/>
  <c r="L78" i="4" s="1"/>
  <c r="M74" i="1"/>
  <c r="L74" i="4" s="1"/>
  <c r="M70" i="1"/>
  <c r="L70" i="4" s="1"/>
  <c r="M66" i="1"/>
  <c r="L66" i="4" s="1"/>
  <c r="M65" i="1"/>
  <c r="L65" i="4" s="1"/>
  <c r="M64" i="1"/>
  <c r="L64" i="4" s="1"/>
  <c r="M63" i="1"/>
  <c r="L63" i="4" s="1"/>
  <c r="M62" i="1"/>
  <c r="M61" i="1"/>
  <c r="L61" i="4" s="1"/>
  <c r="M57" i="1"/>
  <c r="L57" i="4" s="1"/>
  <c r="M56" i="1"/>
  <c r="L56" i="4" s="1"/>
  <c r="M55" i="1"/>
  <c r="L55" i="4" s="1"/>
  <c r="M54" i="1"/>
  <c r="L54" i="4" s="1"/>
  <c r="M50" i="1"/>
  <c r="L50" i="4" s="1"/>
  <c r="M49" i="1"/>
  <c r="L49" i="4" s="1"/>
  <c r="M47" i="1"/>
  <c r="L47" i="4" s="1"/>
  <c r="M44" i="1"/>
  <c r="L44" i="4" s="1"/>
  <c r="M42" i="1"/>
  <c r="L42" i="4" s="1"/>
  <c r="M38" i="1"/>
  <c r="M37" i="1"/>
  <c r="L37" i="4" s="1"/>
  <c r="M34" i="1"/>
  <c r="L34" i="4" s="1"/>
  <c r="M33" i="1"/>
  <c r="L33" i="4" s="1"/>
  <c r="M31" i="1"/>
  <c r="M30" i="1"/>
  <c r="L30" i="4" s="1"/>
  <c r="M29" i="1"/>
  <c r="L29" i="4" s="1"/>
  <c r="M28" i="1"/>
  <c r="L28" i="4" s="1"/>
  <c r="M27" i="1"/>
  <c r="L27" i="4" s="1"/>
  <c r="M26" i="1"/>
  <c r="L26" i="4" s="1"/>
  <c r="M25" i="1"/>
  <c r="L25" i="4" s="1"/>
  <c r="M24" i="1"/>
  <c r="L24" i="4" s="1"/>
  <c r="M23" i="1"/>
  <c r="L23" i="4" s="1"/>
  <c r="H180" i="2"/>
  <c r="F180" i="2"/>
  <c r="C180" i="2"/>
  <c r="C122" i="2"/>
  <c r="H67" i="2"/>
  <c r="F67" i="2"/>
  <c r="D67" i="2"/>
  <c r="C67" i="2"/>
  <c r="C58" i="2"/>
  <c r="C51" i="2"/>
  <c r="C39" i="2"/>
  <c r="J66" i="2"/>
  <c r="E66" i="2"/>
  <c r="G66" i="2" s="1"/>
  <c r="I66" i="2" s="1"/>
  <c r="J62" i="2"/>
  <c r="E62" i="2"/>
  <c r="G62" i="2" s="1"/>
  <c r="I62" i="2" s="1"/>
  <c r="J50" i="2"/>
  <c r="E50" i="2"/>
  <c r="G50" i="2" s="1"/>
  <c r="I50" i="2" s="1"/>
  <c r="J48" i="2"/>
  <c r="E48" i="2"/>
  <c r="G48" i="2" s="1"/>
  <c r="I48" i="2" s="1"/>
  <c r="J45" i="2"/>
  <c r="E45" i="2"/>
  <c r="G45" i="2" s="1"/>
  <c r="I45" i="2" s="1"/>
  <c r="J26" i="2"/>
  <c r="E26" i="2"/>
  <c r="G26" i="2" s="1"/>
  <c r="I26" i="2" s="1"/>
  <c r="J24" i="2"/>
  <c r="E24" i="2"/>
  <c r="G24" i="2" s="1"/>
  <c r="I24" i="2" s="1"/>
  <c r="H241" i="4"/>
  <c r="E241" i="4"/>
  <c r="G241" i="4" s="1"/>
  <c r="H240" i="4"/>
  <c r="E240" i="4"/>
  <c r="G240" i="4" s="1"/>
  <c r="H239" i="4"/>
  <c r="E239" i="4"/>
  <c r="G239" i="4" s="1"/>
  <c r="H238" i="4"/>
  <c r="E238" i="4"/>
  <c r="G238" i="4" s="1"/>
  <c r="H237" i="4"/>
  <c r="E237" i="4"/>
  <c r="G237" i="4" s="1"/>
  <c r="E229" i="4"/>
  <c r="G229" i="4" s="1"/>
  <c r="E226" i="4"/>
  <c r="G226" i="4" s="1"/>
  <c r="E225" i="4"/>
  <c r="G225" i="4" s="1"/>
  <c r="E223" i="4"/>
  <c r="E219" i="4"/>
  <c r="G219" i="4" s="1"/>
  <c r="E218" i="4"/>
  <c r="G218" i="4" s="1"/>
  <c r="E217" i="4"/>
  <c r="G217" i="4" s="1"/>
  <c r="E216" i="4"/>
  <c r="G216" i="4" s="1"/>
  <c r="E215" i="4"/>
  <c r="G215" i="4" s="1"/>
  <c r="E214" i="4"/>
  <c r="G214" i="4" s="1"/>
  <c r="E213" i="4"/>
  <c r="G213" i="4" s="1"/>
  <c r="E212" i="4"/>
  <c r="G212" i="4" s="1"/>
  <c r="E211" i="4"/>
  <c r="G211" i="4" s="1"/>
  <c r="E210" i="4"/>
  <c r="G210" i="4" s="1"/>
  <c r="E209" i="4"/>
  <c r="G209" i="4" s="1"/>
  <c r="E205" i="4"/>
  <c r="G205" i="4" s="1"/>
  <c r="E201" i="4"/>
  <c r="E197" i="4"/>
  <c r="E196" i="4"/>
  <c r="G196" i="4" s="1"/>
  <c r="E192" i="4"/>
  <c r="G192" i="4" s="1"/>
  <c r="E190" i="4"/>
  <c r="G190" i="4" s="1"/>
  <c r="H188" i="4"/>
  <c r="E188" i="4"/>
  <c r="G188" i="4" s="1"/>
  <c r="H186" i="4"/>
  <c r="E186" i="4"/>
  <c r="G186" i="4" s="1"/>
  <c r="H185" i="4"/>
  <c r="E185" i="4"/>
  <c r="G185" i="4" s="1"/>
  <c r="H183" i="4"/>
  <c r="E183" i="4"/>
  <c r="G183" i="4" s="1"/>
  <c r="E179" i="4"/>
  <c r="G179" i="4" s="1"/>
  <c r="E176" i="4"/>
  <c r="G176" i="4" s="1"/>
  <c r="E175" i="4"/>
  <c r="G175" i="4" s="1"/>
  <c r="E174" i="4"/>
  <c r="G174" i="4" s="1"/>
  <c r="E173" i="4"/>
  <c r="G173" i="4" s="1"/>
  <c r="E172" i="4"/>
  <c r="G172" i="4" s="1"/>
  <c r="E171" i="4"/>
  <c r="G171" i="4" s="1"/>
  <c r="E170" i="4"/>
  <c r="G170" i="4" s="1"/>
  <c r="E168" i="4"/>
  <c r="E166" i="4"/>
  <c r="G166" i="4" s="1"/>
  <c r="E165" i="4"/>
  <c r="G165" i="4" s="1"/>
  <c r="E164" i="4"/>
  <c r="G164" i="4" s="1"/>
  <c r="E162" i="4"/>
  <c r="G162" i="4" s="1"/>
  <c r="E161" i="4"/>
  <c r="G161" i="4" s="1"/>
  <c r="E160" i="4"/>
  <c r="G160" i="4" s="1"/>
  <c r="E159" i="4"/>
  <c r="G159" i="4" s="1"/>
  <c r="E158" i="4"/>
  <c r="G158" i="4" s="1"/>
  <c r="E157" i="4"/>
  <c r="G157" i="4" s="1"/>
  <c r="E156" i="4"/>
  <c r="G156" i="4" s="1"/>
  <c r="E152" i="4"/>
  <c r="G152" i="4" s="1"/>
  <c r="E136" i="4"/>
  <c r="G136" i="4" s="1"/>
  <c r="E135" i="4"/>
  <c r="G135" i="4" s="1"/>
  <c r="E134" i="4"/>
  <c r="G134" i="4" s="1"/>
  <c r="E133" i="4"/>
  <c r="G133" i="4" s="1"/>
  <c r="E132" i="4"/>
  <c r="G132" i="4" s="1"/>
  <c r="E129" i="4"/>
  <c r="G129" i="4" s="1"/>
  <c r="E128" i="4"/>
  <c r="G128" i="4" s="1"/>
  <c r="E127" i="4"/>
  <c r="G127" i="4" s="1"/>
  <c r="E126" i="4"/>
  <c r="G126" i="4" s="1"/>
  <c r="E125" i="4"/>
  <c r="E121" i="4"/>
  <c r="G121" i="4" s="1"/>
  <c r="E120" i="4"/>
  <c r="G120" i="4" s="1"/>
  <c r="E119" i="4"/>
  <c r="G119" i="4" s="1"/>
  <c r="E117" i="4"/>
  <c r="G117" i="4" s="1"/>
  <c r="E116" i="4"/>
  <c r="G116" i="4" s="1"/>
  <c r="E115" i="4"/>
  <c r="G115" i="4" s="1"/>
  <c r="E111" i="4"/>
  <c r="G111" i="4" s="1"/>
  <c r="E109" i="4"/>
  <c r="G109" i="4" s="1"/>
  <c r="E108" i="4"/>
  <c r="G108" i="4" s="1"/>
  <c r="E106" i="4"/>
  <c r="G106" i="4" s="1"/>
  <c r="E105" i="4"/>
  <c r="G105" i="4" s="1"/>
  <c r="E104" i="4"/>
  <c r="G104" i="4" s="1"/>
  <c r="E103" i="4"/>
  <c r="G103" i="4" s="1"/>
  <c r="E102" i="4"/>
  <c r="G102" i="4" s="1"/>
  <c r="E101" i="4"/>
  <c r="G101" i="4" s="1"/>
  <c r="E100" i="4"/>
  <c r="G100" i="4" s="1"/>
  <c r="E99" i="4"/>
  <c r="G99" i="4" s="1"/>
  <c r="H95" i="4"/>
  <c r="E95" i="4"/>
  <c r="E91" i="4"/>
  <c r="G91" i="4" s="1"/>
  <c r="E86" i="4"/>
  <c r="G86" i="4" s="1"/>
  <c r="E82" i="4"/>
  <c r="G82" i="4" s="1"/>
  <c r="E78" i="4"/>
  <c r="G78" i="4" s="1"/>
  <c r="E74" i="4"/>
  <c r="G74" i="4" s="1"/>
  <c r="G75" i="4" s="1"/>
  <c r="H70" i="4"/>
  <c r="H71" i="4" s="1"/>
  <c r="E70" i="4"/>
  <c r="G70" i="4" s="1"/>
  <c r="H66" i="4"/>
  <c r="E66" i="4"/>
  <c r="G66" i="4" s="1"/>
  <c r="E65" i="4"/>
  <c r="G65" i="4" s="1"/>
  <c r="E64" i="4"/>
  <c r="G64" i="4" s="1"/>
  <c r="E63" i="4"/>
  <c r="G63" i="4" s="1"/>
  <c r="H62" i="4"/>
  <c r="E62" i="4"/>
  <c r="G62" i="4" s="1"/>
  <c r="H61" i="4"/>
  <c r="E61" i="4"/>
  <c r="G61" i="4" s="1"/>
  <c r="H57" i="4"/>
  <c r="E57" i="4"/>
  <c r="G57" i="4" s="1"/>
  <c r="H56" i="4"/>
  <c r="E56" i="4"/>
  <c r="G56" i="4" s="1"/>
  <c r="H55" i="4"/>
  <c r="E55" i="4"/>
  <c r="G55" i="4" s="1"/>
  <c r="H54" i="4"/>
  <c r="E54" i="4"/>
  <c r="G54" i="4" s="1"/>
  <c r="E50" i="4"/>
  <c r="G50" i="4" s="1"/>
  <c r="E49" i="4"/>
  <c r="G49" i="4" s="1"/>
  <c r="E48" i="4"/>
  <c r="G48" i="4" s="1"/>
  <c r="E47" i="4"/>
  <c r="G47" i="4" s="1"/>
  <c r="E45" i="4"/>
  <c r="G45" i="4" s="1"/>
  <c r="E44" i="4"/>
  <c r="G44" i="4" s="1"/>
  <c r="H42" i="4"/>
  <c r="E42" i="4"/>
  <c r="G42" i="4" s="1"/>
  <c r="D230" i="4"/>
  <c r="D220" i="4"/>
  <c r="D180" i="4"/>
  <c r="D153" i="4"/>
  <c r="D122" i="4"/>
  <c r="D96" i="4"/>
  <c r="D92" i="4"/>
  <c r="D83" i="4"/>
  <c r="D79" i="4"/>
  <c r="D75" i="4"/>
  <c r="D71" i="4"/>
  <c r="D67" i="4"/>
  <c r="D58" i="4"/>
  <c r="D51" i="4"/>
  <c r="H38" i="4"/>
  <c r="E38" i="4"/>
  <c r="G38" i="4" s="1"/>
  <c r="H37" i="4"/>
  <c r="E37" i="4"/>
  <c r="G37" i="4" s="1"/>
  <c r="H35" i="4"/>
  <c r="E35" i="4"/>
  <c r="G35" i="4" s="1"/>
  <c r="E34" i="4"/>
  <c r="G34" i="4" s="1"/>
  <c r="H33" i="4"/>
  <c r="E33" i="4"/>
  <c r="G33" i="4" s="1"/>
  <c r="E31" i="4"/>
  <c r="G31" i="4" s="1"/>
  <c r="E30" i="4"/>
  <c r="G30" i="4" s="1"/>
  <c r="E29" i="4"/>
  <c r="G29" i="4" s="1"/>
  <c r="E28" i="4"/>
  <c r="G28" i="4" s="1"/>
  <c r="E27" i="4"/>
  <c r="G27" i="4" s="1"/>
  <c r="H26" i="4"/>
  <c r="E26" i="4"/>
  <c r="G26" i="4" s="1"/>
  <c r="E25" i="4"/>
  <c r="G25" i="4" s="1"/>
  <c r="H24" i="4"/>
  <c r="E24" i="4"/>
  <c r="G24" i="4" s="1"/>
  <c r="C242" i="4"/>
  <c r="C230" i="4"/>
  <c r="C220" i="4"/>
  <c r="C206" i="4"/>
  <c r="C202" i="4"/>
  <c r="C198" i="4"/>
  <c r="C193" i="4"/>
  <c r="C180" i="4"/>
  <c r="C153" i="4"/>
  <c r="C122" i="4"/>
  <c r="C96" i="4"/>
  <c r="C92" i="4"/>
  <c r="C83" i="4"/>
  <c r="C79" i="4"/>
  <c r="C75" i="4"/>
  <c r="C71" i="4"/>
  <c r="C67" i="4"/>
  <c r="C58" i="4"/>
  <c r="C51" i="4"/>
  <c r="C39" i="4"/>
  <c r="A23" i="4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E198" i="1"/>
  <c r="E193" i="1"/>
  <c r="I225" i="1"/>
  <c r="H225" i="4" s="1"/>
  <c r="I218" i="1"/>
  <c r="H218" i="4" s="1"/>
  <c r="I216" i="1"/>
  <c r="H216" i="4" s="1"/>
  <c r="H192" i="4"/>
  <c r="H190" i="4"/>
  <c r="I179" i="1"/>
  <c r="H179" i="4" s="1"/>
  <c r="I172" i="1"/>
  <c r="H172" i="4" s="1"/>
  <c r="I171" i="1"/>
  <c r="H171" i="4" s="1"/>
  <c r="H165" i="4"/>
  <c r="H164" i="4"/>
  <c r="I160" i="1"/>
  <c r="H160" i="4" s="1"/>
  <c r="I136" i="1"/>
  <c r="H136" i="4" s="1"/>
  <c r="I135" i="1"/>
  <c r="H135" i="4" s="1"/>
  <c r="I134" i="1"/>
  <c r="H134" i="4" s="1"/>
  <c r="I128" i="1"/>
  <c r="H128" i="4" s="1"/>
  <c r="I127" i="1"/>
  <c r="H127" i="4" s="1"/>
  <c r="I111" i="1"/>
  <c r="H111" i="4" s="1"/>
  <c r="I108" i="1"/>
  <c r="H108" i="4" s="1"/>
  <c r="I31" i="1"/>
  <c r="H31" i="4" s="1"/>
  <c r="I30" i="1"/>
  <c r="H30" i="4" s="1"/>
  <c r="J225" i="2"/>
  <c r="J218" i="2"/>
  <c r="J216" i="2"/>
  <c r="E216" i="2"/>
  <c r="J192" i="2"/>
  <c r="E192" i="2"/>
  <c r="J190" i="2"/>
  <c r="E190" i="2"/>
  <c r="J179" i="2"/>
  <c r="E179" i="2"/>
  <c r="G179" i="2" s="1"/>
  <c r="I179" i="2" s="1"/>
  <c r="J172" i="2"/>
  <c r="E172" i="2"/>
  <c r="G172" i="2" s="1"/>
  <c r="J171" i="2"/>
  <c r="E171" i="2"/>
  <c r="J165" i="2"/>
  <c r="E165" i="2"/>
  <c r="J164" i="2"/>
  <c r="E164" i="2"/>
  <c r="F164" i="1"/>
  <c r="H164" i="1" s="1"/>
  <c r="J164" i="1" s="1"/>
  <c r="J160" i="2"/>
  <c r="E160" i="2"/>
  <c r="J136" i="2"/>
  <c r="E136" i="2"/>
  <c r="J135" i="2"/>
  <c r="E135" i="2"/>
  <c r="J134" i="2"/>
  <c r="E134" i="2"/>
  <c r="J128" i="2"/>
  <c r="E128" i="2"/>
  <c r="C128" i="1" s="1"/>
  <c r="D128" i="1" s="1"/>
  <c r="F128" i="1" s="1"/>
  <c r="J127" i="2"/>
  <c r="E127" i="2"/>
  <c r="G127" i="2" s="1"/>
  <c r="I127" i="2" s="1"/>
  <c r="J111" i="2"/>
  <c r="E111" i="2"/>
  <c r="C111" i="1" s="1"/>
  <c r="D111" i="1" s="1"/>
  <c r="F111" i="1" s="1"/>
  <c r="J108" i="2"/>
  <c r="E108" i="2"/>
  <c r="J103" i="2"/>
  <c r="E103" i="2"/>
  <c r="J101" i="2"/>
  <c r="E101" i="2"/>
  <c r="J64" i="2"/>
  <c r="E64" i="2"/>
  <c r="C64" i="1" s="1"/>
  <c r="D64" i="1" s="1"/>
  <c r="F64" i="1" s="1"/>
  <c r="J63" i="2"/>
  <c r="E63" i="2"/>
  <c r="G63" i="2" s="1"/>
  <c r="J37" i="2"/>
  <c r="E37" i="2"/>
  <c r="C37" i="1" s="1"/>
  <c r="D37" i="1" s="1"/>
  <c r="F37" i="1" s="1"/>
  <c r="J31" i="2"/>
  <c r="E31" i="2"/>
  <c r="J30" i="2"/>
  <c r="E30" i="2"/>
  <c r="H198" i="2"/>
  <c r="F198" i="2"/>
  <c r="D198" i="2"/>
  <c r="C198" i="2"/>
  <c r="H193" i="2"/>
  <c r="F193" i="2"/>
  <c r="C193" i="2"/>
  <c r="D278" i="4"/>
  <c r="C278" i="4"/>
  <c r="D277" i="4"/>
  <c r="C277" i="4"/>
  <c r="D276" i="4"/>
  <c r="C276" i="4"/>
  <c r="D205" i="5"/>
  <c r="C205" i="5"/>
  <c r="D204" i="5"/>
  <c r="C204" i="5"/>
  <c r="D203" i="5"/>
  <c r="C203" i="5"/>
  <c r="D267" i="1"/>
  <c r="C267" i="1"/>
  <c r="D266" i="1"/>
  <c r="C266" i="1"/>
  <c r="D265" i="1"/>
  <c r="C265" i="1"/>
  <c r="J242" i="2"/>
  <c r="J229" i="2"/>
  <c r="J226" i="2"/>
  <c r="J223" i="2"/>
  <c r="J219" i="2"/>
  <c r="J217" i="2"/>
  <c r="J215" i="2"/>
  <c r="J214" i="2"/>
  <c r="J213" i="2"/>
  <c r="J212" i="2"/>
  <c r="J211" i="2"/>
  <c r="J210" i="2"/>
  <c r="J209" i="2"/>
  <c r="J205" i="2"/>
  <c r="J201" i="2"/>
  <c r="J197" i="2"/>
  <c r="J196" i="2"/>
  <c r="J188" i="2"/>
  <c r="J186" i="2"/>
  <c r="J185" i="2"/>
  <c r="J183" i="2"/>
  <c r="J176" i="2"/>
  <c r="J175" i="2"/>
  <c r="J174" i="2"/>
  <c r="J173" i="2"/>
  <c r="J170" i="2"/>
  <c r="J168" i="2"/>
  <c r="J166" i="2"/>
  <c r="J162" i="2"/>
  <c r="J161" i="2"/>
  <c r="J159" i="2"/>
  <c r="J158" i="2"/>
  <c r="J157" i="2"/>
  <c r="J156" i="2"/>
  <c r="J152" i="2"/>
  <c r="J133" i="2"/>
  <c r="J132" i="2"/>
  <c r="J129" i="2"/>
  <c r="J126" i="2"/>
  <c r="J125" i="2"/>
  <c r="J121" i="2"/>
  <c r="J120" i="2"/>
  <c r="J119" i="2"/>
  <c r="J117" i="2"/>
  <c r="J116" i="2"/>
  <c r="J115" i="2"/>
  <c r="J109" i="2"/>
  <c r="J106" i="2"/>
  <c r="J105" i="2"/>
  <c r="J104" i="2"/>
  <c r="J102" i="2"/>
  <c r="J100" i="2"/>
  <c r="J99" i="2"/>
  <c r="J95" i="2"/>
  <c r="J91" i="2"/>
  <c r="J89" i="2"/>
  <c r="J86" i="2"/>
  <c r="J82" i="2"/>
  <c r="J78" i="2"/>
  <c r="J74" i="2"/>
  <c r="J70" i="2"/>
  <c r="J65" i="2"/>
  <c r="J61" i="2"/>
  <c r="J57" i="2"/>
  <c r="J56" i="2"/>
  <c r="J55" i="2"/>
  <c r="J54" i="2"/>
  <c r="J49" i="2"/>
  <c r="J47" i="2"/>
  <c r="J44" i="2"/>
  <c r="J42" i="2"/>
  <c r="J38" i="2"/>
  <c r="J35" i="2"/>
  <c r="J34" i="2"/>
  <c r="J33" i="2"/>
  <c r="J29" i="2"/>
  <c r="J28" i="2"/>
  <c r="J27" i="2"/>
  <c r="J25" i="2"/>
  <c r="J23" i="2"/>
  <c r="C13" i="4"/>
  <c r="I13" i="4" s="1"/>
  <c r="A5" i="4"/>
  <c r="C10" i="5"/>
  <c r="B3" i="5"/>
  <c r="C13" i="1"/>
  <c r="J13" i="1" s="1"/>
  <c r="A5" i="1"/>
  <c r="C13" i="2"/>
  <c r="I13" i="2" s="1"/>
  <c r="I13" i="6"/>
  <c r="A5" i="2"/>
  <c r="D266" i="4"/>
  <c r="D255" i="1"/>
  <c r="D270" i="4"/>
  <c r="I229" i="1"/>
  <c r="I223" i="1"/>
  <c r="H223" i="4" s="1"/>
  <c r="I162" i="1"/>
  <c r="H162" i="4" s="1"/>
  <c r="I34" i="1"/>
  <c r="H34" i="4" s="1"/>
  <c r="D259" i="1"/>
  <c r="D274" i="4"/>
  <c r="C273" i="4"/>
  <c r="C272" i="4"/>
  <c r="C271" i="4"/>
  <c r="C270" i="4"/>
  <c r="C269" i="4"/>
  <c r="C268" i="4"/>
  <c r="C267" i="4"/>
  <c r="C266" i="4"/>
  <c r="C265" i="4"/>
  <c r="C264" i="4"/>
  <c r="C274" i="4"/>
  <c r="C201" i="5"/>
  <c r="C200" i="5"/>
  <c r="C199" i="5"/>
  <c r="C198" i="5"/>
  <c r="C197" i="5"/>
  <c r="C196" i="5"/>
  <c r="C195" i="5"/>
  <c r="C194" i="5"/>
  <c r="C193" i="5"/>
  <c r="C192" i="5"/>
  <c r="C202" i="5"/>
  <c r="C262" i="1"/>
  <c r="C261" i="1"/>
  <c r="C260" i="1"/>
  <c r="C259" i="1"/>
  <c r="C258" i="1"/>
  <c r="C257" i="1"/>
  <c r="C256" i="1"/>
  <c r="C255" i="1"/>
  <c r="C254" i="1"/>
  <c r="C253" i="1"/>
  <c r="C263" i="1"/>
  <c r="D263" i="1"/>
  <c r="K14" i="6"/>
  <c r="K17" i="6"/>
  <c r="D192" i="5"/>
  <c r="J148" i="5" s="1"/>
  <c r="C19" i="5"/>
  <c r="D19" i="5"/>
  <c r="F19" i="5"/>
  <c r="H19" i="5"/>
  <c r="D194" i="5"/>
  <c r="D265" i="4"/>
  <c r="I173" i="1"/>
  <c r="H173" i="4" s="1"/>
  <c r="I174" i="1"/>
  <c r="H174" i="4" s="1"/>
  <c r="D272" i="4"/>
  <c r="I156" i="1"/>
  <c r="H156" i="4" s="1"/>
  <c r="D264" i="4"/>
  <c r="I157" i="1"/>
  <c r="H157" i="4" s="1"/>
  <c r="D271" i="4"/>
  <c r="I158" i="1"/>
  <c r="H158" i="4" s="1"/>
  <c r="I159" i="1"/>
  <c r="H159" i="4" s="1"/>
  <c r="I161" i="1"/>
  <c r="H161" i="4" s="1"/>
  <c r="I170" i="1"/>
  <c r="H170" i="4" s="1"/>
  <c r="I175" i="1"/>
  <c r="H175" i="4" s="1"/>
  <c r="I176" i="1"/>
  <c r="H176" i="4" s="1"/>
  <c r="I23" i="1"/>
  <c r="I25" i="1"/>
  <c r="H25" i="4" s="1"/>
  <c r="I27" i="1"/>
  <c r="H27" i="4" s="1"/>
  <c r="I28" i="1"/>
  <c r="H28" i="4" s="1"/>
  <c r="I29" i="1"/>
  <c r="H29" i="4" s="1"/>
  <c r="D267" i="4"/>
  <c r="D268" i="4"/>
  <c r="I44" i="1"/>
  <c r="H44" i="4" s="1"/>
  <c r="D253" i="1"/>
  <c r="I47" i="1"/>
  <c r="H47" i="4" s="1"/>
  <c r="I49" i="1"/>
  <c r="H49" i="4" s="1"/>
  <c r="I105" i="1"/>
  <c r="H105" i="4" s="1"/>
  <c r="I106" i="1"/>
  <c r="H106" i="4" s="1"/>
  <c r="D273" i="4"/>
  <c r="I109" i="1"/>
  <c r="H109" i="4" s="1"/>
  <c r="I115" i="1"/>
  <c r="H115" i="4" s="1"/>
  <c r="I116" i="1"/>
  <c r="H116" i="4" s="1"/>
  <c r="I117" i="1"/>
  <c r="H117" i="4" s="1"/>
  <c r="I119" i="1"/>
  <c r="H119" i="4" s="1"/>
  <c r="I120" i="1"/>
  <c r="H120" i="4" s="1"/>
  <c r="I121" i="1"/>
  <c r="H121" i="4" s="1"/>
  <c r="I125" i="1"/>
  <c r="I126" i="1"/>
  <c r="H126" i="4" s="1"/>
  <c r="I129" i="1"/>
  <c r="H129" i="4" s="1"/>
  <c r="I132" i="1"/>
  <c r="H132" i="4" s="1"/>
  <c r="I133" i="1"/>
  <c r="H133" i="4" s="1"/>
  <c r="I152" i="1"/>
  <c r="H152" i="4" s="1"/>
  <c r="H153" i="4" s="1"/>
  <c r="I196" i="1"/>
  <c r="H196" i="4" s="1"/>
  <c r="D269" i="4"/>
  <c r="I197" i="1"/>
  <c r="I201" i="1"/>
  <c r="H205" i="4"/>
  <c r="H206" i="4" s="1"/>
  <c r="I209" i="1"/>
  <c r="I210" i="1"/>
  <c r="H210" i="4" s="1"/>
  <c r="I211" i="1"/>
  <c r="H211" i="4" s="1"/>
  <c r="I212" i="1"/>
  <c r="H212" i="4" s="1"/>
  <c r="I213" i="1"/>
  <c r="H213" i="4" s="1"/>
  <c r="I214" i="1"/>
  <c r="H214" i="4" s="1"/>
  <c r="I215" i="1"/>
  <c r="H215" i="4" s="1"/>
  <c r="I217" i="1"/>
  <c r="H217" i="4" s="1"/>
  <c r="I219" i="1"/>
  <c r="H219" i="4" s="1"/>
  <c r="I226" i="1"/>
  <c r="H226" i="4" s="1"/>
  <c r="D254" i="1"/>
  <c r="D261" i="1"/>
  <c r="D260" i="1"/>
  <c r="D256" i="1"/>
  <c r="D257" i="1"/>
  <c r="D50" i="1"/>
  <c r="F50" i="1" s="1"/>
  <c r="H50" i="1" s="1"/>
  <c r="J50" i="1" s="1"/>
  <c r="H50" i="4"/>
  <c r="D262" i="1"/>
  <c r="D258" i="1"/>
  <c r="D202" i="5"/>
  <c r="H166" i="4"/>
  <c r="E14" i="2"/>
  <c r="C14" i="6"/>
  <c r="D14" i="6"/>
  <c r="F14" i="6"/>
  <c r="H14" i="6"/>
  <c r="C17" i="6"/>
  <c r="F17" i="6"/>
  <c r="H17" i="6"/>
  <c r="H39" i="2"/>
  <c r="E17" i="5"/>
  <c r="G17" i="5" s="1"/>
  <c r="I17" i="5"/>
  <c r="E18" i="5"/>
  <c r="G18" i="5" s="1"/>
  <c r="I18" i="5" s="1"/>
  <c r="E21" i="5"/>
  <c r="G21" i="5" s="1"/>
  <c r="I21" i="5"/>
  <c r="E20" i="5"/>
  <c r="G20" i="5" s="1"/>
  <c r="I20" i="5" s="1"/>
  <c r="K23" i="5"/>
  <c r="E32" i="5"/>
  <c r="G32" i="5" s="1"/>
  <c r="I32" i="5"/>
  <c r="D29" i="5"/>
  <c r="E29" i="5" s="1"/>
  <c r="D30" i="5"/>
  <c r="E30" i="5" s="1"/>
  <c r="G30" i="5" s="1"/>
  <c r="I30" i="5" s="1"/>
  <c r="E31" i="5"/>
  <c r="G31" i="5" s="1"/>
  <c r="I31" i="5"/>
  <c r="E43" i="5"/>
  <c r="E44" i="5"/>
  <c r="G44" i="5" s="1"/>
  <c r="I44" i="5" s="1"/>
  <c r="H96" i="5" s="1"/>
  <c r="K42" i="5"/>
  <c r="N42" i="5" s="1"/>
  <c r="E46" i="5"/>
  <c r="G46" i="5" s="1"/>
  <c r="I46" i="5" s="1"/>
  <c r="E47" i="5"/>
  <c r="G47" i="5" s="1"/>
  <c r="I47" i="5" s="1"/>
  <c r="K49" i="5"/>
  <c r="D55" i="5"/>
  <c r="E55" i="5" s="1"/>
  <c r="G55" i="5" s="1"/>
  <c r="I55" i="5" s="1"/>
  <c r="D56" i="5"/>
  <c r="E56" i="5" s="1"/>
  <c r="G56" i="5" s="1"/>
  <c r="I56" i="5" s="1"/>
  <c r="E57" i="5"/>
  <c r="G57" i="5" s="1"/>
  <c r="I57" i="5" s="1"/>
  <c r="E58" i="5"/>
  <c r="G58" i="5" s="1"/>
  <c r="I58" i="5" s="1"/>
  <c r="E69" i="5"/>
  <c r="F69" i="5"/>
  <c r="C70" i="5"/>
  <c r="E70" i="5" s="1"/>
  <c r="G70" i="5" s="1"/>
  <c r="I70" i="5" s="1"/>
  <c r="D70" i="5"/>
  <c r="F70" i="5"/>
  <c r="H70" i="5"/>
  <c r="K68" i="5"/>
  <c r="N68" i="5" s="1"/>
  <c r="E72" i="5"/>
  <c r="G72" i="5" s="1"/>
  <c r="I72" i="5" s="1"/>
  <c r="H97" i="5" s="1"/>
  <c r="I97" i="5" s="1"/>
  <c r="E73" i="5"/>
  <c r="G73" i="5" s="1"/>
  <c r="I73" i="5" s="1"/>
  <c r="K75" i="5"/>
  <c r="D81" i="5"/>
  <c r="E81" i="5" s="1"/>
  <c r="G81" i="5" s="1"/>
  <c r="I81" i="5" s="1"/>
  <c r="D82" i="5"/>
  <c r="E82" i="5"/>
  <c r="G82" i="5" s="1"/>
  <c r="I82" i="5" s="1"/>
  <c r="E83" i="5"/>
  <c r="G83" i="5" s="1"/>
  <c r="I83" i="5" s="1"/>
  <c r="E84" i="5"/>
  <c r="G84" i="5" s="1"/>
  <c r="I84" i="5"/>
  <c r="E95" i="5"/>
  <c r="G95" i="5" s="1"/>
  <c r="I95" i="5" s="1"/>
  <c r="E96" i="5"/>
  <c r="F96" i="5"/>
  <c r="E97" i="5"/>
  <c r="G97" i="5" s="1"/>
  <c r="F97" i="5"/>
  <c r="K94" i="5"/>
  <c r="N94" i="5" s="1"/>
  <c r="E99" i="5"/>
  <c r="G99" i="5" s="1"/>
  <c r="I99" i="5" s="1"/>
  <c r="D108" i="5"/>
  <c r="E108" i="5" s="1"/>
  <c r="G108" i="5" s="1"/>
  <c r="I108" i="5" s="1"/>
  <c r="D109" i="5"/>
  <c r="E109" i="5" s="1"/>
  <c r="G109" i="5" s="1"/>
  <c r="I109" i="5" s="1"/>
  <c r="D111" i="5"/>
  <c r="E111" i="5" s="1"/>
  <c r="E120" i="5"/>
  <c r="G120" i="5" s="1"/>
  <c r="I120" i="5"/>
  <c r="E121" i="5"/>
  <c r="G121" i="5" s="1"/>
  <c r="I121" i="5" s="1"/>
  <c r="E123" i="5"/>
  <c r="G123" i="5" s="1"/>
  <c r="I123" i="5" s="1"/>
  <c r="E124" i="5"/>
  <c r="G124" i="5" s="1"/>
  <c r="I124" i="5" s="1"/>
  <c r="E125" i="5"/>
  <c r="G125" i="5" s="1"/>
  <c r="I125" i="5" s="1"/>
  <c r="K127" i="5"/>
  <c r="D131" i="5"/>
  <c r="E131" i="5" s="1"/>
  <c r="G131" i="5" s="1"/>
  <c r="I131" i="5" s="1"/>
  <c r="D132" i="5"/>
  <c r="E132" i="5" s="1"/>
  <c r="G132" i="5" s="1"/>
  <c r="I132" i="5" s="1"/>
  <c r="E133" i="5"/>
  <c r="G133" i="5" s="1"/>
  <c r="I133" i="5" s="1"/>
  <c r="E134" i="5"/>
  <c r="G134" i="5" s="1"/>
  <c r="I134" i="5"/>
  <c r="E145" i="5"/>
  <c r="G145" i="5" s="1"/>
  <c r="I145" i="5" s="1"/>
  <c r="C146" i="5"/>
  <c r="E146" i="5" s="1"/>
  <c r="D146" i="5"/>
  <c r="F146" i="5"/>
  <c r="H146" i="5"/>
  <c r="K144" i="5"/>
  <c r="N144" i="5" s="1"/>
  <c r="E148" i="5"/>
  <c r="G148" i="5" s="1"/>
  <c r="I148" i="5"/>
  <c r="E149" i="5"/>
  <c r="G149" i="5" s="1"/>
  <c r="I149" i="5" s="1"/>
  <c r="K151" i="5"/>
  <c r="D158" i="5"/>
  <c r="E158" i="5" s="1"/>
  <c r="G158" i="5" s="1"/>
  <c r="I158" i="5" s="1"/>
  <c r="E159" i="5"/>
  <c r="E160" i="5"/>
  <c r="G160" i="5" s="1"/>
  <c r="I160" i="5" s="1"/>
  <c r="C42" i="5"/>
  <c r="C94" i="5" s="1"/>
  <c r="E94" i="5" s="1"/>
  <c r="G94" i="5" s="1"/>
  <c r="C68" i="5"/>
  <c r="E68" i="5" s="1"/>
  <c r="G68" i="5" s="1"/>
  <c r="C144" i="5"/>
  <c r="D23" i="5"/>
  <c r="D27" i="5"/>
  <c r="D42" i="5"/>
  <c r="E42" i="5" s="1"/>
  <c r="G42" i="5" s="1"/>
  <c r="I42" i="5" s="1"/>
  <c r="D49" i="5"/>
  <c r="D53" i="5"/>
  <c r="D68" i="5"/>
  <c r="D75" i="5"/>
  <c r="D79" i="5"/>
  <c r="D127" i="5"/>
  <c r="D129" i="5"/>
  <c r="D144" i="5"/>
  <c r="E144" i="5" s="1"/>
  <c r="G144" i="5" s="1"/>
  <c r="I144" i="5" s="1"/>
  <c r="D151" i="5"/>
  <c r="D155" i="5"/>
  <c r="D157" i="5" s="1"/>
  <c r="E157" i="5" s="1"/>
  <c r="D101" i="5"/>
  <c r="D105" i="5"/>
  <c r="F23" i="5"/>
  <c r="F27" i="5"/>
  <c r="F42" i="5"/>
  <c r="F49" i="5"/>
  <c r="F53" i="5"/>
  <c r="F68" i="5"/>
  <c r="F75" i="5"/>
  <c r="F79" i="5"/>
  <c r="F94" i="5"/>
  <c r="F101" i="5"/>
  <c r="F105" i="5"/>
  <c r="F127" i="5"/>
  <c r="F129" i="5"/>
  <c r="F144" i="5"/>
  <c r="F151" i="5"/>
  <c r="F155" i="5"/>
  <c r="F157" i="5" s="1"/>
  <c r="F185" i="5" s="1"/>
  <c r="H23" i="5"/>
  <c r="H42" i="5"/>
  <c r="H49" i="5"/>
  <c r="H68" i="5"/>
  <c r="H75" i="5"/>
  <c r="E16" i="5"/>
  <c r="G16" i="5" s="1"/>
  <c r="I16" i="5"/>
  <c r="H94" i="5" s="1"/>
  <c r="H127" i="5"/>
  <c r="H144" i="5"/>
  <c r="H151" i="5"/>
  <c r="E67" i="1"/>
  <c r="D201" i="5"/>
  <c r="D200" i="5"/>
  <c r="D199" i="5"/>
  <c r="D198" i="5"/>
  <c r="D197" i="5"/>
  <c r="D196" i="5"/>
  <c r="D195" i="5"/>
  <c r="D193" i="5"/>
  <c r="E23" i="4"/>
  <c r="G23" i="4" s="1"/>
  <c r="H48" i="4"/>
  <c r="D48" i="1"/>
  <c r="F48" i="1" s="1"/>
  <c r="H45" i="4"/>
  <c r="D45" i="1"/>
  <c r="F45" i="1" s="1"/>
  <c r="H45" i="1" s="1"/>
  <c r="J45" i="1" s="1"/>
  <c r="D62" i="1"/>
  <c r="F62" i="1" s="1"/>
  <c r="D66" i="1"/>
  <c r="F66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F241" i="1"/>
  <c r="H241" i="1" s="1"/>
  <c r="J241" i="1" s="1"/>
  <c r="F240" i="1"/>
  <c r="H240" i="1" s="1"/>
  <c r="J240" i="1"/>
  <c r="F239" i="1"/>
  <c r="H239" i="1" s="1"/>
  <c r="J239" i="1" s="1"/>
  <c r="F238" i="1"/>
  <c r="H238" i="1" s="1"/>
  <c r="J238" i="1" s="1"/>
  <c r="F237" i="1"/>
  <c r="H237" i="1" s="1"/>
  <c r="J237" i="1" s="1"/>
  <c r="F188" i="1"/>
  <c r="H188" i="1" s="1"/>
  <c r="J188" i="1"/>
  <c r="F186" i="1"/>
  <c r="H186" i="1" s="1"/>
  <c r="J186" i="1" s="1"/>
  <c r="F185" i="1"/>
  <c r="H185" i="1" s="1"/>
  <c r="J185" i="1" s="1"/>
  <c r="F183" i="1"/>
  <c r="H183" i="1" s="1"/>
  <c r="J183" i="1" s="1"/>
  <c r="F174" i="1"/>
  <c r="H174" i="1" s="1"/>
  <c r="F173" i="1"/>
  <c r="H173" i="1" s="1"/>
  <c r="F70" i="1"/>
  <c r="H70" i="1" s="1"/>
  <c r="J70" i="1" s="1"/>
  <c r="J71" i="1" s="1"/>
  <c r="F33" i="1"/>
  <c r="H33" i="1" s="1"/>
  <c r="J33" i="1" s="1"/>
  <c r="F26" i="1"/>
  <c r="F24" i="1"/>
  <c r="H24" i="1" s="1"/>
  <c r="J24" i="1" s="1"/>
  <c r="I242" i="1"/>
  <c r="F36" i="6"/>
  <c r="D242" i="4"/>
  <c r="D36" i="6" s="1"/>
  <c r="D39" i="4"/>
  <c r="I206" i="1"/>
  <c r="I58" i="1"/>
  <c r="I71" i="1"/>
  <c r="I96" i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D242" i="1"/>
  <c r="C242" i="1"/>
  <c r="H71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C71" i="2"/>
  <c r="C75" i="2"/>
  <c r="C79" i="2"/>
  <c r="C83" i="2"/>
  <c r="C92" i="2"/>
  <c r="C96" i="2"/>
  <c r="C153" i="2"/>
  <c r="C202" i="2"/>
  <c r="C206" i="2"/>
  <c r="C220" i="2"/>
  <c r="C230" i="2"/>
  <c r="D168" i="2"/>
  <c r="E168" i="2" s="1"/>
  <c r="G168" i="2" s="1"/>
  <c r="I168" i="2" s="1"/>
  <c r="D180" i="2"/>
  <c r="D115" i="2"/>
  <c r="E23" i="2"/>
  <c r="D39" i="2"/>
  <c r="D51" i="2"/>
  <c r="D58" i="2"/>
  <c r="D71" i="2"/>
  <c r="D75" i="2"/>
  <c r="D79" i="2"/>
  <c r="D83" i="2"/>
  <c r="D92" i="2"/>
  <c r="D153" i="2"/>
  <c r="D202" i="2"/>
  <c r="D206" i="2"/>
  <c r="F39" i="2"/>
  <c r="F51" i="2"/>
  <c r="F58" i="2"/>
  <c r="F71" i="2"/>
  <c r="F75" i="2"/>
  <c r="F79" i="2"/>
  <c r="F83" i="2"/>
  <c r="F92" i="2"/>
  <c r="F96" i="2"/>
  <c r="F122" i="2"/>
  <c r="F153" i="2"/>
  <c r="F202" i="2"/>
  <c r="E205" i="2"/>
  <c r="E206" i="2" s="1"/>
  <c r="F206" i="2"/>
  <c r="F220" i="2"/>
  <c r="F230" i="2"/>
  <c r="D15" i="6"/>
  <c r="D17" i="2"/>
  <c r="E116" i="2"/>
  <c r="E117" i="2"/>
  <c r="C117" i="1" s="1"/>
  <c r="D117" i="1" s="1"/>
  <c r="F117" i="1" s="1"/>
  <c r="E120" i="2"/>
  <c r="E121" i="2"/>
  <c r="E170" i="2"/>
  <c r="H51" i="2"/>
  <c r="H58" i="2"/>
  <c r="H75" i="2"/>
  <c r="H79" i="2"/>
  <c r="E82" i="2"/>
  <c r="E83" i="2" s="1"/>
  <c r="H83" i="2"/>
  <c r="H92" i="2"/>
  <c r="H96" i="2"/>
  <c r="H153" i="2"/>
  <c r="H202" i="2"/>
  <c r="H206" i="2"/>
  <c r="H220" i="2"/>
  <c r="H230" i="2"/>
  <c r="E242" i="2"/>
  <c r="G242" i="2" s="1"/>
  <c r="E15" i="2"/>
  <c r="G15" i="2" s="1"/>
  <c r="E25" i="2"/>
  <c r="E27" i="2"/>
  <c r="C27" i="1" s="1"/>
  <c r="D27" i="1" s="1"/>
  <c r="F27" i="1" s="1"/>
  <c r="E28" i="2"/>
  <c r="E33" i="2"/>
  <c r="I23" i="5"/>
  <c r="I49" i="5"/>
  <c r="I75" i="5"/>
  <c r="I101" i="5"/>
  <c r="I127" i="5"/>
  <c r="I151" i="5"/>
  <c r="G23" i="5"/>
  <c r="G27" i="5"/>
  <c r="G49" i="5"/>
  <c r="G75" i="5"/>
  <c r="G101" i="5"/>
  <c r="G127" i="5"/>
  <c r="G151" i="5"/>
  <c r="E23" i="5"/>
  <c r="E27" i="5"/>
  <c r="E49" i="5"/>
  <c r="E53" i="5"/>
  <c r="E75" i="5"/>
  <c r="E79" i="5"/>
  <c r="E101" i="5"/>
  <c r="E105" i="5"/>
  <c r="E127" i="5"/>
  <c r="E129" i="5"/>
  <c r="E151" i="5"/>
  <c r="E155" i="5"/>
  <c r="E65" i="2"/>
  <c r="G65" i="2" s="1"/>
  <c r="I65" i="2" s="1"/>
  <c r="E74" i="2"/>
  <c r="E91" i="2"/>
  <c r="E152" i="2"/>
  <c r="G152" i="2" s="1"/>
  <c r="I152" i="2" s="1"/>
  <c r="E197" i="2"/>
  <c r="E229" i="2"/>
  <c r="E226" i="2"/>
  <c r="G226" i="2" s="1"/>
  <c r="I226" i="2" s="1"/>
  <c r="E223" i="2"/>
  <c r="G223" i="2" s="1"/>
  <c r="E219" i="2"/>
  <c r="G219" i="2" s="1"/>
  <c r="I219" i="2" s="1"/>
  <c r="E215" i="2"/>
  <c r="E214" i="2"/>
  <c r="E213" i="2"/>
  <c r="C213" i="1" s="1"/>
  <c r="D213" i="1" s="1"/>
  <c r="F213" i="1" s="1"/>
  <c r="E212" i="2"/>
  <c r="G212" i="2" s="1"/>
  <c r="I212" i="2" s="1"/>
  <c r="C212" i="1"/>
  <c r="D212" i="1" s="1"/>
  <c r="F212" i="1" s="1"/>
  <c r="H212" i="1" s="1"/>
  <c r="E211" i="2"/>
  <c r="G211" i="2" s="1"/>
  <c r="I211" i="2" s="1"/>
  <c r="E210" i="2"/>
  <c r="E201" i="2"/>
  <c r="E196" i="2"/>
  <c r="G196" i="2" s="1"/>
  <c r="E185" i="2"/>
  <c r="E183" i="2"/>
  <c r="G183" i="2" s="1"/>
  <c r="E176" i="2"/>
  <c r="G176" i="2" s="1"/>
  <c r="I176" i="2" s="1"/>
  <c r="E175" i="2"/>
  <c r="E174" i="2"/>
  <c r="C174" i="1" s="1"/>
  <c r="E173" i="2"/>
  <c r="E166" i="2"/>
  <c r="G166" i="2" s="1"/>
  <c r="I166" i="2" s="1"/>
  <c r="E162" i="2"/>
  <c r="E161" i="2"/>
  <c r="E159" i="2"/>
  <c r="E158" i="2"/>
  <c r="G158" i="2" s="1"/>
  <c r="I158" i="2" s="1"/>
  <c r="E157" i="2"/>
  <c r="E156" i="2"/>
  <c r="G156" i="2" s="1"/>
  <c r="I156" i="2" s="1"/>
  <c r="E132" i="2"/>
  <c r="E129" i="2"/>
  <c r="E126" i="2"/>
  <c r="G126" i="2" s="1"/>
  <c r="E125" i="2"/>
  <c r="E119" i="2"/>
  <c r="E109" i="2"/>
  <c r="C109" i="1" s="1"/>
  <c r="D109" i="1" s="1"/>
  <c r="F109" i="1" s="1"/>
  <c r="E106" i="2"/>
  <c r="E105" i="2"/>
  <c r="E104" i="2"/>
  <c r="E102" i="2"/>
  <c r="C102" i="1" s="1"/>
  <c r="D102" i="1" s="1"/>
  <c r="F102" i="1" s="1"/>
  <c r="E100" i="2"/>
  <c r="E99" i="2"/>
  <c r="E89" i="2"/>
  <c r="E86" i="2"/>
  <c r="E78" i="2"/>
  <c r="G78" i="2" s="1"/>
  <c r="I78" i="2" s="1"/>
  <c r="I79" i="2" s="1"/>
  <c r="E70" i="2"/>
  <c r="G70" i="2" s="1"/>
  <c r="E61" i="2"/>
  <c r="G61" i="2" s="1"/>
  <c r="I61" i="2" s="1"/>
  <c r="E57" i="2"/>
  <c r="E56" i="2"/>
  <c r="E55" i="2"/>
  <c r="E54" i="2"/>
  <c r="E49" i="2"/>
  <c r="C49" i="1" s="1"/>
  <c r="D49" i="1" s="1"/>
  <c r="F49" i="1" s="1"/>
  <c r="E47" i="2"/>
  <c r="F47" i="1"/>
  <c r="H47" i="1" s="1"/>
  <c r="E44" i="2"/>
  <c r="E38" i="2"/>
  <c r="E35" i="2"/>
  <c r="E34" i="2"/>
  <c r="C34" i="1" s="1"/>
  <c r="D34" i="1" s="1"/>
  <c r="F34" i="1" s="1"/>
  <c r="E29" i="2"/>
  <c r="E75" i="1"/>
  <c r="E79" i="1"/>
  <c r="E83" i="1"/>
  <c r="E92" i="1"/>
  <c r="E153" i="1"/>
  <c r="E202" i="1"/>
  <c r="E39" i="1"/>
  <c r="E51" i="1"/>
  <c r="E58" i="1"/>
  <c r="E71" i="1"/>
  <c r="E96" i="1"/>
  <c r="E122" i="1"/>
  <c r="E206" i="1"/>
  <c r="E220" i="1"/>
  <c r="E230" i="1"/>
  <c r="D71" i="1"/>
  <c r="E242" i="1"/>
  <c r="C14" i="5"/>
  <c r="C15" i="6"/>
  <c r="H122" i="2"/>
  <c r="F190" i="1"/>
  <c r="H190" i="1" s="1"/>
  <c r="J190" i="1" s="1"/>
  <c r="I193" i="1"/>
  <c r="E119" i="5"/>
  <c r="G119" i="5" s="1"/>
  <c r="I119" i="5" s="1"/>
  <c r="E107" i="5"/>
  <c r="G107" i="5" s="1"/>
  <c r="H107" i="5"/>
  <c r="I68" i="5" l="1"/>
  <c r="G146" i="5"/>
  <c r="I146" i="5" s="1"/>
  <c r="F98" i="5"/>
  <c r="F147" i="5"/>
  <c r="F71" i="5"/>
  <c r="F45" i="5"/>
  <c r="C158" i="1"/>
  <c r="D158" i="1" s="1"/>
  <c r="F158" i="1" s="1"/>
  <c r="H158" i="1" s="1"/>
  <c r="D17" i="6"/>
  <c r="D18" i="2"/>
  <c r="D14" i="5" s="1"/>
  <c r="D66" i="5" s="1"/>
  <c r="D45" i="5"/>
  <c r="D98" i="5"/>
  <c r="D71" i="5"/>
  <c r="D147" i="5"/>
  <c r="G14" i="2"/>
  <c r="C147" i="5"/>
  <c r="C45" i="5"/>
  <c r="C98" i="5"/>
  <c r="C71" i="5"/>
  <c r="H147" i="5"/>
  <c r="H71" i="5"/>
  <c r="H45" i="5"/>
  <c r="H98" i="5"/>
  <c r="J98" i="5"/>
  <c r="J147" i="5"/>
  <c r="J45" i="5"/>
  <c r="C18" i="6"/>
  <c r="D18" i="6"/>
  <c r="K113" i="1"/>
  <c r="L113" i="1" s="1"/>
  <c r="O113" i="1" s="1"/>
  <c r="K90" i="1"/>
  <c r="L90" i="1" s="1"/>
  <c r="O90" i="1" s="1"/>
  <c r="K169" i="1"/>
  <c r="L169" i="1" s="1"/>
  <c r="O169" i="1" s="1"/>
  <c r="K112" i="1"/>
  <c r="L112" i="1" s="1"/>
  <c r="O112" i="1" s="1"/>
  <c r="K131" i="1"/>
  <c r="L131" i="1" s="1"/>
  <c r="O131" i="1" s="1"/>
  <c r="K130" i="1"/>
  <c r="L130" i="1" s="1"/>
  <c r="O130" i="1" s="1"/>
  <c r="K107" i="1"/>
  <c r="L107" i="1" s="1"/>
  <c r="O107" i="1" s="1"/>
  <c r="K163" i="1"/>
  <c r="L163" i="1" s="1"/>
  <c r="O163" i="1" s="1"/>
  <c r="K141" i="1"/>
  <c r="L141" i="1" s="1"/>
  <c r="O141" i="1" s="1"/>
  <c r="K140" i="1"/>
  <c r="L140" i="1" s="1"/>
  <c r="O140" i="1" s="1"/>
  <c r="E185" i="5"/>
  <c r="G29" i="5"/>
  <c r="F26" i="6"/>
  <c r="G168" i="1"/>
  <c r="N79" i="5"/>
  <c r="M79" i="5"/>
  <c r="M80" i="5" s="1"/>
  <c r="I94" i="5"/>
  <c r="G157" i="5"/>
  <c r="H157" i="5" s="1"/>
  <c r="H185" i="5" s="1"/>
  <c r="G96" i="5"/>
  <c r="I96" i="5"/>
  <c r="D185" i="5"/>
  <c r="D26" i="6" s="1"/>
  <c r="K148" i="5"/>
  <c r="N148" i="5" s="1"/>
  <c r="K79" i="5"/>
  <c r="J141" i="4"/>
  <c r="K141" i="4" s="1"/>
  <c r="N141" i="4" s="1"/>
  <c r="J131" i="4"/>
  <c r="K131" i="4" s="1"/>
  <c r="N131" i="4" s="1"/>
  <c r="J113" i="4"/>
  <c r="K113" i="4" s="1"/>
  <c r="N113" i="4" s="1"/>
  <c r="J140" i="4"/>
  <c r="K140" i="4" s="1"/>
  <c r="N140" i="4" s="1"/>
  <c r="J163" i="4"/>
  <c r="K163" i="4" s="1"/>
  <c r="N163" i="4" s="1"/>
  <c r="J107" i="4"/>
  <c r="K107" i="4" s="1"/>
  <c r="N107" i="4" s="1"/>
  <c r="J112" i="4"/>
  <c r="K112" i="4" s="1"/>
  <c r="N112" i="4" s="1"/>
  <c r="J90" i="4"/>
  <c r="K90" i="4" s="1"/>
  <c r="N90" i="4" s="1"/>
  <c r="J169" i="4"/>
  <c r="K169" i="4" s="1"/>
  <c r="N169" i="4" s="1"/>
  <c r="J130" i="4"/>
  <c r="K130" i="4" s="1"/>
  <c r="N130" i="4" s="1"/>
  <c r="E79" i="4"/>
  <c r="E153" i="4"/>
  <c r="C183" i="1"/>
  <c r="I83" i="1"/>
  <c r="E173" i="5"/>
  <c r="G159" i="5"/>
  <c r="I159" i="5" s="1"/>
  <c r="G111" i="5"/>
  <c r="I111" i="5" s="1"/>
  <c r="G69" i="5"/>
  <c r="I69" i="5" s="1"/>
  <c r="G43" i="5"/>
  <c r="I43" i="5" s="1"/>
  <c r="D230" i="2"/>
  <c r="F242" i="1"/>
  <c r="E42" i="2"/>
  <c r="G42" i="2" s="1"/>
  <c r="C179" i="1"/>
  <c r="D179" i="1" s="1"/>
  <c r="F179" i="1" s="1"/>
  <c r="H179" i="1" s="1"/>
  <c r="J179" i="1" s="1"/>
  <c r="E71" i="4"/>
  <c r="K78" i="2"/>
  <c r="N78" i="2" s="1"/>
  <c r="N79" i="2" s="1"/>
  <c r="I15" i="2"/>
  <c r="K15" i="2" s="1"/>
  <c r="K18" i="2" s="1"/>
  <c r="K226" i="2"/>
  <c r="N226" i="2" s="1"/>
  <c r="E133" i="2"/>
  <c r="G133" i="2" s="1"/>
  <c r="D149" i="2"/>
  <c r="H26" i="1"/>
  <c r="J26" i="1" s="1"/>
  <c r="K143" i="1"/>
  <c r="L143" i="1" s="1"/>
  <c r="O143" i="1" s="1"/>
  <c r="K142" i="1"/>
  <c r="L142" i="1" s="1"/>
  <c r="O142" i="1" s="1"/>
  <c r="H71" i="1"/>
  <c r="D193" i="2"/>
  <c r="C172" i="1"/>
  <c r="D172" i="1" s="1"/>
  <c r="F172" i="1" s="1"/>
  <c r="H172" i="1" s="1"/>
  <c r="F71" i="1"/>
  <c r="C166" i="1"/>
  <c r="D166" i="1" s="1"/>
  <c r="F166" i="1" s="1"/>
  <c r="H166" i="1" s="1"/>
  <c r="J166" i="1" s="1"/>
  <c r="C226" i="1"/>
  <c r="D226" i="1" s="1"/>
  <c r="F226" i="1" s="1"/>
  <c r="H226" i="1" s="1"/>
  <c r="J226" i="1" s="1"/>
  <c r="K152" i="2"/>
  <c r="N152" i="2" s="1"/>
  <c r="N153" i="2" s="1"/>
  <c r="E242" i="4"/>
  <c r="J143" i="4"/>
  <c r="K143" i="4" s="1"/>
  <c r="N143" i="4" s="1"/>
  <c r="J142" i="4"/>
  <c r="K142" i="4" s="1"/>
  <c r="N142" i="4" s="1"/>
  <c r="E75" i="4"/>
  <c r="E230" i="4"/>
  <c r="G223" i="4"/>
  <c r="I223" i="4" s="1"/>
  <c r="G201" i="4"/>
  <c r="G202" i="4" s="1"/>
  <c r="E198" i="4"/>
  <c r="G197" i="4"/>
  <c r="G198" i="4" s="1"/>
  <c r="I175" i="4"/>
  <c r="E96" i="4"/>
  <c r="G95" i="4"/>
  <c r="I95" i="4" s="1"/>
  <c r="H125" i="4"/>
  <c r="H149" i="4" s="1"/>
  <c r="I149" i="1"/>
  <c r="K172" i="1"/>
  <c r="J47" i="1"/>
  <c r="G125" i="2"/>
  <c r="J124" i="5"/>
  <c r="K124" i="5" s="1"/>
  <c r="N124" i="5" s="1"/>
  <c r="G125" i="4"/>
  <c r="G149" i="4" s="1"/>
  <c r="E149" i="4"/>
  <c r="K65" i="2"/>
  <c r="N65" i="2" s="1"/>
  <c r="K79" i="2"/>
  <c r="G167" i="2"/>
  <c r="I167" i="2" s="1"/>
  <c r="K167" i="2" s="1"/>
  <c r="N167" i="2" s="1"/>
  <c r="C167" i="1"/>
  <c r="D167" i="1" s="1"/>
  <c r="F167" i="1" s="1"/>
  <c r="H167" i="1" s="1"/>
  <c r="J167" i="1" s="1"/>
  <c r="K168" i="2"/>
  <c r="N168" i="2" s="1"/>
  <c r="E153" i="2"/>
  <c r="G153" i="2"/>
  <c r="E186" i="2"/>
  <c r="G186" i="2" s="1"/>
  <c r="I186" i="2" s="1"/>
  <c r="K186" i="2" s="1"/>
  <c r="N186" i="2" s="1"/>
  <c r="C219" i="1"/>
  <c r="D219" i="1" s="1"/>
  <c r="F219" i="1" s="1"/>
  <c r="H219" i="1" s="1"/>
  <c r="J219" i="1" s="1"/>
  <c r="C114" i="1"/>
  <c r="D114" i="1" s="1"/>
  <c r="F114" i="1" s="1"/>
  <c r="H114" i="1" s="1"/>
  <c r="J114" i="1" s="1"/>
  <c r="C211" i="1"/>
  <c r="D211" i="1" s="1"/>
  <c r="F211" i="1" s="1"/>
  <c r="H211" i="1" s="1"/>
  <c r="J211" i="1" s="1"/>
  <c r="C223" i="1"/>
  <c r="D223" i="1" s="1"/>
  <c r="F223" i="1" s="1"/>
  <c r="H223" i="1" s="1"/>
  <c r="C152" i="1"/>
  <c r="D152" i="1" s="1"/>
  <c r="D153" i="1" s="1"/>
  <c r="E95" i="2"/>
  <c r="D220" i="2"/>
  <c r="D96" i="2"/>
  <c r="K166" i="2"/>
  <c r="N166" i="2" s="1"/>
  <c r="J72" i="5"/>
  <c r="K72" i="5" s="1"/>
  <c r="N72" i="5" s="1"/>
  <c r="M97" i="5" s="1"/>
  <c r="J31" i="5"/>
  <c r="K31" i="5" s="1"/>
  <c r="N31" i="5" s="1"/>
  <c r="K147" i="1"/>
  <c r="L147" i="1" s="1"/>
  <c r="O147" i="1" s="1"/>
  <c r="K144" i="1"/>
  <c r="L144" i="1" s="1"/>
  <c r="O144" i="1" s="1"/>
  <c r="K145" i="1"/>
  <c r="L145" i="1" s="1"/>
  <c r="O145" i="1" s="1"/>
  <c r="K146" i="1"/>
  <c r="L146" i="1" s="1"/>
  <c r="O146" i="1" s="1"/>
  <c r="K211" i="1"/>
  <c r="J146" i="4"/>
  <c r="K146" i="4" s="1"/>
  <c r="N146" i="4" s="1"/>
  <c r="J145" i="4"/>
  <c r="K145" i="4" s="1"/>
  <c r="N145" i="4" s="1"/>
  <c r="J147" i="4"/>
  <c r="K147" i="4" s="1"/>
  <c r="N147" i="4" s="1"/>
  <c r="J144" i="4"/>
  <c r="K144" i="4" s="1"/>
  <c r="N144" i="4" s="1"/>
  <c r="C153" i="1"/>
  <c r="C65" i="1"/>
  <c r="D65" i="1" s="1"/>
  <c r="F65" i="1" s="1"/>
  <c r="H65" i="1" s="1"/>
  <c r="J65" i="1" s="1"/>
  <c r="C127" i="1"/>
  <c r="D127" i="1" s="1"/>
  <c r="F127" i="1" s="1"/>
  <c r="H127" i="1" s="1"/>
  <c r="J127" i="1" s="1"/>
  <c r="J122" i="5"/>
  <c r="K54" i="1"/>
  <c r="I79" i="1"/>
  <c r="J173" i="1"/>
  <c r="K162" i="1"/>
  <c r="J46" i="5"/>
  <c r="K46" i="5" s="1"/>
  <c r="N46" i="5" s="1"/>
  <c r="J145" i="5"/>
  <c r="K145" i="5" s="1"/>
  <c r="N145" i="5" s="1"/>
  <c r="C61" i="1"/>
  <c r="D61" i="1" s="1"/>
  <c r="F61" i="1" s="1"/>
  <c r="H61" i="1" s="1"/>
  <c r="J61" i="1" s="1"/>
  <c r="C126" i="1"/>
  <c r="D126" i="1" s="1"/>
  <c r="F126" i="1" s="1"/>
  <c r="H126" i="1" s="1"/>
  <c r="J126" i="1" s="1"/>
  <c r="J158" i="1"/>
  <c r="K239" i="1"/>
  <c r="L239" i="1" s="1"/>
  <c r="O239" i="1" s="1"/>
  <c r="J159" i="5"/>
  <c r="J18" i="5"/>
  <c r="K18" i="5" s="1"/>
  <c r="N18" i="5" s="1"/>
  <c r="K116" i="1"/>
  <c r="I35" i="4"/>
  <c r="I153" i="1"/>
  <c r="K114" i="1"/>
  <c r="H96" i="4"/>
  <c r="J171" i="5"/>
  <c r="K171" i="5" s="1"/>
  <c r="N171" i="5" s="1"/>
  <c r="K111" i="1"/>
  <c r="K133" i="1"/>
  <c r="K102" i="1"/>
  <c r="K29" i="1"/>
  <c r="J96" i="5"/>
  <c r="K96" i="5" s="1"/>
  <c r="J131" i="5"/>
  <c r="K131" i="5" s="1"/>
  <c r="N131" i="5" s="1"/>
  <c r="K226" i="1"/>
  <c r="K105" i="1"/>
  <c r="K225" i="1"/>
  <c r="K224" i="1"/>
  <c r="K126" i="1"/>
  <c r="K91" i="1"/>
  <c r="J109" i="5"/>
  <c r="K109" i="5" s="1"/>
  <c r="N109" i="5" s="1"/>
  <c r="K238" i="1"/>
  <c r="L238" i="1" s="1"/>
  <c r="O238" i="1" s="1"/>
  <c r="J212" i="1"/>
  <c r="I75" i="1"/>
  <c r="K205" i="1"/>
  <c r="J55" i="5"/>
  <c r="K55" i="5" s="1"/>
  <c r="N55" i="5" s="1"/>
  <c r="K218" i="1"/>
  <c r="K173" i="1"/>
  <c r="K119" i="1"/>
  <c r="K66" i="1"/>
  <c r="J29" i="5"/>
  <c r="J57" i="5"/>
  <c r="K57" i="5" s="1"/>
  <c r="N57" i="5" s="1"/>
  <c r="K125" i="1"/>
  <c r="K78" i="1"/>
  <c r="G132" i="2"/>
  <c r="I132" i="2" s="1"/>
  <c r="K132" i="2" s="1"/>
  <c r="N132" i="2" s="1"/>
  <c r="C132" i="1"/>
  <c r="D132" i="1" s="1"/>
  <c r="F132" i="1" s="1"/>
  <c r="H132" i="1" s="1"/>
  <c r="J132" i="1" s="1"/>
  <c r="H48" i="1"/>
  <c r="J48" i="1" s="1"/>
  <c r="H66" i="1"/>
  <c r="J66" i="1" s="1"/>
  <c r="K241" i="1"/>
  <c r="L241" i="1" s="1"/>
  <c r="O241" i="1" s="1"/>
  <c r="K42" i="1"/>
  <c r="K63" i="1"/>
  <c r="K213" i="1"/>
  <c r="K106" i="1"/>
  <c r="K219" i="1"/>
  <c r="G35" i="2"/>
  <c r="I35" i="2" s="1"/>
  <c r="K35" i="2" s="1"/>
  <c r="N35" i="2" s="1"/>
  <c r="C35" i="1"/>
  <c r="D35" i="1" s="1"/>
  <c r="F35" i="1" s="1"/>
  <c r="H35" i="1" s="1"/>
  <c r="J35" i="1" s="1"/>
  <c r="G57" i="2"/>
  <c r="I57" i="2" s="1"/>
  <c r="K57" i="2" s="1"/>
  <c r="N57" i="2" s="1"/>
  <c r="C57" i="1"/>
  <c r="D57" i="1" s="1"/>
  <c r="F57" i="1" s="1"/>
  <c r="H57" i="1" s="1"/>
  <c r="J57" i="1" s="1"/>
  <c r="E13" i="1"/>
  <c r="I51" i="1"/>
  <c r="J174" i="1"/>
  <c r="H62" i="1"/>
  <c r="J62" i="1" s="1"/>
  <c r="J149" i="5"/>
  <c r="K149" i="5" s="1"/>
  <c r="N149" i="5" s="1"/>
  <c r="J125" i="5"/>
  <c r="K125" i="5" s="1"/>
  <c r="N125" i="5" s="1"/>
  <c r="J120" i="5"/>
  <c r="K120" i="5" s="1"/>
  <c r="N120" i="5" s="1"/>
  <c r="J84" i="5"/>
  <c r="K84" i="5" s="1"/>
  <c r="N84" i="5" s="1"/>
  <c r="J56" i="5"/>
  <c r="K56" i="5" s="1"/>
  <c r="N56" i="5" s="1"/>
  <c r="J43" i="5"/>
  <c r="J21" i="5"/>
  <c r="K21" i="5" s="1"/>
  <c r="N21" i="5" s="1"/>
  <c r="J133" i="5"/>
  <c r="K133" i="5" s="1"/>
  <c r="N133" i="5" s="1"/>
  <c r="J123" i="5"/>
  <c r="K123" i="5" s="1"/>
  <c r="N123" i="5" s="1"/>
  <c r="J69" i="5"/>
  <c r="J47" i="5"/>
  <c r="K47" i="5" s="1"/>
  <c r="N47" i="5" s="1"/>
  <c r="J30" i="5"/>
  <c r="K30" i="5" s="1"/>
  <c r="N30" i="5" s="1"/>
  <c r="J172" i="5"/>
  <c r="K172" i="5" s="1"/>
  <c r="N172" i="5" s="1"/>
  <c r="K190" i="1"/>
  <c r="L190" i="1" s="1"/>
  <c r="O190" i="1" s="1"/>
  <c r="K167" i="1"/>
  <c r="K168" i="1"/>
  <c r="K132" i="1"/>
  <c r="K117" i="1"/>
  <c r="K95" i="1"/>
  <c r="K56" i="1"/>
  <c r="K24" i="1"/>
  <c r="L24" i="1" s="1"/>
  <c r="O24" i="1" s="1"/>
  <c r="K209" i="1"/>
  <c r="I188" i="4"/>
  <c r="K26" i="2"/>
  <c r="N26" i="2" s="1"/>
  <c r="K86" i="1"/>
  <c r="L106" i="4"/>
  <c r="J106" i="4" s="1"/>
  <c r="L219" i="4"/>
  <c r="J219" i="4" s="1"/>
  <c r="K30" i="1"/>
  <c r="K160" i="1"/>
  <c r="K188" i="1"/>
  <c r="L188" i="1" s="1"/>
  <c r="O188" i="1" s="1"/>
  <c r="K158" i="1"/>
  <c r="K121" i="1"/>
  <c r="K89" i="1"/>
  <c r="K82" i="1"/>
  <c r="K237" i="1"/>
  <c r="L237" i="1" s="1"/>
  <c r="O237" i="1" s="1"/>
  <c r="J70" i="5"/>
  <c r="K70" i="5" s="1"/>
  <c r="N70" i="5" s="1"/>
  <c r="G92" i="4"/>
  <c r="K45" i="2"/>
  <c r="N45" i="2" s="1"/>
  <c r="K31" i="1"/>
  <c r="I66" i="4"/>
  <c r="I62" i="4"/>
  <c r="I45" i="4"/>
  <c r="K34" i="1"/>
  <c r="J19" i="5"/>
  <c r="K64" i="1"/>
  <c r="K37" i="1"/>
  <c r="K108" i="1"/>
  <c r="K100" i="1"/>
  <c r="K165" i="1"/>
  <c r="K134" i="1"/>
  <c r="K103" i="1"/>
  <c r="K183" i="1"/>
  <c r="L183" i="1" s="1"/>
  <c r="O183" i="1" s="1"/>
  <c r="K99" i="1"/>
  <c r="K135" i="1"/>
  <c r="K185" i="1"/>
  <c r="L185" i="1" s="1"/>
  <c r="O185" i="1" s="1"/>
  <c r="K157" i="1"/>
  <c r="K109" i="1"/>
  <c r="K164" i="1"/>
  <c r="L164" i="1" s="1"/>
  <c r="O164" i="1" s="1"/>
  <c r="K128" i="1"/>
  <c r="K175" i="1"/>
  <c r="K161" i="1"/>
  <c r="K216" i="1"/>
  <c r="K215" i="1"/>
  <c r="K156" i="1"/>
  <c r="K62" i="2"/>
  <c r="N62" i="2" s="1"/>
  <c r="K196" i="1"/>
  <c r="K61" i="1"/>
  <c r="K25" i="1"/>
  <c r="K127" i="2"/>
  <c r="N127" i="2" s="1"/>
  <c r="K197" i="1"/>
  <c r="K65" i="1"/>
  <c r="K50" i="1"/>
  <c r="L50" i="1" s="1"/>
  <c r="O50" i="1" s="1"/>
  <c r="K27" i="1"/>
  <c r="K156" i="2"/>
  <c r="N156" i="2" s="1"/>
  <c r="K176" i="2"/>
  <c r="N176" i="2" s="1"/>
  <c r="K212" i="2"/>
  <c r="N212" i="2" s="1"/>
  <c r="K228" i="2"/>
  <c r="N228" i="2" s="1"/>
  <c r="K219" i="2"/>
  <c r="N219" i="2" s="1"/>
  <c r="K211" i="2"/>
  <c r="N211" i="2" s="1"/>
  <c r="K50" i="2"/>
  <c r="N50" i="2" s="1"/>
  <c r="K114" i="2"/>
  <c r="N114" i="2" s="1"/>
  <c r="K179" i="1"/>
  <c r="K24" i="2"/>
  <c r="N24" i="2" s="1"/>
  <c r="K70" i="1"/>
  <c r="L70" i="1" s="1"/>
  <c r="O70" i="1" s="1"/>
  <c r="O71" i="1" s="1"/>
  <c r="K57" i="1"/>
  <c r="K49" i="1"/>
  <c r="K28" i="1"/>
  <c r="K23" i="1"/>
  <c r="K61" i="2"/>
  <c r="N61" i="2" s="1"/>
  <c r="K158" i="2"/>
  <c r="N158" i="2" s="1"/>
  <c r="K48" i="2"/>
  <c r="N48" i="2" s="1"/>
  <c r="K66" i="2"/>
  <c r="N66" i="2" s="1"/>
  <c r="K224" i="2"/>
  <c r="N224" i="2" s="1"/>
  <c r="K218" i="2"/>
  <c r="N218" i="2" s="1"/>
  <c r="G55" i="2"/>
  <c r="I55" i="2" s="1"/>
  <c r="K55" i="2" s="1"/>
  <c r="N55" i="2" s="1"/>
  <c r="C55" i="1"/>
  <c r="D55" i="1" s="1"/>
  <c r="F55" i="1" s="1"/>
  <c r="C119" i="1"/>
  <c r="D119" i="1" s="1"/>
  <c r="F119" i="1" s="1"/>
  <c r="G119" i="2"/>
  <c r="I119" i="2" s="1"/>
  <c r="K119" i="2" s="1"/>
  <c r="N119" i="2" s="1"/>
  <c r="C129" i="1"/>
  <c r="D129" i="1" s="1"/>
  <c r="F129" i="1" s="1"/>
  <c r="G129" i="2"/>
  <c r="I129" i="2" s="1"/>
  <c r="K129" i="2" s="1"/>
  <c r="N129" i="2" s="1"/>
  <c r="G159" i="2"/>
  <c r="I159" i="2" s="1"/>
  <c r="K159" i="2" s="1"/>
  <c r="N159" i="2" s="1"/>
  <c r="C159" i="1"/>
  <c r="D159" i="1" s="1"/>
  <c r="F159" i="1" s="1"/>
  <c r="H159" i="1" s="1"/>
  <c r="J159" i="1" s="1"/>
  <c r="C214" i="1"/>
  <c r="D214" i="1" s="1"/>
  <c r="F214" i="1" s="1"/>
  <c r="G214" i="2"/>
  <c r="I214" i="2" s="1"/>
  <c r="K214" i="2" s="1"/>
  <c r="N214" i="2" s="1"/>
  <c r="C121" i="1"/>
  <c r="D121" i="1" s="1"/>
  <c r="F121" i="1" s="1"/>
  <c r="G121" i="2"/>
  <c r="I121" i="2" s="1"/>
  <c r="K121" i="2" s="1"/>
  <c r="N121" i="2" s="1"/>
  <c r="G116" i="2"/>
  <c r="I116" i="2" s="1"/>
  <c r="K116" i="2" s="1"/>
  <c r="N116" i="2" s="1"/>
  <c r="H197" i="4"/>
  <c r="I198" i="1"/>
  <c r="C136" i="1"/>
  <c r="D136" i="1" s="1"/>
  <c r="F136" i="1" s="1"/>
  <c r="G136" i="2"/>
  <c r="I136" i="2" s="1"/>
  <c r="K136" i="2" s="1"/>
  <c r="N136" i="2" s="1"/>
  <c r="G165" i="2"/>
  <c r="I165" i="2" s="1"/>
  <c r="K165" i="2" s="1"/>
  <c r="N165" i="2" s="1"/>
  <c r="C165" i="1"/>
  <c r="D165" i="1" s="1"/>
  <c r="F165" i="1" s="1"/>
  <c r="H165" i="1" s="1"/>
  <c r="J165" i="1" s="1"/>
  <c r="G227" i="2"/>
  <c r="I227" i="2" s="1"/>
  <c r="K227" i="2" s="1"/>
  <c r="N227" i="2" s="1"/>
  <c r="C227" i="1"/>
  <c r="D227" i="1" s="1"/>
  <c r="F227" i="1" s="1"/>
  <c r="H227" i="1" s="1"/>
  <c r="J227" i="1" s="1"/>
  <c r="H65" i="4"/>
  <c r="I65" i="4" s="1"/>
  <c r="I67" i="1"/>
  <c r="H86" i="4"/>
  <c r="I86" i="4" s="1"/>
  <c r="I92" i="1"/>
  <c r="K174" i="1"/>
  <c r="I122" i="1"/>
  <c r="I153" i="2"/>
  <c r="C44" i="1"/>
  <c r="D44" i="1" s="1"/>
  <c r="F44" i="1" s="1"/>
  <c r="G44" i="2"/>
  <c r="I44" i="2" s="1"/>
  <c r="K44" i="2" s="1"/>
  <c r="N44" i="2" s="1"/>
  <c r="H49" i="1"/>
  <c r="J49" i="1" s="1"/>
  <c r="G54" i="2"/>
  <c r="I54" i="2" s="1"/>
  <c r="K54" i="2" s="1"/>
  <c r="N54" i="2" s="1"/>
  <c r="C54" i="1"/>
  <c r="D54" i="1" s="1"/>
  <c r="F54" i="1" s="1"/>
  <c r="G100" i="2"/>
  <c r="I100" i="2" s="1"/>
  <c r="K100" i="2" s="1"/>
  <c r="N100" i="2" s="1"/>
  <c r="C100" i="1"/>
  <c r="D100" i="1" s="1"/>
  <c r="F100" i="1" s="1"/>
  <c r="G185" i="2"/>
  <c r="I185" i="2" s="1"/>
  <c r="K185" i="2" s="1"/>
  <c r="N185" i="2" s="1"/>
  <c r="H27" i="1"/>
  <c r="J27" i="1" s="1"/>
  <c r="H209" i="4"/>
  <c r="I209" i="4" s="1"/>
  <c r="I220" i="1"/>
  <c r="K240" i="1"/>
  <c r="L240" i="1" s="1"/>
  <c r="O240" i="1" s="1"/>
  <c r="K229" i="1"/>
  <c r="K217" i="1"/>
  <c r="K104" i="1"/>
  <c r="K115" i="1"/>
  <c r="K120" i="1"/>
  <c r="K129" i="1"/>
  <c r="K152" i="1"/>
  <c r="K159" i="1"/>
  <c r="K170" i="1"/>
  <c r="K186" i="1"/>
  <c r="L186" i="1" s="1"/>
  <c r="O186" i="1" s="1"/>
  <c r="K227" i="1"/>
  <c r="K101" i="1"/>
  <c r="K127" i="1"/>
  <c r="K136" i="1"/>
  <c r="K171" i="1"/>
  <c r="K192" i="1"/>
  <c r="K223" i="1"/>
  <c r="K214" i="1"/>
  <c r="K210" i="1"/>
  <c r="J160" i="5"/>
  <c r="K160" i="5" s="1"/>
  <c r="N160" i="5" s="1"/>
  <c r="J157" i="5"/>
  <c r="K157" i="5" s="1"/>
  <c r="J146" i="5"/>
  <c r="K146" i="5" s="1"/>
  <c r="N146" i="5" s="1"/>
  <c r="J134" i="5"/>
  <c r="K134" i="5" s="1"/>
  <c r="N134" i="5" s="1"/>
  <c r="J111" i="5"/>
  <c r="J82" i="5"/>
  <c r="K82" i="5" s="1"/>
  <c r="N82" i="5" s="1"/>
  <c r="J170" i="5"/>
  <c r="J158" i="5"/>
  <c r="K158" i="5" s="1"/>
  <c r="N158" i="5" s="1"/>
  <c r="J132" i="5"/>
  <c r="K132" i="5" s="1"/>
  <c r="N132" i="5" s="1"/>
  <c r="J108" i="5"/>
  <c r="K108" i="5" s="1"/>
  <c r="N108" i="5" s="1"/>
  <c r="J97" i="5"/>
  <c r="K97" i="5" s="1"/>
  <c r="J83" i="5"/>
  <c r="K83" i="5" s="1"/>
  <c r="N83" i="5" s="1"/>
  <c r="J81" i="5"/>
  <c r="K81" i="5" s="1"/>
  <c r="N81" i="5" s="1"/>
  <c r="J71" i="5"/>
  <c r="J58" i="5"/>
  <c r="K58" i="5" s="1"/>
  <c r="N58" i="5" s="1"/>
  <c r="J44" i="5"/>
  <c r="K44" i="5" s="1"/>
  <c r="N44" i="5" s="1"/>
  <c r="M96" i="5" s="1"/>
  <c r="C218" i="1"/>
  <c r="D218" i="1" s="1"/>
  <c r="F218" i="1" s="1"/>
  <c r="H218" i="1" s="1"/>
  <c r="J218" i="1" s="1"/>
  <c r="H79" i="4"/>
  <c r="I78" i="4"/>
  <c r="L38" i="4"/>
  <c r="J38" i="4" s="1"/>
  <c r="K38" i="1"/>
  <c r="K212" i="1"/>
  <c r="G217" i="2"/>
  <c r="I217" i="2" s="1"/>
  <c r="K217" i="2" s="1"/>
  <c r="N217" i="2" s="1"/>
  <c r="C217" i="1"/>
  <c r="D217" i="1" s="1"/>
  <c r="F217" i="1" s="1"/>
  <c r="H217" i="1" s="1"/>
  <c r="J217" i="1" s="1"/>
  <c r="H34" i="1"/>
  <c r="J34" i="1" s="1"/>
  <c r="H102" i="1"/>
  <c r="J102" i="1" s="1"/>
  <c r="G106" i="2"/>
  <c r="I106" i="2" s="1"/>
  <c r="K106" i="2" s="1"/>
  <c r="N106" i="2" s="1"/>
  <c r="C106" i="1"/>
  <c r="D106" i="1" s="1"/>
  <c r="F106" i="1" s="1"/>
  <c r="G173" i="2"/>
  <c r="I173" i="2" s="1"/>
  <c r="K173" i="2" s="1"/>
  <c r="N173" i="2" s="1"/>
  <c r="C173" i="1"/>
  <c r="G210" i="2"/>
  <c r="I210" i="2" s="1"/>
  <c r="K210" i="2" s="1"/>
  <c r="N210" i="2" s="1"/>
  <c r="C210" i="1"/>
  <c r="D210" i="1" s="1"/>
  <c r="F210" i="1" s="1"/>
  <c r="G229" i="2"/>
  <c r="I229" i="2" s="1"/>
  <c r="K229" i="2" s="1"/>
  <c r="N229" i="2" s="1"/>
  <c r="C229" i="1"/>
  <c r="D229" i="1" s="1"/>
  <c r="F229" i="1" s="1"/>
  <c r="H229" i="1" s="1"/>
  <c r="J229" i="1" s="1"/>
  <c r="E115" i="2"/>
  <c r="E122" i="2" s="1"/>
  <c r="D122" i="2"/>
  <c r="G30" i="2"/>
  <c r="I30" i="2" s="1"/>
  <c r="K30" i="2" s="1"/>
  <c r="N30" i="2" s="1"/>
  <c r="C30" i="1"/>
  <c r="D30" i="1" s="1"/>
  <c r="F30" i="1" s="1"/>
  <c r="H37" i="1"/>
  <c r="J37" i="1" s="1"/>
  <c r="G101" i="2"/>
  <c r="I101" i="2" s="1"/>
  <c r="K101" i="2" s="1"/>
  <c r="N101" i="2" s="1"/>
  <c r="G108" i="2"/>
  <c r="I108" i="2" s="1"/>
  <c r="K108" i="2" s="1"/>
  <c r="N108" i="2" s="1"/>
  <c r="H128" i="1"/>
  <c r="J128" i="1" s="1"/>
  <c r="E230" i="2"/>
  <c r="C38" i="1"/>
  <c r="D38" i="1" s="1"/>
  <c r="F38" i="1" s="1"/>
  <c r="G38" i="2"/>
  <c r="I38" i="2" s="1"/>
  <c r="K38" i="2" s="1"/>
  <c r="N38" i="2" s="1"/>
  <c r="G89" i="2"/>
  <c r="I89" i="2" s="1"/>
  <c r="K89" i="2" s="1"/>
  <c r="N89" i="2" s="1"/>
  <c r="H109" i="1"/>
  <c r="J109" i="1" s="1"/>
  <c r="H23" i="4"/>
  <c r="I23" i="4" s="1"/>
  <c r="I39" i="1"/>
  <c r="H229" i="4"/>
  <c r="I229" i="4" s="1"/>
  <c r="I230" i="1"/>
  <c r="K179" i="2"/>
  <c r="N179" i="2" s="1"/>
  <c r="L62" i="4"/>
  <c r="J62" i="4" s="1"/>
  <c r="K62" i="1"/>
  <c r="E79" i="2"/>
  <c r="G79" i="2"/>
  <c r="G34" i="2"/>
  <c r="I34" i="2" s="1"/>
  <c r="K34" i="2" s="1"/>
  <c r="N34" i="2" s="1"/>
  <c r="G49" i="2"/>
  <c r="I49" i="2" s="1"/>
  <c r="K49" i="2" s="1"/>
  <c r="N49" i="2" s="1"/>
  <c r="C56" i="1"/>
  <c r="D56" i="1" s="1"/>
  <c r="G56" i="2"/>
  <c r="C78" i="1"/>
  <c r="C99" i="1"/>
  <c r="D99" i="1" s="1"/>
  <c r="G99" i="2"/>
  <c r="I99" i="2" s="1"/>
  <c r="C105" i="1"/>
  <c r="D105" i="1" s="1"/>
  <c r="F105" i="1" s="1"/>
  <c r="G105" i="2"/>
  <c r="I105" i="2" s="1"/>
  <c r="K105" i="2" s="1"/>
  <c r="N105" i="2" s="1"/>
  <c r="C156" i="1"/>
  <c r="D156" i="1" s="1"/>
  <c r="F156" i="1" s="1"/>
  <c r="C161" i="1"/>
  <c r="D161" i="1" s="1"/>
  <c r="F161" i="1" s="1"/>
  <c r="G161" i="2"/>
  <c r="I161" i="2" s="1"/>
  <c r="K161" i="2" s="1"/>
  <c r="N161" i="2" s="1"/>
  <c r="C168" i="1"/>
  <c r="D168" i="1" s="1"/>
  <c r="C176" i="1"/>
  <c r="D176" i="1" s="1"/>
  <c r="F176" i="1" s="1"/>
  <c r="H176" i="1" s="1"/>
  <c r="J176" i="1" s="1"/>
  <c r="C201" i="1"/>
  <c r="D201" i="1" s="1"/>
  <c r="G201" i="2"/>
  <c r="G215" i="2"/>
  <c r="I215" i="2" s="1"/>
  <c r="K215" i="2" s="1"/>
  <c r="N215" i="2" s="1"/>
  <c r="C74" i="1"/>
  <c r="C75" i="1" s="1"/>
  <c r="G74" i="2"/>
  <c r="G27" i="2"/>
  <c r="I27" i="2" s="1"/>
  <c r="K27" i="2" s="1"/>
  <c r="N27" i="2" s="1"/>
  <c r="G239" i="2"/>
  <c r="I239" i="2" s="1"/>
  <c r="C82" i="1"/>
  <c r="D82" i="1" s="1"/>
  <c r="F82" i="1" s="1"/>
  <c r="H82" i="1" s="1"/>
  <c r="G82" i="2"/>
  <c r="I82" i="2" s="1"/>
  <c r="K82" i="2" s="1"/>
  <c r="C120" i="1"/>
  <c r="D120" i="1" s="1"/>
  <c r="F120" i="1" s="1"/>
  <c r="G120" i="2"/>
  <c r="I120" i="2" s="1"/>
  <c r="K120" i="2" s="1"/>
  <c r="N120" i="2" s="1"/>
  <c r="E19" i="5"/>
  <c r="G19" i="5" s="1"/>
  <c r="I19" i="5" s="1"/>
  <c r="J184" i="4"/>
  <c r="K184" i="4" s="1"/>
  <c r="N184" i="4" s="1"/>
  <c r="G37" i="2"/>
  <c r="I37" i="2" s="1"/>
  <c r="K37" i="2" s="1"/>
  <c r="N37" i="2" s="1"/>
  <c r="H64" i="1"/>
  <c r="J64" i="1" s="1"/>
  <c r="G190" i="2"/>
  <c r="I190" i="2" s="1"/>
  <c r="K190" i="2" s="1"/>
  <c r="N190" i="2" s="1"/>
  <c r="C190" i="1"/>
  <c r="C216" i="1"/>
  <c r="D216" i="1" s="1"/>
  <c r="F216" i="1" s="1"/>
  <c r="G216" i="2"/>
  <c r="I216" i="2" s="1"/>
  <c r="K216" i="2" s="1"/>
  <c r="N216" i="2" s="1"/>
  <c r="L31" i="4"/>
  <c r="J31" i="4" s="1"/>
  <c r="L86" i="4"/>
  <c r="J86" i="4" s="1"/>
  <c r="C228" i="1"/>
  <c r="D228" i="1" s="1"/>
  <c r="F228" i="1" s="1"/>
  <c r="H228" i="1" s="1"/>
  <c r="J228" i="1" s="1"/>
  <c r="C224" i="1"/>
  <c r="D224" i="1" s="1"/>
  <c r="F224" i="1" s="1"/>
  <c r="H224" i="1" s="1"/>
  <c r="J224" i="1" s="1"/>
  <c r="G102" i="2"/>
  <c r="I102" i="2" s="1"/>
  <c r="K102" i="2" s="1"/>
  <c r="N102" i="2" s="1"/>
  <c r="G109" i="2"/>
  <c r="I109" i="2" s="1"/>
  <c r="K109" i="2" s="1"/>
  <c r="N109" i="2" s="1"/>
  <c r="G174" i="2"/>
  <c r="I174" i="2" s="1"/>
  <c r="K174" i="2" s="1"/>
  <c r="N174" i="2" s="1"/>
  <c r="H213" i="1"/>
  <c r="J213" i="1" s="1"/>
  <c r="C197" i="1"/>
  <c r="D197" i="1" s="1"/>
  <c r="F197" i="1" s="1"/>
  <c r="G197" i="2"/>
  <c r="I197" i="2" s="1"/>
  <c r="K197" i="2" s="1"/>
  <c r="N197" i="2" s="1"/>
  <c r="G33" i="2"/>
  <c r="H117" i="1"/>
  <c r="J117" i="1" s="1"/>
  <c r="H201" i="4"/>
  <c r="H202" i="4" s="1"/>
  <c r="I202" i="1"/>
  <c r="K43" i="1"/>
  <c r="L43" i="1" s="1"/>
  <c r="O43" i="1" s="1"/>
  <c r="G103" i="2"/>
  <c r="I103" i="2" s="1"/>
  <c r="K103" i="2" s="1"/>
  <c r="N103" i="2" s="1"/>
  <c r="C103" i="1"/>
  <c r="D103" i="1" s="1"/>
  <c r="F103" i="1" s="1"/>
  <c r="H111" i="1"/>
  <c r="J111" i="1" s="1"/>
  <c r="G128" i="2"/>
  <c r="I128" i="2" s="1"/>
  <c r="K128" i="2" s="1"/>
  <c r="N128" i="2" s="1"/>
  <c r="G135" i="2"/>
  <c r="I135" i="2" s="1"/>
  <c r="K135" i="2" s="1"/>
  <c r="N135" i="2" s="1"/>
  <c r="G164" i="2"/>
  <c r="I115" i="4"/>
  <c r="H138" i="1"/>
  <c r="J138" i="1" s="1"/>
  <c r="H187" i="1"/>
  <c r="J187" i="1" s="1"/>
  <c r="H137" i="1"/>
  <c r="J137" i="1" s="1"/>
  <c r="K201" i="1"/>
  <c r="K176" i="1"/>
  <c r="K74" i="1"/>
  <c r="K55" i="1"/>
  <c r="K44" i="1"/>
  <c r="K33" i="1"/>
  <c r="L33" i="1" s="1"/>
  <c r="O33" i="1" s="1"/>
  <c r="K26" i="1"/>
  <c r="J17" i="5"/>
  <c r="K17" i="5" s="1"/>
  <c r="N17" i="5" s="1"/>
  <c r="J20" i="5"/>
  <c r="K20" i="5" s="1"/>
  <c r="N20" i="5" s="1"/>
  <c r="J32" i="5"/>
  <c r="K32" i="5" s="1"/>
  <c r="N32" i="5" s="1"/>
  <c r="J73" i="5"/>
  <c r="K73" i="5" s="1"/>
  <c r="N73" i="5" s="1"/>
  <c r="J95" i="5"/>
  <c r="K95" i="5" s="1"/>
  <c r="N95" i="5" s="1"/>
  <c r="J99" i="5"/>
  <c r="K99" i="5" s="1"/>
  <c r="N99" i="5" s="1"/>
  <c r="J121" i="5"/>
  <c r="K121" i="5" s="1"/>
  <c r="N121" i="5" s="1"/>
  <c r="C29" i="1"/>
  <c r="D29" i="1" s="1"/>
  <c r="F29" i="1" s="1"/>
  <c r="G29" i="2"/>
  <c r="I29" i="2" s="1"/>
  <c r="K29" i="2" s="1"/>
  <c r="N29" i="2" s="1"/>
  <c r="G47" i="2"/>
  <c r="C86" i="1"/>
  <c r="D86" i="1" s="1"/>
  <c r="G86" i="2"/>
  <c r="C104" i="1"/>
  <c r="D104" i="1" s="1"/>
  <c r="F104" i="1" s="1"/>
  <c r="G104" i="2"/>
  <c r="I104" i="2" s="1"/>
  <c r="K104" i="2" s="1"/>
  <c r="N104" i="2" s="1"/>
  <c r="C157" i="1"/>
  <c r="D157" i="1" s="1"/>
  <c r="F157" i="1" s="1"/>
  <c r="G157" i="2"/>
  <c r="I157" i="2" s="1"/>
  <c r="K157" i="2" s="1"/>
  <c r="N157" i="2" s="1"/>
  <c r="C162" i="1"/>
  <c r="D162" i="1" s="1"/>
  <c r="F162" i="1" s="1"/>
  <c r="G162" i="2"/>
  <c r="I162" i="2" s="1"/>
  <c r="K162" i="2" s="1"/>
  <c r="N162" i="2" s="1"/>
  <c r="C175" i="1"/>
  <c r="D175" i="1" s="1"/>
  <c r="F175" i="1" s="1"/>
  <c r="G175" i="2"/>
  <c r="I175" i="2" s="1"/>
  <c r="K175" i="2" s="1"/>
  <c r="N175" i="2" s="1"/>
  <c r="G188" i="2"/>
  <c r="I188" i="2" s="1"/>
  <c r="K188" i="2" s="1"/>
  <c r="N188" i="2" s="1"/>
  <c r="G213" i="2"/>
  <c r="I213" i="2" s="1"/>
  <c r="K213" i="2" s="1"/>
  <c r="N213" i="2" s="1"/>
  <c r="C28" i="1"/>
  <c r="D28" i="1" s="1"/>
  <c r="F28" i="1" s="1"/>
  <c r="G28" i="2"/>
  <c r="I28" i="2" s="1"/>
  <c r="K28" i="2" s="1"/>
  <c r="N28" i="2" s="1"/>
  <c r="G117" i="2"/>
  <c r="I117" i="2" s="1"/>
  <c r="K117" i="2" s="1"/>
  <c r="N117" i="2" s="1"/>
  <c r="G205" i="2"/>
  <c r="C205" i="1"/>
  <c r="G23" i="2"/>
  <c r="I23" i="2" s="1"/>
  <c r="K23" i="2" s="1"/>
  <c r="N23" i="2" s="1"/>
  <c r="K228" i="1"/>
  <c r="G111" i="2"/>
  <c r="I111" i="2" s="1"/>
  <c r="K111" i="2" s="1"/>
  <c r="N111" i="2" s="1"/>
  <c r="C192" i="1"/>
  <c r="D192" i="1" s="1"/>
  <c r="D193" i="1" s="1"/>
  <c r="G192" i="2"/>
  <c r="I192" i="2" s="1"/>
  <c r="K192" i="2" s="1"/>
  <c r="N192" i="2" s="1"/>
  <c r="C225" i="1"/>
  <c r="D225" i="1" s="1"/>
  <c r="F225" i="1" s="1"/>
  <c r="G225" i="2"/>
  <c r="I225" i="2" s="1"/>
  <c r="K225" i="2" s="1"/>
  <c r="N225" i="2" s="1"/>
  <c r="I211" i="4"/>
  <c r="I219" i="4"/>
  <c r="G240" i="2"/>
  <c r="I240" i="2" s="1"/>
  <c r="C91" i="1"/>
  <c r="D91" i="1" s="1"/>
  <c r="F91" i="1" s="1"/>
  <c r="G91" i="2"/>
  <c r="I91" i="2" s="1"/>
  <c r="K91" i="2" s="1"/>
  <c r="N91" i="2" s="1"/>
  <c r="C25" i="1"/>
  <c r="D25" i="1" s="1"/>
  <c r="F25" i="1" s="1"/>
  <c r="G25" i="2"/>
  <c r="I25" i="2" s="1"/>
  <c r="K25" i="2" s="1"/>
  <c r="N25" i="2" s="1"/>
  <c r="C170" i="1"/>
  <c r="D170" i="1" s="1"/>
  <c r="F170" i="1" s="1"/>
  <c r="G170" i="2"/>
  <c r="I170" i="2" s="1"/>
  <c r="K170" i="2" s="1"/>
  <c r="N170" i="2" s="1"/>
  <c r="K184" i="1"/>
  <c r="L184" i="1" s="1"/>
  <c r="O184" i="1" s="1"/>
  <c r="J30" i="4"/>
  <c r="G31" i="2"/>
  <c r="I31" i="2" s="1"/>
  <c r="K31" i="2" s="1"/>
  <c r="N31" i="2" s="1"/>
  <c r="G64" i="2"/>
  <c r="I64" i="2" s="1"/>
  <c r="K64" i="2" s="1"/>
  <c r="N64" i="2" s="1"/>
  <c r="G134" i="2"/>
  <c r="I134" i="2" s="1"/>
  <c r="K134" i="2" s="1"/>
  <c r="N134" i="2" s="1"/>
  <c r="C160" i="1"/>
  <c r="D160" i="1" s="1"/>
  <c r="F160" i="1" s="1"/>
  <c r="G160" i="2"/>
  <c r="I160" i="2" s="1"/>
  <c r="K160" i="2" s="1"/>
  <c r="N160" i="2" s="1"/>
  <c r="C171" i="1"/>
  <c r="D171" i="1" s="1"/>
  <c r="F171" i="1" s="1"/>
  <c r="G171" i="2"/>
  <c r="I171" i="2" s="1"/>
  <c r="K171" i="2" s="1"/>
  <c r="N171" i="2" s="1"/>
  <c r="H110" i="1"/>
  <c r="J110" i="1" s="1"/>
  <c r="H139" i="1"/>
  <c r="J139" i="1" s="1"/>
  <c r="H189" i="1"/>
  <c r="J189" i="1" s="1"/>
  <c r="E15" i="6"/>
  <c r="E67" i="4"/>
  <c r="H242" i="1"/>
  <c r="E180" i="4"/>
  <c r="E220" i="4"/>
  <c r="E206" i="4"/>
  <c r="E202" i="4"/>
  <c r="I134" i="4"/>
  <c r="E122" i="4"/>
  <c r="I74" i="4"/>
  <c r="E58" i="4"/>
  <c r="E51" i="4"/>
  <c r="E39" i="4"/>
  <c r="I105" i="4"/>
  <c r="I164" i="4"/>
  <c r="I190" i="4"/>
  <c r="J27" i="4"/>
  <c r="J49" i="4"/>
  <c r="J78" i="4"/>
  <c r="J135" i="4"/>
  <c r="I29" i="4"/>
  <c r="I156" i="4"/>
  <c r="I172" i="4"/>
  <c r="J167" i="4"/>
  <c r="J241" i="4"/>
  <c r="I132" i="4"/>
  <c r="I214" i="4"/>
  <c r="J34" i="4"/>
  <c r="I103" i="4"/>
  <c r="I135" i="4"/>
  <c r="I161" i="4"/>
  <c r="J100" i="4"/>
  <c r="J159" i="4"/>
  <c r="J215" i="4"/>
  <c r="J240" i="4"/>
  <c r="J173" i="4"/>
  <c r="J74" i="4"/>
  <c r="I26" i="4"/>
  <c r="I28" i="4"/>
  <c r="H75" i="4"/>
  <c r="I42" i="4"/>
  <c r="I117" i="4"/>
  <c r="I129" i="4"/>
  <c r="I157" i="4"/>
  <c r="I160" i="4"/>
  <c r="I166" i="4"/>
  <c r="I186" i="4"/>
  <c r="I213" i="4"/>
  <c r="I216" i="4"/>
  <c r="I225" i="4"/>
  <c r="I227" i="4"/>
  <c r="I49" i="4"/>
  <c r="I102" i="4"/>
  <c r="J210" i="4"/>
  <c r="I116" i="4"/>
  <c r="I128" i="4"/>
  <c r="I165" i="4"/>
  <c r="J109" i="4"/>
  <c r="J125" i="4"/>
  <c r="J161" i="4"/>
  <c r="J201" i="4"/>
  <c r="J211" i="4"/>
  <c r="J229" i="4"/>
  <c r="J185" i="4"/>
  <c r="J50" i="4"/>
  <c r="I24" i="4"/>
  <c r="I30" i="4"/>
  <c r="I44" i="4"/>
  <c r="I101" i="4"/>
  <c r="I106" i="4"/>
  <c r="I111" i="4"/>
  <c r="I120" i="4"/>
  <c r="I133" i="4"/>
  <c r="I136" i="4"/>
  <c r="I159" i="4"/>
  <c r="I170" i="4"/>
  <c r="I173" i="4"/>
  <c r="I210" i="4"/>
  <c r="I215" i="4"/>
  <c r="I240" i="4"/>
  <c r="J37" i="4"/>
  <c r="I82" i="4"/>
  <c r="G83" i="4"/>
  <c r="G153" i="4"/>
  <c r="I152" i="4"/>
  <c r="G67" i="4"/>
  <c r="I158" i="4"/>
  <c r="I179" i="4"/>
  <c r="G242" i="4"/>
  <c r="I31" i="4"/>
  <c r="J239" i="4"/>
  <c r="J214" i="4"/>
  <c r="J197" i="4"/>
  <c r="J63" i="4"/>
  <c r="J25" i="4"/>
  <c r="I25" i="4"/>
  <c r="H242" i="4"/>
  <c r="H36" i="6" s="1"/>
  <c r="I91" i="4"/>
  <c r="H51" i="4"/>
  <c r="G58" i="4"/>
  <c r="I108" i="4"/>
  <c r="I171" i="4"/>
  <c r="H193" i="4"/>
  <c r="I192" i="4"/>
  <c r="I218" i="4"/>
  <c r="I226" i="4"/>
  <c r="I237" i="4"/>
  <c r="I34" i="4"/>
  <c r="E92" i="4"/>
  <c r="E193" i="4"/>
  <c r="J188" i="4"/>
  <c r="J61" i="4"/>
  <c r="C36" i="6"/>
  <c r="E36" i="6" s="1"/>
  <c r="E83" i="4"/>
  <c r="I57" i="4"/>
  <c r="I27" i="4"/>
  <c r="J120" i="4"/>
  <c r="J24" i="4"/>
  <c r="J26" i="4"/>
  <c r="J28" i="4"/>
  <c r="J33" i="4"/>
  <c r="J47" i="4"/>
  <c r="J55" i="4"/>
  <c r="J57" i="4"/>
  <c r="J64" i="4"/>
  <c r="J66" i="4"/>
  <c r="J82" i="4"/>
  <c r="I167" i="4"/>
  <c r="I47" i="4"/>
  <c r="G122" i="4"/>
  <c r="I119" i="4"/>
  <c r="I121" i="4"/>
  <c r="I126" i="4"/>
  <c r="I162" i="4"/>
  <c r="G206" i="4"/>
  <c r="I205" i="4"/>
  <c r="I212" i="4"/>
  <c r="J226" i="4"/>
  <c r="J218" i="4"/>
  <c r="J171" i="4"/>
  <c r="J133" i="4"/>
  <c r="G51" i="4"/>
  <c r="I99" i="4"/>
  <c r="J196" i="4"/>
  <c r="J156" i="4"/>
  <c r="J176" i="4"/>
  <c r="J238" i="4"/>
  <c r="J225" i="4"/>
  <c r="J217" i="4"/>
  <c r="J213" i="4"/>
  <c r="J209" i="4"/>
  <c r="J179" i="4"/>
  <c r="J168" i="4"/>
  <c r="J157" i="4"/>
  <c r="J129" i="4"/>
  <c r="J117" i="4"/>
  <c r="J104" i="4"/>
  <c r="J91" i="4"/>
  <c r="J70" i="4"/>
  <c r="J56" i="4"/>
  <c r="J42" i="4"/>
  <c r="J23" i="4"/>
  <c r="J114" i="4"/>
  <c r="J228" i="4"/>
  <c r="I61" i="4"/>
  <c r="G220" i="4"/>
  <c r="H122" i="4"/>
  <c r="I33" i="4"/>
  <c r="I37" i="4"/>
  <c r="I50" i="4"/>
  <c r="I56" i="4"/>
  <c r="I63" i="4"/>
  <c r="G71" i="4"/>
  <c r="I70" i="4"/>
  <c r="I100" i="4"/>
  <c r="I104" i="4"/>
  <c r="I109" i="4"/>
  <c r="I127" i="4"/>
  <c r="I174" i="4"/>
  <c r="I176" i="4"/>
  <c r="I183" i="4"/>
  <c r="I217" i="4"/>
  <c r="I239" i="4"/>
  <c r="J237" i="4"/>
  <c r="J223" i="4"/>
  <c r="J216" i="4"/>
  <c r="J212" i="4"/>
  <c r="J175" i="4"/>
  <c r="J164" i="4"/>
  <c r="J152" i="4"/>
  <c r="J127" i="4"/>
  <c r="J115" i="4"/>
  <c r="J102" i="4"/>
  <c r="J65" i="4"/>
  <c r="J54" i="4"/>
  <c r="J227" i="4"/>
  <c r="I196" i="4"/>
  <c r="J224" i="4"/>
  <c r="J95" i="4"/>
  <c r="J101" i="4"/>
  <c r="J105" i="4"/>
  <c r="J111" i="4"/>
  <c r="J119" i="4"/>
  <c r="J126" i="4"/>
  <c r="J132" i="4"/>
  <c r="J136" i="4"/>
  <c r="J158" i="4"/>
  <c r="J162" i="4"/>
  <c r="J170" i="4"/>
  <c r="J174" i="4"/>
  <c r="J183" i="4"/>
  <c r="J190" i="4"/>
  <c r="J205" i="4"/>
  <c r="J99" i="4"/>
  <c r="J103" i="4"/>
  <c r="J108" i="4"/>
  <c r="J116" i="4"/>
  <c r="J121" i="4"/>
  <c r="J128" i="4"/>
  <c r="J134" i="4"/>
  <c r="J160" i="4"/>
  <c r="J165" i="4"/>
  <c r="J172" i="4"/>
  <c r="J186" i="4"/>
  <c r="J192" i="4"/>
  <c r="I238" i="4"/>
  <c r="J29" i="4"/>
  <c r="J44" i="4"/>
  <c r="J45" i="4"/>
  <c r="J46" i="4"/>
  <c r="K46" i="4" s="1"/>
  <c r="N46" i="4" s="1"/>
  <c r="J36" i="4"/>
  <c r="K36" i="4" s="1"/>
  <c r="N36" i="4" s="1"/>
  <c r="H58" i="4"/>
  <c r="I64" i="4"/>
  <c r="I185" i="4"/>
  <c r="J35" i="4"/>
  <c r="D232" i="4"/>
  <c r="I48" i="4"/>
  <c r="C232" i="4"/>
  <c r="I38" i="4"/>
  <c r="J166" i="4"/>
  <c r="J48" i="4"/>
  <c r="I114" i="4"/>
  <c r="I224" i="4"/>
  <c r="I228" i="4"/>
  <c r="I241" i="4"/>
  <c r="G39" i="4"/>
  <c r="G193" i="4"/>
  <c r="G79" i="4"/>
  <c r="I54" i="4"/>
  <c r="I55" i="4"/>
  <c r="J242" i="1"/>
  <c r="G173" i="5"/>
  <c r="I170" i="5"/>
  <c r="I242" i="2"/>
  <c r="C215" i="1"/>
  <c r="D215" i="1" s="1"/>
  <c r="F215" i="1" s="1"/>
  <c r="C164" i="1"/>
  <c r="C135" i="1"/>
  <c r="D135" i="1" s="1"/>
  <c r="F135" i="1" s="1"/>
  <c r="C134" i="1"/>
  <c r="D134" i="1" s="1"/>
  <c r="F134" i="1" s="1"/>
  <c r="I133" i="2"/>
  <c r="K133" i="2" s="1"/>
  <c r="N133" i="2" s="1"/>
  <c r="I125" i="2"/>
  <c r="C125" i="1"/>
  <c r="C116" i="1"/>
  <c r="D116" i="1" s="1"/>
  <c r="F116" i="1" s="1"/>
  <c r="C108" i="1"/>
  <c r="D108" i="1" s="1"/>
  <c r="F108" i="1" s="1"/>
  <c r="C101" i="1"/>
  <c r="D101" i="1" s="1"/>
  <c r="F101" i="1" s="1"/>
  <c r="C89" i="1"/>
  <c r="D89" i="1" s="1"/>
  <c r="F89" i="1" s="1"/>
  <c r="E75" i="2"/>
  <c r="C70" i="1"/>
  <c r="C71" i="1" s="1"/>
  <c r="C63" i="1"/>
  <c r="D63" i="1" s="1"/>
  <c r="F63" i="1" s="1"/>
  <c r="H63" i="1" s="1"/>
  <c r="C33" i="1"/>
  <c r="C31" i="1"/>
  <c r="D31" i="1" s="1"/>
  <c r="F31" i="1" s="1"/>
  <c r="E17" i="6"/>
  <c r="I223" i="2"/>
  <c r="E220" i="2"/>
  <c r="C209" i="1"/>
  <c r="E202" i="2"/>
  <c r="G198" i="2"/>
  <c r="I196" i="2"/>
  <c r="C196" i="1"/>
  <c r="E198" i="2"/>
  <c r="C185" i="1"/>
  <c r="I183" i="2"/>
  <c r="I126" i="2"/>
  <c r="E92" i="2"/>
  <c r="G83" i="2"/>
  <c r="I70" i="2"/>
  <c r="G71" i="2"/>
  <c r="E71" i="2"/>
  <c r="I63" i="2"/>
  <c r="E67" i="2"/>
  <c r="E58" i="2"/>
  <c r="C47" i="1"/>
  <c r="E17" i="2"/>
  <c r="G17" i="2" s="1"/>
  <c r="C92" i="5"/>
  <c r="C66" i="5"/>
  <c r="C118" i="5"/>
  <c r="C40" i="5"/>
  <c r="C142" i="5"/>
  <c r="E14" i="6"/>
  <c r="E39" i="2"/>
  <c r="C23" i="1"/>
  <c r="I172" i="2"/>
  <c r="E180" i="2"/>
  <c r="K48" i="1"/>
  <c r="K46" i="1"/>
  <c r="L46" i="1" s="1"/>
  <c r="O46" i="1" s="1"/>
  <c r="K45" i="1"/>
  <c r="L45" i="1" s="1"/>
  <c r="O45" i="1" s="1"/>
  <c r="K36" i="1"/>
  <c r="L36" i="1" s="1"/>
  <c r="K35" i="1"/>
  <c r="K47" i="1"/>
  <c r="K166" i="1"/>
  <c r="K88" i="1"/>
  <c r="L88" i="1" s="1"/>
  <c r="O88" i="1" s="1"/>
  <c r="K87" i="1"/>
  <c r="L87" i="1" s="1"/>
  <c r="O87" i="1" s="1"/>
  <c r="H232" i="2"/>
  <c r="F232" i="2"/>
  <c r="J178" i="4"/>
  <c r="K178" i="4" s="1"/>
  <c r="N178" i="4" s="1"/>
  <c r="K178" i="1"/>
  <c r="L178" i="1" s="1"/>
  <c r="O178" i="1" s="1"/>
  <c r="K177" i="1"/>
  <c r="L177" i="1" s="1"/>
  <c r="O177" i="1" s="1"/>
  <c r="J177" i="4"/>
  <c r="K177" i="4" s="1"/>
  <c r="N177" i="4" s="1"/>
  <c r="K32" i="1"/>
  <c r="L32" i="1" s="1"/>
  <c r="O32" i="1" s="1"/>
  <c r="J32" i="4"/>
  <c r="K32" i="4" s="1"/>
  <c r="N32" i="4" s="1"/>
  <c r="J88" i="4"/>
  <c r="K88" i="4" s="1"/>
  <c r="N88" i="4" s="1"/>
  <c r="J87" i="4"/>
  <c r="K87" i="4" s="1"/>
  <c r="N87" i="4" s="1"/>
  <c r="J43" i="4"/>
  <c r="K43" i="4" s="1"/>
  <c r="N43" i="4" s="1"/>
  <c r="J89" i="4"/>
  <c r="K89" i="4" s="1"/>
  <c r="N89" i="4" s="1"/>
  <c r="C232" i="2"/>
  <c r="K191" i="1"/>
  <c r="L191" i="1" s="1"/>
  <c r="O191" i="1" s="1"/>
  <c r="J191" i="4"/>
  <c r="K191" i="4" s="1"/>
  <c r="N191" i="4" s="1"/>
  <c r="K118" i="1"/>
  <c r="L118" i="1" s="1"/>
  <c r="O118" i="1" s="1"/>
  <c r="J118" i="4"/>
  <c r="K118" i="4" s="1"/>
  <c r="N118" i="4" s="1"/>
  <c r="K137" i="1"/>
  <c r="J153" i="5"/>
  <c r="K153" i="5" s="1"/>
  <c r="N153" i="5" s="1"/>
  <c r="J103" i="5"/>
  <c r="K103" i="5" s="1"/>
  <c r="N103" i="5" s="1"/>
  <c r="J77" i="5"/>
  <c r="K77" i="5" s="1"/>
  <c r="N77" i="5" s="1"/>
  <c r="J51" i="5"/>
  <c r="K51" i="5" s="1"/>
  <c r="N51" i="5" s="1"/>
  <c r="J25" i="5"/>
  <c r="K25" i="5" s="1"/>
  <c r="N25" i="5" s="1"/>
  <c r="J137" i="4"/>
  <c r="K137" i="4" s="1"/>
  <c r="N137" i="4" s="1"/>
  <c r="K189" i="1"/>
  <c r="K187" i="1"/>
  <c r="K139" i="1"/>
  <c r="K138" i="1"/>
  <c r="K110" i="1"/>
  <c r="J189" i="4"/>
  <c r="K189" i="4" s="1"/>
  <c r="N189" i="4" s="1"/>
  <c r="J187" i="4"/>
  <c r="K187" i="4" s="1"/>
  <c r="N187" i="4" s="1"/>
  <c r="J139" i="4"/>
  <c r="K139" i="4" s="1"/>
  <c r="N139" i="4" s="1"/>
  <c r="J138" i="4"/>
  <c r="K138" i="4" s="1"/>
  <c r="N138" i="4" s="1"/>
  <c r="J110" i="4"/>
  <c r="K110" i="4" s="1"/>
  <c r="N110" i="4" s="1"/>
  <c r="E98" i="5" l="1"/>
  <c r="G98" i="5" s="1"/>
  <c r="I98" i="5" s="1"/>
  <c r="K98" i="5" s="1"/>
  <c r="N98" i="5" s="1"/>
  <c r="E45" i="5"/>
  <c r="G45" i="5" s="1"/>
  <c r="I45" i="5" s="1"/>
  <c r="K45" i="5" s="1"/>
  <c r="N45" i="5" s="1"/>
  <c r="E147" i="5"/>
  <c r="G147" i="5" s="1"/>
  <c r="I147" i="5" s="1"/>
  <c r="K147" i="5" s="1"/>
  <c r="N147" i="5" s="1"/>
  <c r="I14" i="2"/>
  <c r="G18" i="2"/>
  <c r="E18" i="2"/>
  <c r="G14" i="6"/>
  <c r="E18" i="6"/>
  <c r="K153" i="2"/>
  <c r="O36" i="1"/>
  <c r="L114" i="1"/>
  <c r="O114" i="1" s="1"/>
  <c r="H26" i="6"/>
  <c r="I168" i="1"/>
  <c r="F168" i="4"/>
  <c r="G180" i="1"/>
  <c r="G232" i="1" s="1"/>
  <c r="G246" i="1" s="1"/>
  <c r="G185" i="5"/>
  <c r="G26" i="6" s="1"/>
  <c r="I29" i="5"/>
  <c r="I185" i="5" s="1"/>
  <c r="I26" i="6" s="1"/>
  <c r="K111" i="5"/>
  <c r="N111" i="5" s="1"/>
  <c r="E26" i="6"/>
  <c r="E168" i="1"/>
  <c r="E180" i="1" s="1"/>
  <c r="E232" i="1" s="1"/>
  <c r="E246" i="1" s="1"/>
  <c r="N157" i="5"/>
  <c r="K210" i="4"/>
  <c r="N210" i="4" s="1"/>
  <c r="I153" i="4"/>
  <c r="I96" i="4"/>
  <c r="I83" i="4"/>
  <c r="I79" i="4"/>
  <c r="I75" i="4"/>
  <c r="K175" i="4"/>
  <c r="N175" i="4" s="1"/>
  <c r="L167" i="1"/>
  <c r="O167" i="1" s="1"/>
  <c r="L173" i="1"/>
  <c r="O173" i="1" s="1"/>
  <c r="E51" i="2"/>
  <c r="I42" i="2"/>
  <c r="G230" i="4"/>
  <c r="K159" i="5"/>
  <c r="N159" i="5" s="1"/>
  <c r="K69" i="5"/>
  <c r="N69" i="5" s="1"/>
  <c r="K43" i="5"/>
  <c r="N43" i="5" s="1"/>
  <c r="I197" i="4"/>
  <c r="E193" i="2"/>
  <c r="C186" i="1"/>
  <c r="C193" i="1" s="1"/>
  <c r="E149" i="2"/>
  <c r="C42" i="1"/>
  <c r="C51" i="1" s="1"/>
  <c r="L158" i="1"/>
  <c r="O158" i="1" s="1"/>
  <c r="G230" i="2"/>
  <c r="L26" i="1"/>
  <c r="O26" i="1" s="1"/>
  <c r="L166" i="1"/>
  <c r="O166" i="1" s="1"/>
  <c r="L179" i="1"/>
  <c r="O179" i="1" s="1"/>
  <c r="N15" i="2"/>
  <c r="N18" i="2" s="1"/>
  <c r="K14" i="5"/>
  <c r="K40" i="5" s="1"/>
  <c r="N40" i="5" s="1"/>
  <c r="K15" i="6"/>
  <c r="K18" i="6" s="1"/>
  <c r="C133" i="1"/>
  <c r="D133" i="1" s="1"/>
  <c r="F133" i="1" s="1"/>
  <c r="H133" i="1" s="1"/>
  <c r="J133" i="1" s="1"/>
  <c r="L133" i="1" s="1"/>
  <c r="O133" i="1" s="1"/>
  <c r="G96" i="4"/>
  <c r="D232" i="2"/>
  <c r="D15" i="5" s="1"/>
  <c r="K165" i="4"/>
  <c r="N165" i="4" s="1"/>
  <c r="K95" i="4"/>
  <c r="N95" i="4" s="1"/>
  <c r="N96" i="4" s="1"/>
  <c r="L226" i="1"/>
  <c r="O226" i="1" s="1"/>
  <c r="C202" i="1"/>
  <c r="I33" i="2"/>
  <c r="K33" i="2" s="1"/>
  <c r="L47" i="1"/>
  <c r="O47" i="1" s="1"/>
  <c r="C83" i="1"/>
  <c r="I125" i="4"/>
  <c r="K50" i="4"/>
  <c r="N50" i="4" s="1"/>
  <c r="H198" i="4"/>
  <c r="L49" i="1"/>
  <c r="O49" i="1" s="1"/>
  <c r="L57" i="1"/>
  <c r="O57" i="1" s="1"/>
  <c r="D125" i="1"/>
  <c r="C149" i="1"/>
  <c r="K125" i="2"/>
  <c r="N125" i="2" s="1"/>
  <c r="I149" i="2"/>
  <c r="F152" i="1"/>
  <c r="F153" i="1" s="1"/>
  <c r="G149" i="2"/>
  <c r="M100" i="5"/>
  <c r="M102" i="5" s="1"/>
  <c r="M104" i="5" s="1"/>
  <c r="M106" i="5" s="1"/>
  <c r="N96" i="5"/>
  <c r="N97" i="5"/>
  <c r="O242" i="1"/>
  <c r="K83" i="2"/>
  <c r="N82" i="2"/>
  <c r="N83" i="2" s="1"/>
  <c r="D74" i="1"/>
  <c r="D75" i="1" s="1"/>
  <c r="H67" i="4"/>
  <c r="L211" i="1"/>
  <c r="O211" i="1" s="1"/>
  <c r="G95" i="2"/>
  <c r="E96" i="2"/>
  <c r="C95" i="1"/>
  <c r="L126" i="1"/>
  <c r="O126" i="1" s="1"/>
  <c r="L117" i="1"/>
  <c r="O117" i="1" s="1"/>
  <c r="L111" i="1"/>
  <c r="O111" i="1" s="1"/>
  <c r="L34" i="1"/>
  <c r="O34" i="1" s="1"/>
  <c r="L218" i="1"/>
  <c r="O218" i="1" s="1"/>
  <c r="H92" i="4"/>
  <c r="I83" i="2"/>
  <c r="L35" i="1"/>
  <c r="O35" i="1" s="1"/>
  <c r="K158" i="4"/>
  <c r="N158" i="4" s="1"/>
  <c r="D83" i="1"/>
  <c r="L212" i="1"/>
  <c r="O212" i="1" s="1"/>
  <c r="K47" i="4"/>
  <c r="N47" i="4" s="1"/>
  <c r="K78" i="4"/>
  <c r="L224" i="1"/>
  <c r="O224" i="1" s="1"/>
  <c r="L61" i="1"/>
  <c r="O61" i="1" s="1"/>
  <c r="C230" i="1"/>
  <c r="K35" i="4"/>
  <c r="N35" i="4" s="1"/>
  <c r="K128" i="4"/>
  <c r="N128" i="4" s="1"/>
  <c r="K66" i="4"/>
  <c r="N66" i="4" s="1"/>
  <c r="G51" i="2"/>
  <c r="L37" i="1"/>
  <c r="O37" i="1" s="1"/>
  <c r="K45" i="4"/>
  <c r="N45" i="4" s="1"/>
  <c r="K170" i="4"/>
  <c r="N170" i="4" s="1"/>
  <c r="I201" i="4"/>
  <c r="K213" i="4"/>
  <c r="N213" i="4" s="1"/>
  <c r="L65" i="1"/>
  <c r="O65" i="1" s="1"/>
  <c r="L66" i="1"/>
  <c r="O66" i="1" s="1"/>
  <c r="L139" i="1"/>
  <c r="O139" i="1" s="1"/>
  <c r="D67" i="1"/>
  <c r="K224" i="4"/>
  <c r="N224" i="4" s="1"/>
  <c r="K172" i="4"/>
  <c r="N172" i="4" s="1"/>
  <c r="K179" i="4"/>
  <c r="N179" i="4" s="1"/>
  <c r="H230" i="4"/>
  <c r="K211" i="4"/>
  <c r="N211" i="4" s="1"/>
  <c r="K188" i="4"/>
  <c r="N188" i="4" s="1"/>
  <c r="C67" i="1"/>
  <c r="F192" i="1"/>
  <c r="H192" i="1" s="1"/>
  <c r="K192" i="4"/>
  <c r="N192" i="4" s="1"/>
  <c r="K160" i="4"/>
  <c r="N160" i="4" s="1"/>
  <c r="K62" i="4"/>
  <c r="N62" i="4" s="1"/>
  <c r="K240" i="4"/>
  <c r="N240" i="4" s="1"/>
  <c r="E71" i="5"/>
  <c r="G71" i="5" s="1"/>
  <c r="I71" i="5" s="1"/>
  <c r="K71" i="5" s="1"/>
  <c r="N71" i="5" s="1"/>
  <c r="L213" i="1"/>
  <c r="O213" i="1" s="1"/>
  <c r="L128" i="1"/>
  <c r="O128" i="1" s="1"/>
  <c r="L102" i="1"/>
  <c r="O102" i="1" s="1"/>
  <c r="L219" i="1"/>
  <c r="O219" i="1" s="1"/>
  <c r="L132" i="1"/>
  <c r="O132" i="1" s="1"/>
  <c r="L189" i="1"/>
  <c r="O189" i="1" s="1"/>
  <c r="L48" i="1"/>
  <c r="O48" i="1" s="1"/>
  <c r="G39" i="2"/>
  <c r="K190" i="4"/>
  <c r="N190" i="4" s="1"/>
  <c r="K156" i="4"/>
  <c r="N156" i="4" s="1"/>
  <c r="L62" i="1"/>
  <c r="O62" i="1" s="1"/>
  <c r="K115" i="4"/>
  <c r="N115" i="4" s="1"/>
  <c r="K219" i="4"/>
  <c r="N219" i="4" s="1"/>
  <c r="C92" i="1"/>
  <c r="K19" i="5"/>
  <c r="N19" i="5" s="1"/>
  <c r="L174" i="1"/>
  <c r="O174" i="1" s="1"/>
  <c r="K34" i="4"/>
  <c r="N34" i="4" s="1"/>
  <c r="L110" i="1"/>
  <c r="O110" i="1" s="1"/>
  <c r="K86" i="4"/>
  <c r="N86" i="4" s="1"/>
  <c r="L64" i="1"/>
  <c r="O64" i="1" s="1"/>
  <c r="L109" i="1"/>
  <c r="O109" i="1" s="1"/>
  <c r="L165" i="1"/>
  <c r="O165" i="1" s="1"/>
  <c r="K135" i="4"/>
  <c r="N135" i="4" s="1"/>
  <c r="L217" i="1"/>
  <c r="O217" i="1" s="1"/>
  <c r="L27" i="1"/>
  <c r="O27" i="1" s="1"/>
  <c r="K167" i="4"/>
  <c r="N167" i="4" s="1"/>
  <c r="K229" i="4"/>
  <c r="N229" i="4" s="1"/>
  <c r="L137" i="1"/>
  <c r="O137" i="1" s="1"/>
  <c r="L127" i="1"/>
  <c r="O127" i="1" s="1"/>
  <c r="L229" i="1"/>
  <c r="O229" i="1" s="1"/>
  <c r="L187" i="1"/>
  <c r="O187" i="1" s="1"/>
  <c r="K161" i="4"/>
  <c r="N161" i="4" s="1"/>
  <c r="L138" i="1"/>
  <c r="O138" i="1" s="1"/>
  <c r="L227" i="1"/>
  <c r="O227" i="1" s="1"/>
  <c r="K241" i="4"/>
  <c r="N241" i="4" s="1"/>
  <c r="H116" i="1"/>
  <c r="J116" i="1" s="1"/>
  <c r="L116" i="1" s="1"/>
  <c r="O116" i="1" s="1"/>
  <c r="H135" i="1"/>
  <c r="J135" i="1" s="1"/>
  <c r="L135" i="1" s="1"/>
  <c r="O135" i="1" s="1"/>
  <c r="H215" i="1"/>
  <c r="J215" i="1" s="1"/>
  <c r="L215" i="1" s="1"/>
  <c r="O215" i="1" s="1"/>
  <c r="I205" i="2"/>
  <c r="G206" i="2"/>
  <c r="H28" i="1"/>
  <c r="J28" i="1" s="1"/>
  <c r="L28" i="1" s="1"/>
  <c r="O28" i="1" s="1"/>
  <c r="H162" i="1"/>
  <c r="J162" i="1" s="1"/>
  <c r="L162" i="1" s="1"/>
  <c r="O162" i="1" s="1"/>
  <c r="H104" i="1"/>
  <c r="J104" i="1" s="1"/>
  <c r="L104" i="1" s="1"/>
  <c r="O104" i="1" s="1"/>
  <c r="H197" i="1"/>
  <c r="J197" i="1" s="1"/>
  <c r="L197" i="1" s="1"/>
  <c r="O197" i="1" s="1"/>
  <c r="L228" i="1"/>
  <c r="O228" i="1" s="1"/>
  <c r="H216" i="1"/>
  <c r="J216" i="1" s="1"/>
  <c r="L216" i="1" s="1"/>
  <c r="O216" i="1" s="1"/>
  <c r="H161" i="1"/>
  <c r="J161" i="1" s="1"/>
  <c r="L161" i="1" s="1"/>
  <c r="O161" i="1" s="1"/>
  <c r="H30" i="1"/>
  <c r="J30" i="1" s="1"/>
  <c r="L30" i="1" s="1"/>
  <c r="O30" i="1" s="1"/>
  <c r="G115" i="2"/>
  <c r="I115" i="2" s="1"/>
  <c r="K115" i="2" s="1"/>
  <c r="N115" i="2" s="1"/>
  <c r="C115" i="1"/>
  <c r="D115" i="1" s="1"/>
  <c r="F115" i="1" s="1"/>
  <c r="H115" i="1" s="1"/>
  <c r="J115" i="1" s="1"/>
  <c r="L115" i="1" s="1"/>
  <c r="O115" i="1" s="1"/>
  <c r="H106" i="1"/>
  <c r="J106" i="1" s="1"/>
  <c r="L106" i="1" s="1"/>
  <c r="O106" i="1" s="1"/>
  <c r="H44" i="1"/>
  <c r="J44" i="1" s="1"/>
  <c r="L44" i="1" s="1"/>
  <c r="O44" i="1" s="1"/>
  <c r="H121" i="1"/>
  <c r="J121" i="1" s="1"/>
  <c r="L121" i="1" s="1"/>
  <c r="O121" i="1" s="1"/>
  <c r="H214" i="1"/>
  <c r="J214" i="1" s="1"/>
  <c r="L214" i="1" s="1"/>
  <c r="O214" i="1" s="1"/>
  <c r="H55" i="1"/>
  <c r="J55" i="1" s="1"/>
  <c r="C58" i="1"/>
  <c r="G67" i="2"/>
  <c r="H101" i="1"/>
  <c r="J101" i="1" s="1"/>
  <c r="L101" i="1" s="1"/>
  <c r="O101" i="1" s="1"/>
  <c r="K228" i="4"/>
  <c r="N228" i="4" s="1"/>
  <c r="K48" i="4"/>
  <c r="N48" i="4" s="1"/>
  <c r="H220" i="4"/>
  <c r="K109" i="4"/>
  <c r="N109" i="4" s="1"/>
  <c r="K37" i="4"/>
  <c r="N37" i="4" s="1"/>
  <c r="H39" i="4"/>
  <c r="K225" i="4"/>
  <c r="N225" i="4" s="1"/>
  <c r="H160" i="1"/>
  <c r="J160" i="1" s="1"/>
  <c r="L160" i="1" s="1"/>
  <c r="O160" i="1" s="1"/>
  <c r="H170" i="1"/>
  <c r="J170" i="1" s="1"/>
  <c r="L170" i="1" s="1"/>
  <c r="O170" i="1" s="1"/>
  <c r="H91" i="1"/>
  <c r="J91" i="1" s="1"/>
  <c r="L91" i="1" s="1"/>
  <c r="O91" i="1" s="1"/>
  <c r="H103" i="1"/>
  <c r="J103" i="1" s="1"/>
  <c r="L103" i="1" s="1"/>
  <c r="O103" i="1" s="1"/>
  <c r="L176" i="1"/>
  <c r="O176" i="1" s="1"/>
  <c r="H156" i="1"/>
  <c r="J156" i="1" s="1"/>
  <c r="L156" i="1" s="1"/>
  <c r="O156" i="1" s="1"/>
  <c r="H38" i="1"/>
  <c r="J38" i="1" s="1"/>
  <c r="L38" i="1" s="1"/>
  <c r="O38" i="1" s="1"/>
  <c r="H100" i="1"/>
  <c r="J100" i="1" s="1"/>
  <c r="L100" i="1" s="1"/>
  <c r="O100" i="1" s="1"/>
  <c r="H136" i="1"/>
  <c r="J136" i="1" s="1"/>
  <c r="L136" i="1" s="1"/>
  <c r="O136" i="1" s="1"/>
  <c r="H129" i="1"/>
  <c r="J129" i="1" s="1"/>
  <c r="L129" i="1" s="1"/>
  <c r="O129" i="1" s="1"/>
  <c r="H175" i="1"/>
  <c r="J175" i="1" s="1"/>
  <c r="L175" i="1" s="1"/>
  <c r="O175" i="1" s="1"/>
  <c r="H157" i="1"/>
  <c r="J157" i="1" s="1"/>
  <c r="L157" i="1" s="1"/>
  <c r="O157" i="1" s="1"/>
  <c r="H29" i="1"/>
  <c r="J29" i="1" s="1"/>
  <c r="L29" i="1" s="1"/>
  <c r="O29" i="1" s="1"/>
  <c r="C79" i="1"/>
  <c r="D78" i="1"/>
  <c r="L159" i="1"/>
  <c r="O159" i="1" s="1"/>
  <c r="C180" i="1"/>
  <c r="D180" i="1"/>
  <c r="G193" i="2"/>
  <c r="H225" i="1"/>
  <c r="J225" i="1" s="1"/>
  <c r="L225" i="1" s="1"/>
  <c r="O225" i="1" s="1"/>
  <c r="H31" i="1"/>
  <c r="J31" i="1" s="1"/>
  <c r="L31" i="1" s="1"/>
  <c r="O31" i="1" s="1"/>
  <c r="H89" i="1"/>
  <c r="J89" i="1" s="1"/>
  <c r="H108" i="1"/>
  <c r="J108" i="1" s="1"/>
  <c r="L108" i="1" s="1"/>
  <c r="O108" i="1" s="1"/>
  <c r="H134" i="1"/>
  <c r="J134" i="1" s="1"/>
  <c r="L134" i="1" s="1"/>
  <c r="O134" i="1" s="1"/>
  <c r="K55" i="4"/>
  <c r="N55" i="4" s="1"/>
  <c r="K27" i="4"/>
  <c r="N27" i="4" s="1"/>
  <c r="K226" i="4"/>
  <c r="N226" i="4" s="1"/>
  <c r="K91" i="4"/>
  <c r="N91" i="4" s="1"/>
  <c r="K30" i="4"/>
  <c r="N30" i="4" s="1"/>
  <c r="H171" i="1"/>
  <c r="J171" i="1" s="1"/>
  <c r="L171" i="1" s="1"/>
  <c r="O171" i="1" s="1"/>
  <c r="H25" i="1"/>
  <c r="J25" i="1" s="1"/>
  <c r="L25" i="1" s="1"/>
  <c r="O25" i="1" s="1"/>
  <c r="C206" i="1"/>
  <c r="D205" i="1"/>
  <c r="H120" i="1"/>
  <c r="J120" i="1" s="1"/>
  <c r="L120" i="1" s="1"/>
  <c r="O120" i="1" s="1"/>
  <c r="H105" i="1"/>
  <c r="J105" i="1" s="1"/>
  <c r="L105" i="1" s="1"/>
  <c r="O105" i="1" s="1"/>
  <c r="H210" i="1"/>
  <c r="J210" i="1" s="1"/>
  <c r="L210" i="1" s="1"/>
  <c r="O210" i="1" s="1"/>
  <c r="H54" i="1"/>
  <c r="J54" i="1" s="1"/>
  <c r="H119" i="1"/>
  <c r="J119" i="1" s="1"/>
  <c r="L119" i="1" s="1"/>
  <c r="O119" i="1" s="1"/>
  <c r="D142" i="5"/>
  <c r="E142" i="5" s="1"/>
  <c r="H14" i="5"/>
  <c r="H142" i="5" s="1"/>
  <c r="F15" i="6"/>
  <c r="F18" i="6" s="1"/>
  <c r="F14" i="5"/>
  <c r="G17" i="6"/>
  <c r="I17" i="6" s="1"/>
  <c r="G36" i="6"/>
  <c r="I36" i="6" s="1"/>
  <c r="H15" i="6"/>
  <c r="H18" i="6" s="1"/>
  <c r="K159" i="4"/>
  <c r="N159" i="4" s="1"/>
  <c r="K132" i="4"/>
  <c r="N132" i="4" s="1"/>
  <c r="K133" i="4"/>
  <c r="N133" i="4" s="1"/>
  <c r="K105" i="4"/>
  <c r="N105" i="4" s="1"/>
  <c r="K101" i="4"/>
  <c r="N101" i="4" s="1"/>
  <c r="K117" i="4"/>
  <c r="N117" i="4" s="1"/>
  <c r="K65" i="4"/>
  <c r="N65" i="4" s="1"/>
  <c r="K29" i="4"/>
  <c r="N29" i="4" s="1"/>
  <c r="K216" i="4"/>
  <c r="N216" i="4" s="1"/>
  <c r="K157" i="4"/>
  <c r="N157" i="4" s="1"/>
  <c r="K209" i="4"/>
  <c r="N209" i="4" s="1"/>
  <c r="K166" i="4"/>
  <c r="N166" i="4" s="1"/>
  <c r="K134" i="4"/>
  <c r="N134" i="4" s="1"/>
  <c r="K103" i="4"/>
  <c r="N103" i="4" s="1"/>
  <c r="K108" i="4"/>
  <c r="N108" i="4" s="1"/>
  <c r="I92" i="4"/>
  <c r="K74" i="4"/>
  <c r="E232" i="4"/>
  <c r="E246" i="4" s="1"/>
  <c r="I51" i="4"/>
  <c r="K42" i="4"/>
  <c r="N42" i="4" s="1"/>
  <c r="K185" i="4"/>
  <c r="N185" i="4" s="1"/>
  <c r="K44" i="4"/>
  <c r="N44" i="4" s="1"/>
  <c r="K102" i="4"/>
  <c r="N102" i="4" s="1"/>
  <c r="K164" i="4"/>
  <c r="N164" i="4" s="1"/>
  <c r="K218" i="4"/>
  <c r="N218" i="4" s="1"/>
  <c r="K57" i="4"/>
  <c r="N57" i="4" s="1"/>
  <c r="K28" i="4"/>
  <c r="N28" i="4" s="1"/>
  <c r="K120" i="4"/>
  <c r="N120" i="4" s="1"/>
  <c r="K106" i="4"/>
  <c r="N106" i="4" s="1"/>
  <c r="K215" i="4"/>
  <c r="N215" i="4" s="1"/>
  <c r="K49" i="4"/>
  <c r="N49" i="4" s="1"/>
  <c r="K26" i="4"/>
  <c r="N26" i="4" s="1"/>
  <c r="K227" i="4"/>
  <c r="N227" i="4" s="1"/>
  <c r="K129" i="4"/>
  <c r="N129" i="4" s="1"/>
  <c r="K114" i="4"/>
  <c r="N114" i="4" s="1"/>
  <c r="K186" i="4"/>
  <c r="N186" i="4" s="1"/>
  <c r="K183" i="4"/>
  <c r="N183" i="4" s="1"/>
  <c r="K116" i="4"/>
  <c r="N116" i="4" s="1"/>
  <c r="K174" i="4"/>
  <c r="N174" i="4" s="1"/>
  <c r="K100" i="4"/>
  <c r="N100" i="4" s="1"/>
  <c r="K24" i="4"/>
  <c r="N24" i="4" s="1"/>
  <c r="K25" i="4"/>
  <c r="N25" i="4" s="1"/>
  <c r="K214" i="4"/>
  <c r="N214" i="4" s="1"/>
  <c r="K237" i="4"/>
  <c r="N237" i="4" s="1"/>
  <c r="K239" i="4"/>
  <c r="N239" i="4" s="1"/>
  <c r="K126" i="4"/>
  <c r="N126" i="4" s="1"/>
  <c r="K82" i="4"/>
  <c r="K171" i="4"/>
  <c r="N171" i="4" s="1"/>
  <c r="K136" i="4"/>
  <c r="N136" i="4" s="1"/>
  <c r="K111" i="4"/>
  <c r="N111" i="4" s="1"/>
  <c r="K176" i="4"/>
  <c r="N176" i="4" s="1"/>
  <c r="K63" i="4"/>
  <c r="N63" i="4" s="1"/>
  <c r="K33" i="4"/>
  <c r="N33" i="4" s="1"/>
  <c r="K173" i="4"/>
  <c r="N173" i="4" s="1"/>
  <c r="I230" i="4"/>
  <c r="I39" i="4"/>
  <c r="K56" i="4"/>
  <c r="N56" i="4" s="1"/>
  <c r="K61" i="4"/>
  <c r="N61" i="4" s="1"/>
  <c r="I220" i="4"/>
  <c r="K152" i="4"/>
  <c r="N152" i="4" s="1"/>
  <c r="K31" i="4"/>
  <c r="N31" i="4" s="1"/>
  <c r="K121" i="4"/>
  <c r="N121" i="4" s="1"/>
  <c r="C34" i="6"/>
  <c r="C246" i="4"/>
  <c r="I122" i="4"/>
  <c r="I67" i="4"/>
  <c r="K64" i="4"/>
  <c r="N64" i="4" s="1"/>
  <c r="K127" i="4"/>
  <c r="N127" i="4" s="1"/>
  <c r="K70" i="4"/>
  <c r="I71" i="4"/>
  <c r="K162" i="4"/>
  <c r="N162" i="4" s="1"/>
  <c r="I58" i="4"/>
  <c r="I242" i="4"/>
  <c r="K99" i="4"/>
  <c r="N99" i="4" s="1"/>
  <c r="K38" i="4"/>
  <c r="N38" i="4" s="1"/>
  <c r="D34" i="6"/>
  <c r="D246" i="4"/>
  <c r="K104" i="4"/>
  <c r="N104" i="4" s="1"/>
  <c r="K212" i="4"/>
  <c r="N212" i="4" s="1"/>
  <c r="K119" i="4"/>
  <c r="N119" i="4" s="1"/>
  <c r="K54" i="4"/>
  <c r="N54" i="4" s="1"/>
  <c r="K196" i="4"/>
  <c r="N196" i="4" s="1"/>
  <c r="I193" i="4"/>
  <c r="K238" i="4"/>
  <c r="N238" i="4" s="1"/>
  <c r="K223" i="4"/>
  <c r="N223" i="4" s="1"/>
  <c r="K217" i="4"/>
  <c r="N217" i="4" s="1"/>
  <c r="K23" i="4"/>
  <c r="N23" i="4" s="1"/>
  <c r="K205" i="4"/>
  <c r="N205" i="4" s="1"/>
  <c r="N206" i="4" s="1"/>
  <c r="I206" i="4"/>
  <c r="L71" i="1"/>
  <c r="L242" i="1"/>
  <c r="I173" i="5"/>
  <c r="K170" i="5"/>
  <c r="K242" i="2"/>
  <c r="I164" i="2"/>
  <c r="I180" i="2" s="1"/>
  <c r="G180" i="2"/>
  <c r="D92" i="5"/>
  <c r="E92" i="5" s="1"/>
  <c r="D40" i="5"/>
  <c r="E40" i="5" s="1"/>
  <c r="E14" i="5"/>
  <c r="D118" i="5"/>
  <c r="D122" i="5" s="1"/>
  <c r="D126" i="5" s="1"/>
  <c r="D128" i="5" s="1"/>
  <c r="D130" i="5" s="1"/>
  <c r="D135" i="5" s="1"/>
  <c r="E66" i="5"/>
  <c r="D230" i="1"/>
  <c r="I230" i="2"/>
  <c r="K223" i="2"/>
  <c r="F230" i="1"/>
  <c r="D209" i="1"/>
  <c r="C220" i="1"/>
  <c r="I209" i="2"/>
  <c r="G220" i="2"/>
  <c r="G202" i="2"/>
  <c r="I201" i="2"/>
  <c r="F201" i="1"/>
  <c r="H201" i="1" s="1"/>
  <c r="D202" i="1"/>
  <c r="D196" i="1"/>
  <c r="C198" i="1"/>
  <c r="I198" i="2"/>
  <c r="K196" i="2"/>
  <c r="I193" i="2"/>
  <c r="K183" i="2"/>
  <c r="N183" i="2" s="1"/>
  <c r="K126" i="2"/>
  <c r="N126" i="2" s="1"/>
  <c r="K99" i="2"/>
  <c r="N99" i="2" s="1"/>
  <c r="F99" i="1"/>
  <c r="H99" i="1" s="1"/>
  <c r="I86" i="2"/>
  <c r="G92" i="2"/>
  <c r="F86" i="1"/>
  <c r="H86" i="1" s="1"/>
  <c r="D92" i="1"/>
  <c r="F83" i="1"/>
  <c r="I74" i="2"/>
  <c r="G75" i="2"/>
  <c r="K70" i="2"/>
  <c r="N70" i="2" s="1"/>
  <c r="I71" i="2"/>
  <c r="K63" i="2"/>
  <c r="I67" i="2"/>
  <c r="F67" i="1"/>
  <c r="G58" i="2"/>
  <c r="I56" i="2"/>
  <c r="F56" i="1"/>
  <c r="H56" i="1" s="1"/>
  <c r="D58" i="1"/>
  <c r="I47" i="2"/>
  <c r="C122" i="5"/>
  <c r="C39" i="1"/>
  <c r="D23" i="1"/>
  <c r="K172" i="2"/>
  <c r="N172" i="2" s="1"/>
  <c r="F15" i="5"/>
  <c r="H15" i="5"/>
  <c r="C15" i="5"/>
  <c r="I18" i="2" l="1"/>
  <c r="L89" i="1"/>
  <c r="O89" i="1" s="1"/>
  <c r="F180" i="4"/>
  <c r="F232" i="4" s="1"/>
  <c r="G168" i="4"/>
  <c r="K29" i="5"/>
  <c r="H168" i="4"/>
  <c r="I180" i="1"/>
  <c r="I232" i="1" s="1"/>
  <c r="I246" i="1" s="1"/>
  <c r="F168" i="1"/>
  <c r="N153" i="4"/>
  <c r="K201" i="4"/>
  <c r="N201" i="4" s="1"/>
  <c r="I198" i="4"/>
  <c r="I149" i="4"/>
  <c r="L55" i="1"/>
  <c r="O55" i="1" s="1"/>
  <c r="L54" i="1"/>
  <c r="K197" i="4"/>
  <c r="N197" i="4" s="1"/>
  <c r="K42" i="2"/>
  <c r="N42" i="2" s="1"/>
  <c r="I51" i="2"/>
  <c r="D42" i="1"/>
  <c r="F42" i="1" s="1"/>
  <c r="H42" i="1" s="1"/>
  <c r="K125" i="4"/>
  <c r="N125" i="4" s="1"/>
  <c r="E232" i="2"/>
  <c r="I39" i="2"/>
  <c r="K142" i="5"/>
  <c r="N142" i="5" s="1"/>
  <c r="N14" i="5"/>
  <c r="N122" i="2"/>
  <c r="K92" i="5"/>
  <c r="N92" i="5" s="1"/>
  <c r="K66" i="5"/>
  <c r="N66" i="5" s="1"/>
  <c r="K118" i="5"/>
  <c r="K122" i="5" s="1"/>
  <c r="N193" i="2"/>
  <c r="N15" i="6"/>
  <c r="N18" i="6" s="1"/>
  <c r="K96" i="4"/>
  <c r="F74" i="1"/>
  <c r="H74" i="1" s="1"/>
  <c r="N193" i="4"/>
  <c r="H152" i="1"/>
  <c r="J152" i="1" s="1"/>
  <c r="F125" i="1"/>
  <c r="D149" i="1"/>
  <c r="N71" i="2"/>
  <c r="K198" i="2"/>
  <c r="N196" i="2"/>
  <c r="N198" i="2" s="1"/>
  <c r="K202" i="4"/>
  <c r="N230" i="4"/>
  <c r="K83" i="4"/>
  <c r="N82" i="4"/>
  <c r="N220" i="4"/>
  <c r="N51" i="4"/>
  <c r="K149" i="2"/>
  <c r="K75" i="4"/>
  <c r="N74" i="4"/>
  <c r="N92" i="4"/>
  <c r="K67" i="2"/>
  <c r="N63" i="2"/>
  <c r="N67" i="2" s="1"/>
  <c r="K230" i="2"/>
  <c r="N223" i="2"/>
  <c r="N230" i="2" s="1"/>
  <c r="N242" i="2"/>
  <c r="K173" i="5"/>
  <c r="N170" i="5"/>
  <c r="N173" i="5" s="1"/>
  <c r="K71" i="4"/>
  <c r="N70" i="4"/>
  <c r="N122" i="4"/>
  <c r="N39" i="4"/>
  <c r="K79" i="4"/>
  <c r="N78" i="4"/>
  <c r="N149" i="2"/>
  <c r="N58" i="4"/>
  <c r="N67" i="4"/>
  <c r="N242" i="4"/>
  <c r="N36" i="6" s="1"/>
  <c r="N33" i="2"/>
  <c r="I202" i="4"/>
  <c r="C96" i="1"/>
  <c r="D95" i="1"/>
  <c r="G96" i="2"/>
  <c r="I95" i="2"/>
  <c r="F193" i="1"/>
  <c r="G122" i="2"/>
  <c r="C122" i="1"/>
  <c r="D122" i="1"/>
  <c r="K92" i="4"/>
  <c r="K230" i="4"/>
  <c r="K122" i="2"/>
  <c r="K51" i="4"/>
  <c r="F78" i="1"/>
  <c r="D79" i="1"/>
  <c r="I122" i="2"/>
  <c r="F205" i="1"/>
  <c r="D206" i="1"/>
  <c r="I206" i="2"/>
  <c r="K205" i="2"/>
  <c r="H118" i="5"/>
  <c r="H122" i="5" s="1"/>
  <c r="H126" i="5" s="1"/>
  <c r="H128" i="5" s="1"/>
  <c r="H92" i="5"/>
  <c r="H40" i="5"/>
  <c r="H66" i="5"/>
  <c r="G15" i="6"/>
  <c r="I15" i="6" s="1"/>
  <c r="G14" i="5"/>
  <c r="I14" i="5" s="1"/>
  <c r="F118" i="5"/>
  <c r="F40" i="5"/>
  <c r="G40" i="5" s="1"/>
  <c r="F92" i="5"/>
  <c r="G92" i="5" s="1"/>
  <c r="F142" i="5"/>
  <c r="G142" i="5" s="1"/>
  <c r="I142" i="5" s="1"/>
  <c r="F66" i="5"/>
  <c r="G66" i="5" s="1"/>
  <c r="K193" i="4"/>
  <c r="K39" i="4"/>
  <c r="K122" i="4"/>
  <c r="E34" i="6"/>
  <c r="K153" i="4"/>
  <c r="K58" i="4"/>
  <c r="K206" i="4"/>
  <c r="K220" i="4"/>
  <c r="K67" i="4"/>
  <c r="K242" i="4"/>
  <c r="K36" i="6" s="1"/>
  <c r="K164" i="2"/>
  <c r="K39" i="2"/>
  <c r="E118" i="5"/>
  <c r="J223" i="1"/>
  <c r="H230" i="1"/>
  <c r="I220" i="2"/>
  <c r="K209" i="2"/>
  <c r="D220" i="1"/>
  <c r="F209" i="1"/>
  <c r="H209" i="1" s="1"/>
  <c r="F202" i="1"/>
  <c r="I202" i="2"/>
  <c r="K201" i="2"/>
  <c r="F196" i="1"/>
  <c r="H196" i="1" s="1"/>
  <c r="D198" i="1"/>
  <c r="H193" i="1"/>
  <c r="J192" i="1"/>
  <c r="K193" i="2"/>
  <c r="F122" i="1"/>
  <c r="F92" i="1"/>
  <c r="K86" i="2"/>
  <c r="I92" i="2"/>
  <c r="H83" i="1"/>
  <c r="J82" i="1"/>
  <c r="K74" i="2"/>
  <c r="I75" i="2"/>
  <c r="K71" i="2"/>
  <c r="H67" i="1"/>
  <c r="J63" i="1"/>
  <c r="F58" i="1"/>
  <c r="I58" i="2"/>
  <c r="K56" i="2"/>
  <c r="K47" i="2"/>
  <c r="E122" i="5"/>
  <c r="I17" i="2"/>
  <c r="C126" i="5"/>
  <c r="C128" i="5" s="1"/>
  <c r="C130" i="5" s="1"/>
  <c r="C135" i="5" s="1"/>
  <c r="I14" i="6"/>
  <c r="I18" i="6" s="1"/>
  <c r="F23" i="1"/>
  <c r="H23" i="1" s="1"/>
  <c r="D39" i="1"/>
  <c r="J172" i="1"/>
  <c r="H93" i="5"/>
  <c r="H41" i="5"/>
  <c r="H67" i="5"/>
  <c r="H143" i="5"/>
  <c r="H150" i="5" s="1"/>
  <c r="H152" i="5" s="1"/>
  <c r="H154" i="5" s="1"/>
  <c r="H22" i="5"/>
  <c r="H24" i="5" s="1"/>
  <c r="H26" i="5" s="1"/>
  <c r="F93" i="5"/>
  <c r="F22" i="5"/>
  <c r="F24" i="5" s="1"/>
  <c r="F26" i="5" s="1"/>
  <c r="F28" i="5" s="1"/>
  <c r="F33" i="5" s="1"/>
  <c r="F41" i="5"/>
  <c r="F67" i="5"/>
  <c r="F143" i="5"/>
  <c r="D93" i="5"/>
  <c r="D100" i="5" s="1"/>
  <c r="D102" i="5" s="1"/>
  <c r="D104" i="5" s="1"/>
  <c r="D106" i="5" s="1"/>
  <c r="D41" i="5"/>
  <c r="D48" i="5" s="1"/>
  <c r="D50" i="5" s="1"/>
  <c r="D52" i="5" s="1"/>
  <c r="D54" i="5" s="1"/>
  <c r="D59" i="5" s="1"/>
  <c r="D67" i="5"/>
  <c r="D74" i="5" s="1"/>
  <c r="D76" i="5" s="1"/>
  <c r="D78" i="5" s="1"/>
  <c r="D80" i="5" s="1"/>
  <c r="D85" i="5" s="1"/>
  <c r="D143" i="5"/>
  <c r="D150" i="5" s="1"/>
  <c r="D152" i="5" s="1"/>
  <c r="D154" i="5" s="1"/>
  <c r="D156" i="5" s="1"/>
  <c r="D161" i="5" s="1"/>
  <c r="D22" i="5"/>
  <c r="D24" i="5" s="1"/>
  <c r="D26" i="5" s="1"/>
  <c r="D28" i="5" s="1"/>
  <c r="D33" i="5" s="1"/>
  <c r="C93" i="5"/>
  <c r="C41" i="5"/>
  <c r="C67" i="5"/>
  <c r="C143" i="5"/>
  <c r="C22" i="5"/>
  <c r="C24" i="5" s="1"/>
  <c r="C26" i="5" s="1"/>
  <c r="C28" i="5" s="1"/>
  <c r="C33" i="5" s="1"/>
  <c r="E15" i="5"/>
  <c r="G15" i="5" s="1"/>
  <c r="G18" i="6" l="1"/>
  <c r="O54" i="1"/>
  <c r="N29" i="5"/>
  <c r="N185" i="5" s="1"/>
  <c r="N26" i="6" s="1"/>
  <c r="K185" i="5"/>
  <c r="K26" i="6" s="1"/>
  <c r="I168" i="4"/>
  <c r="G180" i="4"/>
  <c r="G232" i="4" s="1"/>
  <c r="G246" i="4" s="1"/>
  <c r="F246" i="4"/>
  <c r="F34" i="6"/>
  <c r="H168" i="1"/>
  <c r="F180" i="1"/>
  <c r="H180" i="4"/>
  <c r="H232" i="4" s="1"/>
  <c r="H34" i="6" s="1"/>
  <c r="K198" i="4"/>
  <c r="N202" i="4"/>
  <c r="N71" i="4"/>
  <c r="N83" i="4"/>
  <c r="N149" i="4"/>
  <c r="N79" i="4"/>
  <c r="N75" i="4"/>
  <c r="N198" i="4"/>
  <c r="C232" i="1"/>
  <c r="C246" i="1" s="1"/>
  <c r="H153" i="1"/>
  <c r="N118" i="5"/>
  <c r="D51" i="1"/>
  <c r="K149" i="4"/>
  <c r="F75" i="1"/>
  <c r="N39" i="2"/>
  <c r="H125" i="1"/>
  <c r="F149" i="1"/>
  <c r="K220" i="2"/>
  <c r="N209" i="2"/>
  <c r="N47" i="2"/>
  <c r="N164" i="2"/>
  <c r="K58" i="2"/>
  <c r="N56" i="2"/>
  <c r="K75" i="2"/>
  <c r="N74" i="2"/>
  <c r="N75" i="2" s="1"/>
  <c r="K202" i="2"/>
  <c r="N201" i="2"/>
  <c r="N202" i="2" s="1"/>
  <c r="K206" i="2"/>
  <c r="N205" i="2"/>
  <c r="N206" i="2" s="1"/>
  <c r="N122" i="5"/>
  <c r="K126" i="5"/>
  <c r="K128" i="5" s="1"/>
  <c r="K130" i="5" s="1"/>
  <c r="K135" i="5" s="1"/>
  <c r="K92" i="2"/>
  <c r="N86" i="2"/>
  <c r="D96" i="1"/>
  <c r="F95" i="1"/>
  <c r="G232" i="2"/>
  <c r="I96" i="2"/>
  <c r="I232" i="2" s="1"/>
  <c r="K95" i="2"/>
  <c r="N95" i="2" s="1"/>
  <c r="H100" i="5"/>
  <c r="H102" i="5" s="1"/>
  <c r="H104" i="5" s="1"/>
  <c r="I40" i="5"/>
  <c r="F74" i="5"/>
  <c r="F76" i="5" s="1"/>
  <c r="F78" i="5" s="1"/>
  <c r="F80" i="5" s="1"/>
  <c r="F85" i="5" s="1"/>
  <c r="H205" i="1"/>
  <c r="F206" i="1"/>
  <c r="L152" i="1"/>
  <c r="O152" i="1" s="1"/>
  <c r="O153" i="1" s="1"/>
  <c r="J153" i="1"/>
  <c r="H78" i="1"/>
  <c r="F79" i="1"/>
  <c r="H74" i="5"/>
  <c r="H76" i="5" s="1"/>
  <c r="H78" i="5" s="1"/>
  <c r="H48" i="5"/>
  <c r="H50" i="5" s="1"/>
  <c r="H52" i="5" s="1"/>
  <c r="I92" i="5"/>
  <c r="I66" i="5"/>
  <c r="F100" i="5"/>
  <c r="F102" i="5" s="1"/>
  <c r="F104" i="5" s="1"/>
  <c r="F106" i="5" s="1"/>
  <c r="F150" i="5"/>
  <c r="F152" i="5" s="1"/>
  <c r="F154" i="5" s="1"/>
  <c r="F156" i="5" s="1"/>
  <c r="F161" i="5" s="1"/>
  <c r="F48" i="5"/>
  <c r="F50" i="5" s="1"/>
  <c r="F52" i="5" s="1"/>
  <c r="F54" i="5" s="1"/>
  <c r="F59" i="5" s="1"/>
  <c r="F122" i="5"/>
  <c r="G122" i="5" s="1"/>
  <c r="I122" i="5" s="1"/>
  <c r="G118" i="5"/>
  <c r="I118" i="5" s="1"/>
  <c r="G34" i="6"/>
  <c r="K180" i="2"/>
  <c r="K51" i="2"/>
  <c r="L223" i="1"/>
  <c r="O223" i="1" s="1"/>
  <c r="O230" i="1" s="1"/>
  <c r="J230" i="1"/>
  <c r="F220" i="1"/>
  <c r="J201" i="1"/>
  <c r="H202" i="1"/>
  <c r="F198" i="1"/>
  <c r="J193" i="1"/>
  <c r="L192" i="1"/>
  <c r="O192" i="1" s="1"/>
  <c r="O193" i="1" s="1"/>
  <c r="J99" i="1"/>
  <c r="H122" i="1"/>
  <c r="H92" i="1"/>
  <c r="J86" i="1"/>
  <c r="L82" i="1"/>
  <c r="O82" i="1" s="1"/>
  <c r="O83" i="1" s="1"/>
  <c r="J83" i="1"/>
  <c r="H75" i="1"/>
  <c r="J74" i="1"/>
  <c r="L63" i="1"/>
  <c r="O63" i="1" s="1"/>
  <c r="O67" i="1" s="1"/>
  <c r="J67" i="1"/>
  <c r="J56" i="1"/>
  <c r="H58" i="1"/>
  <c r="E126" i="5"/>
  <c r="E128" i="5" s="1"/>
  <c r="E130" i="5" s="1"/>
  <c r="E135" i="5" s="1"/>
  <c r="F51" i="1"/>
  <c r="F39" i="1"/>
  <c r="L172" i="1"/>
  <c r="O172" i="1" s="1"/>
  <c r="D112" i="5"/>
  <c r="D179" i="5" s="1"/>
  <c r="D182" i="5" s="1"/>
  <c r="D19" i="2" s="1"/>
  <c r="E22" i="5"/>
  <c r="E24" i="5" s="1"/>
  <c r="E26" i="5" s="1"/>
  <c r="E28" i="5" s="1"/>
  <c r="E33" i="5" s="1"/>
  <c r="C150" i="5"/>
  <c r="C152" i="5" s="1"/>
  <c r="C154" i="5" s="1"/>
  <c r="C156" i="5" s="1"/>
  <c r="C161" i="5" s="1"/>
  <c r="E143" i="5"/>
  <c r="G143" i="5" s="1"/>
  <c r="C74" i="5"/>
  <c r="C76" i="5" s="1"/>
  <c r="C78" i="5" s="1"/>
  <c r="C80" i="5" s="1"/>
  <c r="C85" i="5" s="1"/>
  <c r="E67" i="5"/>
  <c r="G67" i="5" s="1"/>
  <c r="C48" i="5"/>
  <c r="C50" i="5" s="1"/>
  <c r="C52" i="5" s="1"/>
  <c r="C54" i="5" s="1"/>
  <c r="C59" i="5" s="1"/>
  <c r="E41" i="5"/>
  <c r="G41" i="5" s="1"/>
  <c r="E93" i="5"/>
  <c r="G93" i="5" s="1"/>
  <c r="C100" i="5"/>
  <c r="C102" i="5" s="1"/>
  <c r="C104" i="5" s="1"/>
  <c r="C106" i="5" s="1"/>
  <c r="N92" i="2" l="1"/>
  <c r="N220" i="2"/>
  <c r="N58" i="2"/>
  <c r="H246" i="4"/>
  <c r="N126" i="5"/>
  <c r="N128" i="5" s="1"/>
  <c r="N130" i="5" s="1"/>
  <c r="J168" i="1"/>
  <c r="H180" i="1"/>
  <c r="K168" i="4"/>
  <c r="I180" i="4"/>
  <c r="I232" i="4" s="1"/>
  <c r="I246" i="4" s="1"/>
  <c r="I34" i="6"/>
  <c r="D232" i="1"/>
  <c r="D246" i="1" s="1"/>
  <c r="N180" i="2"/>
  <c r="N96" i="2"/>
  <c r="H149" i="1"/>
  <c r="J125" i="1"/>
  <c r="N51" i="2"/>
  <c r="K96" i="2"/>
  <c r="K232" i="2" s="1"/>
  <c r="H95" i="1"/>
  <c r="F96" i="1"/>
  <c r="F232" i="1" s="1"/>
  <c r="F246" i="1" s="1"/>
  <c r="L153" i="1"/>
  <c r="H79" i="1"/>
  <c r="J78" i="1"/>
  <c r="H206" i="1"/>
  <c r="J205" i="1"/>
  <c r="I126" i="5"/>
  <c r="I128" i="5" s="1"/>
  <c r="I130" i="5" s="1"/>
  <c r="G126" i="5"/>
  <c r="G128" i="5" s="1"/>
  <c r="G130" i="5" s="1"/>
  <c r="G135" i="5" s="1"/>
  <c r="F126" i="5"/>
  <c r="F128" i="5" s="1"/>
  <c r="F130" i="5" s="1"/>
  <c r="F135" i="5" s="1"/>
  <c r="L230" i="1"/>
  <c r="H220" i="1"/>
  <c r="J209" i="1"/>
  <c r="J202" i="1"/>
  <c r="L201" i="1"/>
  <c r="O201" i="1" s="1"/>
  <c r="O202" i="1" s="1"/>
  <c r="H198" i="1"/>
  <c r="J196" i="1"/>
  <c r="L193" i="1"/>
  <c r="J122" i="1"/>
  <c r="L99" i="1"/>
  <c r="O99" i="1" s="1"/>
  <c r="O122" i="1" s="1"/>
  <c r="J92" i="1"/>
  <c r="L86" i="1"/>
  <c r="O86" i="1" s="1"/>
  <c r="O92" i="1" s="1"/>
  <c r="L83" i="1"/>
  <c r="J75" i="1"/>
  <c r="L74" i="1"/>
  <c r="O74" i="1" s="1"/>
  <c r="O75" i="1" s="1"/>
  <c r="L67" i="1"/>
  <c r="L56" i="1"/>
  <c r="O56" i="1" s="1"/>
  <c r="O58" i="1" s="1"/>
  <c r="J58" i="1"/>
  <c r="J42" i="1"/>
  <c r="H51" i="1"/>
  <c r="J23" i="1"/>
  <c r="H39" i="1"/>
  <c r="D19" i="6"/>
  <c r="D20" i="2"/>
  <c r="D236" i="2" s="1"/>
  <c r="D238" i="2" s="1"/>
  <c r="D243" i="2" s="1"/>
  <c r="D32" i="6" s="1"/>
  <c r="C112" i="5"/>
  <c r="C179" i="5" s="1"/>
  <c r="C182" i="5" s="1"/>
  <c r="C19" i="2" s="1"/>
  <c r="E100" i="5"/>
  <c r="E102" i="5" s="1"/>
  <c r="E104" i="5" s="1"/>
  <c r="E106" i="5" s="1"/>
  <c r="E48" i="5"/>
  <c r="E50" i="5" s="1"/>
  <c r="E52" i="5" s="1"/>
  <c r="E54" i="5" s="1"/>
  <c r="E59" i="5" s="1"/>
  <c r="E74" i="5"/>
  <c r="E76" i="5" s="1"/>
  <c r="E78" i="5" s="1"/>
  <c r="E80" i="5" s="1"/>
  <c r="E85" i="5" s="1"/>
  <c r="E150" i="5"/>
  <c r="E152" i="5" s="1"/>
  <c r="E154" i="5" s="1"/>
  <c r="E156" i="5" s="1"/>
  <c r="E161" i="5" s="1"/>
  <c r="I15" i="5"/>
  <c r="I22" i="5" s="1"/>
  <c r="I24" i="5" s="1"/>
  <c r="I26" i="5" s="1"/>
  <c r="I28" i="5" s="1"/>
  <c r="G22" i="5"/>
  <c r="G24" i="5" s="1"/>
  <c r="G26" i="5" s="1"/>
  <c r="G28" i="5" s="1"/>
  <c r="G33" i="5" s="1"/>
  <c r="L168" i="1" l="1"/>
  <c r="J180" i="1"/>
  <c r="N168" i="4"/>
  <c r="K180" i="4"/>
  <c r="K232" i="4" s="1"/>
  <c r="K34" i="6" s="1"/>
  <c r="D20" i="6"/>
  <c r="D24" i="6"/>
  <c r="D28" i="6" s="1"/>
  <c r="N232" i="2"/>
  <c r="J149" i="1"/>
  <c r="L125" i="1"/>
  <c r="H96" i="1"/>
  <c r="H232" i="1" s="1"/>
  <c r="H246" i="1" s="1"/>
  <c r="J95" i="1"/>
  <c r="J206" i="1"/>
  <c r="L205" i="1"/>
  <c r="O205" i="1" s="1"/>
  <c r="J79" i="1"/>
  <c r="L78" i="1"/>
  <c r="O78" i="1" s="1"/>
  <c r="O79" i="1" s="1"/>
  <c r="H130" i="5"/>
  <c r="H135" i="5" s="1"/>
  <c r="I135" i="5"/>
  <c r="K15" i="5"/>
  <c r="L209" i="1"/>
  <c r="O209" i="1" s="1"/>
  <c r="O220" i="1" s="1"/>
  <c r="J220" i="1"/>
  <c r="L202" i="1"/>
  <c r="L196" i="1"/>
  <c r="O196" i="1" s="1"/>
  <c r="O198" i="1" s="1"/>
  <c r="J198" i="1"/>
  <c r="L122" i="1"/>
  <c r="L92" i="1"/>
  <c r="L75" i="1"/>
  <c r="L58" i="1"/>
  <c r="J51" i="1"/>
  <c r="L42" i="1"/>
  <c r="O42" i="1" s="1"/>
  <c r="O51" i="1" s="1"/>
  <c r="L23" i="1"/>
  <c r="O23" i="1" s="1"/>
  <c r="O39" i="1" s="1"/>
  <c r="J39" i="1"/>
  <c r="D38" i="6"/>
  <c r="E19" i="2"/>
  <c r="C19" i="6"/>
  <c r="C24" i="6" s="1"/>
  <c r="C28" i="6" s="1"/>
  <c r="C20" i="2"/>
  <c r="C236" i="2" s="1"/>
  <c r="C238" i="2" s="1"/>
  <c r="C243" i="2" s="1"/>
  <c r="C32" i="6" s="1"/>
  <c r="H28" i="5"/>
  <c r="H33" i="5" s="1"/>
  <c r="I33" i="5"/>
  <c r="I143" i="5"/>
  <c r="I150" i="5" s="1"/>
  <c r="I152" i="5" s="1"/>
  <c r="I154" i="5" s="1"/>
  <c r="I156" i="5" s="1"/>
  <c r="G150" i="5"/>
  <c r="G152" i="5" s="1"/>
  <c r="G154" i="5" s="1"/>
  <c r="G156" i="5" s="1"/>
  <c r="G161" i="5" s="1"/>
  <c r="I67" i="5"/>
  <c r="I74" i="5" s="1"/>
  <c r="I76" i="5" s="1"/>
  <c r="I78" i="5" s="1"/>
  <c r="I80" i="5" s="1"/>
  <c r="G74" i="5"/>
  <c r="G76" i="5" s="1"/>
  <c r="G78" i="5" s="1"/>
  <c r="G80" i="5" s="1"/>
  <c r="G85" i="5" s="1"/>
  <c r="I41" i="5"/>
  <c r="I48" i="5" s="1"/>
  <c r="I50" i="5" s="1"/>
  <c r="I52" i="5" s="1"/>
  <c r="I54" i="5" s="1"/>
  <c r="G48" i="5"/>
  <c r="G50" i="5" s="1"/>
  <c r="G52" i="5" s="1"/>
  <c r="G54" i="5" s="1"/>
  <c r="G59" i="5" s="1"/>
  <c r="E112" i="5"/>
  <c r="E179" i="5" s="1"/>
  <c r="E182" i="5" s="1"/>
  <c r="I93" i="5"/>
  <c r="I100" i="5" s="1"/>
  <c r="I102" i="5" s="1"/>
  <c r="I104" i="5" s="1"/>
  <c r="I106" i="5" s="1"/>
  <c r="G100" i="5"/>
  <c r="G102" i="5" s="1"/>
  <c r="G104" i="5" s="1"/>
  <c r="G106" i="5" s="1"/>
  <c r="D42" i="6" l="1"/>
  <c r="N180" i="4"/>
  <c r="N232" i="4" s="1"/>
  <c r="K246" i="4"/>
  <c r="O168" i="1"/>
  <c r="L180" i="1"/>
  <c r="O125" i="1"/>
  <c r="O149" i="1" s="1"/>
  <c r="L149" i="1"/>
  <c r="O206" i="1"/>
  <c r="K67" i="5"/>
  <c r="N15" i="5"/>
  <c r="N22" i="5" s="1"/>
  <c r="N24" i="5" s="1"/>
  <c r="N26" i="5" s="1"/>
  <c r="J96" i="1"/>
  <c r="J232" i="1" s="1"/>
  <c r="J246" i="1" s="1"/>
  <c r="L95" i="1"/>
  <c r="O95" i="1" s="1"/>
  <c r="O96" i="1" s="1"/>
  <c r="L206" i="1"/>
  <c r="L79" i="1"/>
  <c r="K93" i="5"/>
  <c r="K22" i="5"/>
  <c r="K24" i="5" s="1"/>
  <c r="K26" i="5" s="1"/>
  <c r="K28" i="5" s="1"/>
  <c r="K33" i="5" s="1"/>
  <c r="K143" i="5"/>
  <c r="K41" i="5"/>
  <c r="L220" i="1"/>
  <c r="L198" i="1"/>
  <c r="L51" i="1"/>
  <c r="L39" i="1"/>
  <c r="G112" i="5"/>
  <c r="G179" i="5" s="1"/>
  <c r="G182" i="5" s="1"/>
  <c r="I112" i="5"/>
  <c r="H106" i="5"/>
  <c r="I59" i="5"/>
  <c r="H54" i="5"/>
  <c r="H59" i="5" s="1"/>
  <c r="I85" i="5"/>
  <c r="H80" i="5"/>
  <c r="H85" i="5" s="1"/>
  <c r="I161" i="5"/>
  <c r="H156" i="5"/>
  <c r="H161" i="5" s="1"/>
  <c r="E32" i="6"/>
  <c r="C38" i="6"/>
  <c r="C42" i="6" s="1"/>
  <c r="C20" i="6"/>
  <c r="E19" i="6"/>
  <c r="E24" i="6" s="1"/>
  <c r="E28" i="6" s="1"/>
  <c r="E20" i="2"/>
  <c r="E236" i="2" s="1"/>
  <c r="E238" i="2" s="1"/>
  <c r="E243" i="2" s="1"/>
  <c r="N34" i="6" l="1"/>
  <c r="N246" i="4"/>
  <c r="O180" i="1"/>
  <c r="O232" i="1" s="1"/>
  <c r="O246" i="1" s="1"/>
  <c r="K100" i="5"/>
  <c r="K102" i="5" s="1"/>
  <c r="K104" i="5" s="1"/>
  <c r="K106" i="5" s="1"/>
  <c r="K112" i="5" s="1"/>
  <c r="N93" i="5"/>
  <c r="N100" i="5" s="1"/>
  <c r="N102" i="5" s="1"/>
  <c r="N104" i="5" s="1"/>
  <c r="N106" i="5" s="1"/>
  <c r="K48" i="5"/>
  <c r="K50" i="5" s="1"/>
  <c r="K52" i="5" s="1"/>
  <c r="K54" i="5" s="1"/>
  <c r="K59" i="5" s="1"/>
  <c r="N41" i="5"/>
  <c r="N48" i="5" s="1"/>
  <c r="N50" i="5" s="1"/>
  <c r="N52" i="5" s="1"/>
  <c r="N54" i="5" s="1"/>
  <c r="K150" i="5"/>
  <c r="K152" i="5" s="1"/>
  <c r="K154" i="5" s="1"/>
  <c r="K156" i="5" s="1"/>
  <c r="K161" i="5" s="1"/>
  <c r="N143" i="5"/>
  <c r="N150" i="5" s="1"/>
  <c r="N152" i="5" s="1"/>
  <c r="N154" i="5" s="1"/>
  <c r="N156" i="5" s="1"/>
  <c r="K74" i="5"/>
  <c r="K76" i="5" s="1"/>
  <c r="K78" i="5" s="1"/>
  <c r="K80" i="5" s="1"/>
  <c r="K85" i="5" s="1"/>
  <c r="N67" i="5"/>
  <c r="N74" i="5" s="1"/>
  <c r="N76" i="5" s="1"/>
  <c r="N78" i="5" s="1"/>
  <c r="N80" i="5" s="1"/>
  <c r="L96" i="1"/>
  <c r="L232" i="1" s="1"/>
  <c r="L246" i="1" s="1"/>
  <c r="E20" i="6"/>
  <c r="E38" i="6"/>
  <c r="E42" i="6" s="1"/>
  <c r="I179" i="5"/>
  <c r="I182" i="5" s="1"/>
  <c r="F112" i="5"/>
  <c r="F179" i="5" s="1"/>
  <c r="F182" i="5" s="1"/>
  <c r="F19" i="2" s="1"/>
  <c r="G19" i="2" s="1"/>
  <c r="H110" i="5"/>
  <c r="H112" i="5" s="1"/>
  <c r="H179" i="5" s="1"/>
  <c r="H182" i="5" s="1"/>
  <c r="H19" i="2" s="1"/>
  <c r="K179" i="5" l="1"/>
  <c r="K182" i="5" s="1"/>
  <c r="K19" i="2" s="1"/>
  <c r="K20" i="2" s="1"/>
  <c r="K236" i="2" s="1"/>
  <c r="K238" i="2" s="1"/>
  <c r="K243" i="2" s="1"/>
  <c r="K32" i="6" s="1"/>
  <c r="K38" i="6" s="1"/>
  <c r="H19" i="6"/>
  <c r="H20" i="2"/>
  <c r="H236" i="2" s="1"/>
  <c r="H238" i="2" s="1"/>
  <c r="H243" i="2" s="1"/>
  <c r="H32" i="6" s="1"/>
  <c r="F19" i="6"/>
  <c r="F20" i="2"/>
  <c r="F236" i="2" s="1"/>
  <c r="F238" i="2" s="1"/>
  <c r="F243" i="2" s="1"/>
  <c r="F32" i="6" s="1"/>
  <c r="G32" i="6" s="1"/>
  <c r="H20" i="6" l="1"/>
  <c r="H24" i="6"/>
  <c r="H28" i="6" s="1"/>
  <c r="G19" i="6"/>
  <c r="G24" i="6" s="1"/>
  <c r="G28" i="6" s="1"/>
  <c r="F24" i="6"/>
  <c r="F28" i="6" s="1"/>
  <c r="K19" i="6"/>
  <c r="G20" i="2"/>
  <c r="G236" i="2" s="1"/>
  <c r="G238" i="2" s="1"/>
  <c r="G243" i="2" s="1"/>
  <c r="I19" i="2"/>
  <c r="I20" i="2" s="1"/>
  <c r="I236" i="2" s="1"/>
  <c r="I238" i="2" s="1"/>
  <c r="I243" i="2" s="1"/>
  <c r="F38" i="6"/>
  <c r="F20" i="6"/>
  <c r="H38" i="6"/>
  <c r="F42" i="6" l="1"/>
  <c r="H42" i="6"/>
  <c r="K20" i="6"/>
  <c r="K24" i="6"/>
  <c r="K28" i="6" s="1"/>
  <c r="K42" i="6" s="1"/>
  <c r="G20" i="6"/>
  <c r="I19" i="6"/>
  <c r="G38" i="6"/>
  <c r="G42" i="6" s="1"/>
  <c r="I32" i="6"/>
  <c r="I20" i="6" l="1"/>
  <c r="I24" i="6"/>
  <c r="I28" i="6" s="1"/>
  <c r="I38" i="6"/>
  <c r="I42" i="6" l="1"/>
  <c r="N28" i="5"/>
  <c r="N33" i="5" s="1"/>
  <c r="M33" i="5"/>
  <c r="M59" i="5"/>
  <c r="N59" i="5"/>
  <c r="M85" i="5"/>
  <c r="N85" i="5"/>
  <c r="N107" i="5"/>
  <c r="N110" i="5"/>
  <c r="M112" i="5"/>
  <c r="N135" i="5"/>
  <c r="M135" i="5"/>
  <c r="N161" i="5"/>
  <c r="M161" i="5"/>
  <c r="N112" i="5" l="1"/>
  <c r="N179" i="5" s="1"/>
  <c r="N182" i="5" s="1"/>
  <c r="N19" i="2" s="1"/>
  <c r="N20" i="2" s="1"/>
  <c r="N236" i="2" s="1"/>
  <c r="N238" i="2" s="1"/>
  <c r="N243" i="2" s="1"/>
  <c r="N32" i="6" s="1"/>
  <c r="M179" i="5"/>
  <c r="M182" i="5" s="1"/>
  <c r="M19" i="2" s="1"/>
  <c r="M19" i="6" s="1"/>
  <c r="M20" i="6" l="1"/>
  <c r="M24" i="6"/>
  <c r="M28" i="6" s="1"/>
  <c r="N38" i="6"/>
  <c r="M20" i="2"/>
  <c r="M236" i="2" s="1"/>
  <c r="M238" i="2" s="1"/>
  <c r="M243" i="2" s="1"/>
  <c r="M32" i="6" s="1"/>
  <c r="N19" i="6"/>
  <c r="N20" i="6" l="1"/>
  <c r="N24" i="6"/>
  <c r="N28" i="6" s="1"/>
  <c r="N42" i="6" s="1"/>
  <c r="M38" i="6"/>
  <c r="M42" i="6" s="1"/>
</calcChain>
</file>

<file path=xl/sharedStrings.xml><?xml version="1.0" encoding="utf-8"?>
<sst xmlns="http://schemas.openxmlformats.org/spreadsheetml/2006/main" count="1363" uniqueCount="370">
  <si>
    <t>========================================</t>
  </si>
  <si>
    <t>EXCESS TAX vs BOOK DEPRECIATION</t>
  </si>
  <si>
    <t xml:space="preserve">        210A LIBERALIZED DEPR-REG</t>
  </si>
  <si>
    <t xml:space="preserve">        230A ACRS BENEFIT NORMALIZED</t>
  </si>
  <si>
    <t xml:space="preserve">        230I CAPD INTEREST-SECTION 481(a)-CHANGE IN METHD </t>
  </si>
  <si>
    <t xml:space="preserve">        230J RELOCATION CST-SECTION 481(a)-CHANGE IN METHD</t>
  </si>
  <si>
    <t xml:space="preserve">        230K PJM INTEGRATION-SEC 481(a)-INTANG-DFD LABOR</t>
  </si>
  <si>
    <t xml:space="preserve">        280A EXCESS TX VS S/L BK DEPR</t>
  </si>
  <si>
    <t xml:space="preserve">        280H BK PLANT IN SERVICE - SFAS 143 - ARO</t>
  </si>
  <si>
    <t xml:space="preserve">        295A GAIN/LOSS ON ACRS/MACRS PROPERTY</t>
  </si>
  <si>
    <t xml:space="preserve">        390A CIAC - BOOK RECEIPTS</t>
  </si>
  <si>
    <t>Total EXCESS TAX vs BOOK DEPRECIATION</t>
  </si>
  <si>
    <t>AFUDC / INTEREST CAPITALIZED</t>
  </si>
  <si>
    <t xml:space="preserve">        310A AOFUDC</t>
  </si>
  <si>
    <t xml:space="preserve">        320A ABFUDC</t>
  </si>
  <si>
    <t xml:space="preserve">        380J INT EXP CAPITALIZED FOR TAX</t>
  </si>
  <si>
    <t>Total AFUDC / INTEREST CAPITALIZED</t>
  </si>
  <si>
    <t>MISC OVERHEADS CAPITALIZED</t>
  </si>
  <si>
    <t xml:space="preserve">        350A TXS CAPD</t>
  </si>
  <si>
    <t xml:space="preserve">        360A PENS CAPD</t>
  </si>
  <si>
    <t xml:space="preserve">        360J SEC 481 PENS/OPEB ADJUSTMENT</t>
  </si>
  <si>
    <t xml:space="preserve">        370A SAV PLAN CAPD</t>
  </si>
  <si>
    <t>Total MISC OVERHEADS CAPITALIZED</t>
  </si>
  <si>
    <t>PERCENT REPAIR ALLOWANCE</t>
  </si>
  <si>
    <t xml:space="preserve">        532A PERCENT REPAIR ALLOWANCE</t>
  </si>
  <si>
    <t xml:space="preserve">        534A CAPITALIZED RELOCATION COSTS</t>
  </si>
  <si>
    <t>Total PERCENT REPAIR ALLOWANCE</t>
  </si>
  <si>
    <t>REMOVAL COSTS</t>
  </si>
  <si>
    <t xml:space="preserve">        910K REMOVAL CST</t>
  </si>
  <si>
    <t>Total REMOVAL COSTS</t>
  </si>
  <si>
    <t>ACCELERATED AMORTIZATION</t>
  </si>
  <si>
    <t xml:space="preserve">        533A TX AMORT POLLUTION CONT EQPT</t>
  </si>
  <si>
    <t>Total ACCELERATED AMORTIZATION</t>
  </si>
  <si>
    <t>PROPERTY TAX ADJUSTMENTS</t>
  </si>
  <si>
    <t xml:space="preserve">        510H PROPERTY TAX-NEW METHOD-BOOK</t>
  </si>
  <si>
    <t>Total PROPERTY TAX ADJUSTMENTS</t>
  </si>
  <si>
    <t>REVENUE REFUNDS</t>
  </si>
  <si>
    <t xml:space="preserve">        520A PROVS POSS REV REFDS</t>
  </si>
  <si>
    <t>Total REVENUE REFUNDS</t>
  </si>
  <si>
    <t>DEFERRED FUEL COSTS</t>
  </si>
  <si>
    <t>Total DEFERRED FUEL COSTS</t>
  </si>
  <si>
    <t>EQUITY IN EARNINGS OF SUBSIDIARIES</t>
  </si>
  <si>
    <t xml:space="preserve">        531A EQTY IN SUBSIDIARIES    (US)</t>
  </si>
  <si>
    <t>Total EQUITY IN EARNINGS OF SUBSIDIARIES</t>
  </si>
  <si>
    <t>BOOK ACCRUALS</t>
  </si>
  <si>
    <t xml:space="preserve">        602A PROV WORKER'S COMP</t>
  </si>
  <si>
    <t xml:space="preserve">        605B ACCRUED BK PENSION EXPENSE</t>
  </si>
  <si>
    <t xml:space="preserve">        605E SUPPLEMENTAL EXECUTIVE RETIREMENT PLAN</t>
  </si>
  <si>
    <t xml:space="preserve">        605I ACCRD BK SUP. SAVINGS PLAN EXP</t>
  </si>
  <si>
    <t xml:space="preserve">        605O ACCRUED PSI PLAN EXP</t>
  </si>
  <si>
    <t xml:space="preserve">        610A BK PROV UNCOLL ACCTS</t>
  </si>
  <si>
    <t xml:space="preserve">        613E ACCRUED BOOK VACATION PAY</t>
  </si>
  <si>
    <t xml:space="preserve">        615A ACCRUED INTEREST EXP -STATE</t>
  </si>
  <si>
    <t xml:space="preserve">        615B ACCRUED INTEREST-LONG-TERM - FIN 48</t>
  </si>
  <si>
    <t xml:space="preserve">        615C ACCRUED INTEREST-SHORT-TERM - FIN 48</t>
  </si>
  <si>
    <t xml:space="preserve">        615E ACCRUED STATE INCOME TAX EXP</t>
  </si>
  <si>
    <t xml:space="preserve">        615R REG ASSET - DEFERRED RTO COSTS</t>
  </si>
  <si>
    <t>Total BOOK ACCRUALS</t>
  </si>
  <si>
    <t>BOOK DEFERRALS</t>
  </si>
  <si>
    <t xml:space="preserve">        390F CUST ADV INC FOR TAX</t>
  </si>
  <si>
    <t xml:space="preserve">        630F DEFD BK CONTRACT REVENUE</t>
  </si>
  <si>
    <t xml:space="preserve">        641I ADVANCE RENTAL INC (CUR MO)</t>
  </si>
  <si>
    <t xml:space="preserve">        660X REG ASSET - DEFERRED PJM FEES</t>
  </si>
  <si>
    <t xml:space="preserve">        660Z REG ASSET - DEFERRED EQUITY CARRYING CHGS</t>
  </si>
  <si>
    <t>Total BOOK DEFERRALS</t>
  </si>
  <si>
    <t>BOOK RESERVES</t>
  </si>
  <si>
    <t>Total BOOK RESERVES</t>
  </si>
  <si>
    <t>OTHER MISCELLANEOUS</t>
  </si>
  <si>
    <t xml:space="preserve">        900A LOSS ON REACQUIRED DEBT</t>
  </si>
  <si>
    <t xml:space="preserve">        906A ACCRD SFAS 106 PST RETIRE EXP</t>
  </si>
  <si>
    <t xml:space="preserve">        906C DEFD SFAS 106 BOOK COSTS</t>
  </si>
  <si>
    <t xml:space="preserve">        906D SFAS 106 PST RETIRE EXP - NON-DEDUCT CONT</t>
  </si>
  <si>
    <t xml:space="preserve">        906K ACCRD SFAS 112 PST EMPLOY BEN</t>
  </si>
  <si>
    <t xml:space="preserve">        906P ACCRD BOOK ARO EXPENSE - SFAS 143</t>
  </si>
  <si>
    <t xml:space="preserve">        910A GAIN ON REACQUIRED DEBT</t>
  </si>
  <si>
    <t xml:space="preserve">        911V ACCRD SIT TX RESERVE-LNG-TERM-FIN 48</t>
  </si>
  <si>
    <t xml:space="preserve">        914A SFAS 109 - DEFD SIT LIABILITY</t>
  </si>
  <si>
    <t xml:space="preserve">        914B REG ASSET - SFAS 109 DSIT LIAB</t>
  </si>
  <si>
    <t xml:space="preserve">        914K REG ASSET - ACCRUED SFAS 112</t>
  </si>
  <si>
    <t>Total OTHER MISCELLANEOUS</t>
  </si>
  <si>
    <t>PERMANENT SCHEDULE M's</t>
  </si>
  <si>
    <t xml:space="preserve">        906B SFAS 106 - POST RETIRE BEN MEDICARE SUBSIDY</t>
  </si>
  <si>
    <t xml:space="preserve">        910B NON-DEDUCT MEALS AND T&amp;E</t>
  </si>
  <si>
    <t xml:space="preserve">        910C NON-DEDUCT FINES&amp;PENALTIES</t>
  </si>
  <si>
    <t xml:space="preserve">        910S NON-DEDUCT LOBBYING</t>
  </si>
  <si>
    <t xml:space="preserve">        970A MANUFACTURING DEDUCTION</t>
  </si>
  <si>
    <t>Total PERMANENT SCHEDULE M's</t>
  </si>
  <si>
    <t>TAX ACCRUALS</t>
  </si>
  <si>
    <t xml:space="preserve">        711N CAPITALIZED SOFTWARE COSTS-TAX</t>
  </si>
  <si>
    <t xml:space="preserve">        711O BOOK LEASES CAPITALIZED FOR TAX</t>
  </si>
  <si>
    <t>Total TAX ACCRUALS</t>
  </si>
  <si>
    <t>TAX DEFERRALS</t>
  </si>
  <si>
    <t xml:space="preserve">        712K CAPITALIZED SOFTWARE COST-BOOK</t>
  </si>
  <si>
    <t>Total TAX DEFERRALS</t>
  </si>
  <si>
    <t>TAX vs BOOK GAIN / LOSS</t>
  </si>
  <si>
    <t xml:space="preserve">        562B DEFD BK GAIN-RKPT 2 SALE/LEASE</t>
  </si>
  <si>
    <t>Total TAX vs BOOK GAIN / LOSS</t>
  </si>
  <si>
    <t>MARK-TO-MARKET ADJUSTMENTS</t>
  </si>
  <si>
    <t xml:space="preserve">        575A MTM BK GAIN-B/L-TAX DEFL</t>
  </si>
  <si>
    <t xml:space="preserve">        575E MTM BK GAIN-A/L-TAX DEFL</t>
  </si>
  <si>
    <t xml:space="preserve">        576A MARK &amp; SPREAD-DEFL-283-B/L</t>
  </si>
  <si>
    <t xml:space="preserve">        576C MARK &amp; SPREAD-DEFL-190-B/L</t>
  </si>
  <si>
    <t xml:space="preserve">        576E MARK &amp; SPREAD-DEFL-283-A/L</t>
  </si>
  <si>
    <t xml:space="preserve">        576F MARK &amp; SPREAD-DEFL-190-A/L</t>
  </si>
  <si>
    <t xml:space="preserve">        610U PROV-TRADING CREDIT RISK - A/L</t>
  </si>
  <si>
    <t xml:space="preserve">        610W PROV-TRADING CREDIT RISK - B/L</t>
  </si>
  <si>
    <t xml:space="preserve">        652G REG LIAB-UNREAL MTM GAIN-DEFL</t>
  </si>
  <si>
    <t>Total MARK-TO-MARKET ADJUSTMENTS</t>
  </si>
  <si>
    <t>EMISSION ALLOWANCES</t>
  </si>
  <si>
    <t xml:space="preserve">        638A BOOK &gt; TAX BASIS - EMA-A/C 283</t>
  </si>
  <si>
    <t xml:space="preserve">        639O BOOK &gt; TAX BASIS EMA - 283 (B/L)</t>
  </si>
  <si>
    <t xml:space="preserve">        640K DEFD TAX GAIN-EPA AUCTION</t>
  </si>
  <si>
    <t>Total EMISSION ALLOWANCES</t>
  </si>
  <si>
    <t>Total Book/Tax Income Differences</t>
  </si>
  <si>
    <t>Taxable Income</t>
  </si>
  <si>
    <t>Statutory Rate</t>
  </si>
  <si>
    <t>Tax Before Credits</t>
  </si>
  <si>
    <t>Current Tax</t>
  </si>
  <si>
    <t>Total Company</t>
  </si>
  <si>
    <t>Per Books</t>
  </si>
  <si>
    <t>Computation of Adjusted</t>
  </si>
  <si>
    <t>Current Federal Income Tax Expense</t>
  </si>
  <si>
    <t>Historical Test Year - As Adjusted</t>
  </si>
  <si>
    <t>Line No.</t>
  </si>
  <si>
    <t>Interest Expense Synchronized</t>
  </si>
  <si>
    <t>Other Income &amp; Deductions - Net</t>
  </si>
  <si>
    <t>Electric Utility</t>
  </si>
  <si>
    <t>Assign &amp; Adjust.</t>
  </si>
  <si>
    <t>Less</t>
  </si>
  <si>
    <t>Non-Utility/</t>
  </si>
  <si>
    <t>Non-Applicable</t>
  </si>
  <si>
    <t>After</t>
  </si>
  <si>
    <t>Assignment</t>
  </si>
  <si>
    <t>Rate Case</t>
  </si>
  <si>
    <t>Adjustments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</si>
  <si>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</si>
  <si>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</si>
  <si>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</si>
  <si>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</si>
  <si>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</si>
  <si>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</si>
  <si>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</si>
  <si>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</si>
  <si>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</si>
  <si>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Allocation</t>
  </si>
  <si>
    <t>Factor</t>
  </si>
  <si>
    <t>Allocated</t>
  </si>
  <si>
    <t>Amount</t>
  </si>
  <si>
    <t>Basis</t>
  </si>
  <si>
    <t>(10)</t>
  </si>
  <si>
    <t>SPECIFIC</t>
  </si>
  <si>
    <t>INT SYNC</t>
  </si>
  <si>
    <t>NON-UTIL</t>
  </si>
  <si>
    <t>PROD PLT</t>
  </si>
  <si>
    <t>DIST PLT</t>
  </si>
  <si>
    <t>ENERGY</t>
  </si>
  <si>
    <t>NON-APPLIC</t>
  </si>
  <si>
    <t>NET PLANT</t>
  </si>
  <si>
    <t>LABOR</t>
  </si>
  <si>
    <t>TRAN PLT</t>
  </si>
  <si>
    <t>Deferred Federal Income Tax Expense</t>
  </si>
  <si>
    <t>DEFERRED FEDERAL INCOME TAXES:</t>
  </si>
  <si>
    <t>TOTAL DEFERRED FEDERAL INCOME TAXES</t>
  </si>
  <si>
    <t>DEFERRED INVESTMENT TAX CREDITS:</t>
  </si>
  <si>
    <t>ITC Feedback - Prior Years 10%</t>
  </si>
  <si>
    <t>ITC Feedback - Tax Reallocation</t>
  </si>
  <si>
    <t>ITC Feedback - Prior Years 4%</t>
  </si>
  <si>
    <t>TOTAL DEFERRED FIT AND ITC</t>
  </si>
  <si>
    <t>DFIT before</t>
  </si>
  <si>
    <t>(11)</t>
  </si>
  <si>
    <t>DFIT Feedback</t>
  </si>
  <si>
    <t xml:space="preserve">Based on </t>
  </si>
  <si>
    <t>For 12 Months</t>
  </si>
  <si>
    <t>Sch M Per Books</t>
  </si>
  <si>
    <t>Schedule M</t>
  </si>
  <si>
    <t>x FIT Rate</t>
  </si>
  <si>
    <t>@ 35%</t>
  </si>
  <si>
    <t xml:space="preserve">        210A-XS EXCESS DFIT - LIBERALIZED DEPR-REG</t>
  </si>
  <si>
    <t xml:space="preserve">        230A-XS EXCESS DIT - ACRS NORM REVERSAL</t>
  </si>
  <si>
    <t>Computation of Per Books</t>
  </si>
  <si>
    <t>Deferred Federal Income Tax and Deferred ITC</t>
  </si>
  <si>
    <t>Per Books DFIT</t>
  </si>
  <si>
    <t xml:space="preserve">DFIT Before </t>
  </si>
  <si>
    <t>Deferred FIT</t>
  </si>
  <si>
    <t>Associated With</t>
  </si>
  <si>
    <t xml:space="preserve">        625A FEDERAL MITIGATION PROGRAMS</t>
  </si>
  <si>
    <t xml:space="preserve">        625B STATE MITIGATION PROGRAMS</t>
  </si>
  <si>
    <t xml:space="preserve">        911Q DEFERRED STATE INCOME TAXES</t>
  </si>
  <si>
    <t>Tax Adjustments</t>
  </si>
  <si>
    <t xml:space="preserve">Parent Company Loss Allocation </t>
  </si>
  <si>
    <t>STATE INCOME TAXES</t>
  </si>
  <si>
    <t>Jurisdictional</t>
  </si>
  <si>
    <t xml:space="preserve">Non-Utility / </t>
  </si>
  <si>
    <t>Before</t>
  </si>
  <si>
    <t>Assign &amp; Adjust</t>
  </si>
  <si>
    <t>Indiana State Income Taxes</t>
  </si>
  <si>
    <t>Add (Subtract): Federal Schedule M Adjustments</t>
  </si>
  <si>
    <t>Add (Subtract): Other</t>
  </si>
  <si>
    <t>Add (Subtract): State Income Taxes</t>
  </si>
  <si>
    <t>Add (Subtract): JCWA Depreciation Adjustment</t>
  </si>
  <si>
    <t>Add (Subtract): Charitable Contributions</t>
  </si>
  <si>
    <t>Add (Subtract): Federal Domestic Production Activity</t>
  </si>
  <si>
    <t>State Taxable Income Subject to Apportionment</t>
  </si>
  <si>
    <t>Apportionment Factor</t>
  </si>
  <si>
    <t>Apportioned State Taxable Income</t>
  </si>
  <si>
    <t>State Income Tax Rate</t>
  </si>
  <si>
    <t>Current State Income Tax</t>
  </si>
  <si>
    <t>Deferred State Income Tax - RTD</t>
  </si>
  <si>
    <t>Other Adjustments</t>
  </si>
  <si>
    <t>Total State Income Tax  ---  Indiana</t>
  </si>
  <si>
    <t>Illinois State Income Taxes</t>
  </si>
  <si>
    <t>Add (Subtract): Tax-Exempt Interest Income</t>
  </si>
  <si>
    <t>Total State Income Tax  ---  Illinois</t>
  </si>
  <si>
    <t>Kentucky State Income Taxes</t>
  </si>
  <si>
    <t>Add (Subtract): Interest Income - US Obligations</t>
  </si>
  <si>
    <t>Total State Income Tax  ---  Kentucky</t>
  </si>
  <si>
    <t>Michigan State Income Taxes</t>
  </si>
  <si>
    <t>Total State Income Tax  ---  Michigan</t>
  </si>
  <si>
    <t>West Virginia State Income Taxes</t>
  </si>
  <si>
    <t>Total State Income Tax  ---  West Virginia</t>
  </si>
  <si>
    <t>All Other State Income Taxes</t>
  </si>
  <si>
    <t>Total State Income Tax  ---  All States</t>
  </si>
  <si>
    <t>NET ELECTRIC OPERATING INCOME BEFORE INCOME TAX</t>
  </si>
  <si>
    <t>CALCULATED</t>
  </si>
  <si>
    <t>PRE-TAX BOOK INCOME BEFORE FEDERAL INCOME TAX</t>
  </si>
  <si>
    <t>Total Co Electric</t>
  </si>
  <si>
    <t>PRE-TAX BOOK INCOME BEFORE STATE INCOME TAX</t>
  </si>
  <si>
    <t>Book Income Before State Income Tax Expense</t>
  </si>
  <si>
    <t>MBT Surcharge @ 21.99%</t>
  </si>
  <si>
    <t>TOTAL DEFERRED INVESTMENT TAX CREDITS</t>
  </si>
  <si>
    <t>Summary Information</t>
  </si>
  <si>
    <t>Current FIT Expense</t>
  </si>
  <si>
    <t>Deferred FIT Expense</t>
  </si>
  <si>
    <t>Deferred ITC Expense</t>
  </si>
  <si>
    <t>Total FIT Expense</t>
  </si>
  <si>
    <t>CALC</t>
  </si>
  <si>
    <t>Line #</t>
  </si>
  <si>
    <t>SUMMARY OF INCOME TAX EXPENSE</t>
  </si>
  <si>
    <t>GROSS PLT</t>
  </si>
  <si>
    <t>ALLOCATION FACTORS:</t>
  </si>
  <si>
    <t>SIT CALC</t>
  </si>
  <si>
    <t xml:space="preserve">        320A ABFUDC - DFIT FBK</t>
  </si>
  <si>
    <t xml:space="preserve">        380J INT EXP CAPITALIZED FOR TAX - DFIT FBK</t>
  </si>
  <si>
    <t xml:space="preserve">        350A TXS CAPD - DFIT FBK</t>
  </si>
  <si>
    <t xml:space="preserve">        360A PENS CAPD - DFIT FBK</t>
  </si>
  <si>
    <t xml:space="preserve">        370A SAV PLAN CAPD - DFIT FBK</t>
  </si>
  <si>
    <t xml:space="preserve">        532A PERCENT REPAIR ALLOWANCE - DFIT FBK</t>
  </si>
  <si>
    <t xml:space="preserve">        534A CAPITALIZED RELOCATION COSTS - DFIT FBK</t>
  </si>
  <si>
    <t xml:space="preserve">        910A GAIN ON REACQUIRED DEBT - DFIT FBK</t>
  </si>
  <si>
    <t xml:space="preserve">        295A GAIN/LOSS ON ACRS/MACRS PROPERTY - DFIT FBK</t>
  </si>
  <si>
    <t>DEMAND</t>
  </si>
  <si>
    <t>NON-UTILITY</t>
  </si>
  <si>
    <t xml:space="preserve">        230X R&amp;D DEDUCTION - SECTION 174</t>
  </si>
  <si>
    <t xml:space="preserve">        295C GAIN/LOSS ACRS/MACRS-BK/TX UNIT PROPERTY</t>
  </si>
  <si>
    <t xml:space="preserve">        532C BOOK/TAX UNIT OF PROPERTY ADJ</t>
  </si>
  <si>
    <t xml:space="preserve">        532D BK/TX UNIT OF PROPERTY ADJ - SECTION 481</t>
  </si>
  <si>
    <t xml:space="preserve">        605C ACCRUED BK PENSION COSTS - SFAS 158</t>
  </si>
  <si>
    <t xml:space="preserve">        605F ACCRD SUP EXEC RETIRE PLAN COSTS-SFAS 158</t>
  </si>
  <si>
    <t xml:space="preserve">        612Y ACCRD COMPANYWIDE INCENT PLAN</t>
  </si>
  <si>
    <t xml:space="preserve">        613Y ACCRD BK SEVERANCE BENEFITS</t>
  </si>
  <si>
    <t xml:space="preserve">        661R REG ASSET - SFAS 158 - PENSIONS</t>
  </si>
  <si>
    <t xml:space="preserve">        661S REG ASSET - SFAS 158 - SERP</t>
  </si>
  <si>
    <t xml:space="preserve">        661T REG ASSET - SFAS 158 - OPEB</t>
  </si>
  <si>
    <t xml:space="preserve">        664N REG ASSET - DEFD SEVERANCE COSTS</t>
  </si>
  <si>
    <t xml:space="preserve">        906F ACCRD OPEB COSTS - SFAS 158</t>
  </si>
  <si>
    <t xml:space="preserve">        907A REG ASSET - MEDICARE SUBSIDY - FLOW THRU</t>
  </si>
  <si>
    <t xml:space="preserve">        907B SFAS 106 - MEDICARE SUBSIDY - NORMALIZED</t>
  </si>
  <si>
    <t xml:space="preserve">        911W ACCRD SIT TX RESERVE-SHRT-TERM-FIN 48</t>
  </si>
  <si>
    <t xml:space="preserve">        913D CHARITABLE CONTRIBUTION CARRYFWD</t>
  </si>
  <si>
    <t xml:space="preserve">        940S 1997-2003 IRS AUDIT SETTLEMENT</t>
  </si>
  <si>
    <t xml:space="preserve">        940X IRS CAPITALIZATION ADJUSTMENT</t>
  </si>
  <si>
    <t xml:space="preserve">        913A LUXURY AUTO ADJUSTMENT</t>
  </si>
  <si>
    <t xml:space="preserve">        999Q FIN-48 DSIT - PERM - FIN 48</t>
  </si>
  <si>
    <t xml:space="preserve">        610V PROV - SFAS 157 - A/L</t>
  </si>
  <si>
    <t xml:space="preserve">        610X PROV - SFAS 157 - B/L</t>
  </si>
  <si>
    <t xml:space="preserve">        639M TAX &gt; BOOK BASIS - EMA-A/C 190 (B/L)</t>
  </si>
  <si>
    <t xml:space="preserve">        632U BK DEFL - DEMAND SIDE MANAGEMENT</t>
  </si>
  <si>
    <t xml:space="preserve">        611Y PROVISION FOR LITIGATION</t>
  </si>
  <si>
    <t xml:space="preserve">        614L PROVISION FOR POTENTIAL LOSS</t>
  </si>
  <si>
    <t xml:space="preserve">        638C TAX &gt; BOOK BASIS - EMA-A/C 190</t>
  </si>
  <si>
    <t xml:space="preserve">        639Q DEFD TAX GAIN - INTERCO SALE - EMA</t>
  </si>
  <si>
    <t xml:space="preserve">        639S DEFD TAX LOSS - INTERCO SALE - EMA</t>
  </si>
  <si>
    <t xml:space="preserve">        911F FIN 48 DEFERRED STATE INCOME TAXES</t>
  </si>
  <si>
    <t>Tax Return Adjustments</t>
  </si>
  <si>
    <t>FIN-48 State Income Tax Adjustments</t>
  </si>
  <si>
    <t>Total State Income Tax  ---  All Other</t>
  </si>
  <si>
    <t>Tax Return, Apportionment  &amp; Other Adjustments</t>
  </si>
  <si>
    <t>Michigan Gross Receipts Taxes</t>
  </si>
  <si>
    <t>Total State Income Tax  ---  Michigan Gross Receipts Tax</t>
  </si>
  <si>
    <t>Add (Subtract): Book Income Before State Income Tax Expense</t>
  </si>
  <si>
    <t>Add (Subtract): Taxable Receipts</t>
  </si>
  <si>
    <t>Total Current State Income Tax  ---  All States</t>
  </si>
  <si>
    <t>Total Deferred State Income Tax  ---  All States</t>
  </si>
  <si>
    <t>Current State Income Tax Expense</t>
  </si>
  <si>
    <t>State Income Tax Return Adjustment</t>
  </si>
  <si>
    <t>Note:</t>
  </si>
  <si>
    <t>Adjusted</t>
  </si>
  <si>
    <t>Item Description</t>
  </si>
  <si>
    <t xml:space="preserve">        613K (ICDP) INCENTIVE COMP DEFERRAL PLAN</t>
  </si>
  <si>
    <t xml:space="preserve">        664V REG ASSET - NET CCS FEED STUDY COSTS</t>
  </si>
  <si>
    <t xml:space="preserve">        910E NON-DEDUCT MISCELLANEOUS</t>
  </si>
  <si>
    <t xml:space="preserve">        910U MEMBERSHIP DUES</t>
  </si>
  <si>
    <t xml:space="preserve">        663G REG ASSET - UNDERRECOVERY PJM EXPENSES</t>
  </si>
  <si>
    <t>Other Income &amp; Deductions   (Before Income Tax)</t>
  </si>
  <si>
    <t>Post Apportion Schedule M Adjustments</t>
  </si>
  <si>
    <t>State Taxable Income After Apportionment</t>
  </si>
  <si>
    <t>NOL - Reclass Adjustment to Deferred Tax Asset</t>
  </si>
  <si>
    <t>Kentucky Power Company</t>
  </si>
  <si>
    <t>KENTUCKY POWER COMPANY</t>
  </si>
  <si>
    <t xml:space="preserve">        232A ACRS TAX DEPRECIATION - HRJ</t>
  </si>
  <si>
    <t xml:space="preserve">        310D AOFUDC - HRJ POST-IN-SERVICE</t>
  </si>
  <si>
    <t xml:space="preserve">        320I ABFUDC - HRJ POST-IN-SERVICE - DFIT FBK</t>
  </si>
  <si>
    <t xml:space="preserve">        320I ABFUDC - HRJ POST-IN-SERVICE</t>
  </si>
  <si>
    <t xml:space="preserve">        410A DEFD FUEL EXP - CUR DEFL SET UP</t>
  </si>
  <si>
    <t xml:space="preserve">        410B DEFD FUEL ADJ - ACCRD UTIL REVS</t>
  </si>
  <si>
    <t xml:space="preserve">        410E DEFD FUEL ADJ - REG</t>
  </si>
  <si>
    <t xml:space="preserve">        411A DEFD FUEL CUR SET UP - A/C 283</t>
  </si>
  <si>
    <t xml:space="preserve">        411B DEFD FUEL ACC REVS - A/C 283</t>
  </si>
  <si>
    <t xml:space="preserve">        630J DEFD STORM DAMAGE</t>
  </si>
  <si>
    <t xml:space="preserve">        611M NON-TAXABLE DEFD COMP - CSV EARN</t>
  </si>
  <si>
    <t>KY Jurisdictional</t>
  </si>
  <si>
    <t>Kentucky</t>
  </si>
  <si>
    <t xml:space="preserve">        232A-XS EXCESS DIT - ACRS TAX DEPR - HRJ</t>
  </si>
  <si>
    <t>ITC Feedback - HRJ 10%</t>
  </si>
  <si>
    <t xml:space="preserve">        960Z NOL - DEFERRED TAX ASSET RECLASS</t>
  </si>
  <si>
    <t xml:space="preserve">        320J ABFUDC - HRJ - DFIT FBK</t>
  </si>
  <si>
    <t>ITC Feedback - HRJ 4%</t>
  </si>
  <si>
    <t>Consistent with prior KPCO Rate Filings and Commission Orders, State Income Taxes are treated as flow-thru for ratemaking purposes 
(-ie- No Deferred State Income Taxes are included in Cost of Service).</t>
  </si>
  <si>
    <t>T&amp;D PLT</t>
  </si>
  <si>
    <t>O&amp;M EXP</t>
  </si>
  <si>
    <t>REVENUE</t>
  </si>
  <si>
    <t>REVENUE-OTH</t>
  </si>
  <si>
    <t>After Rate Case</t>
  </si>
  <si>
    <t>&amp; Mitchell Adjust</t>
  </si>
  <si>
    <t>Utility After Adjust</t>
  </si>
  <si>
    <t>&amp; Mitchell Plant</t>
  </si>
  <si>
    <t>Utility After Rate</t>
  </si>
  <si>
    <t>&amp; Mitchell Adjust.</t>
  </si>
  <si>
    <t>Before Rate Case</t>
  </si>
  <si>
    <t>After Mitchell Plant</t>
  </si>
  <si>
    <t>Elimination</t>
  </si>
  <si>
    <t xml:space="preserve">        0000 REG ASSET - DEFD BIG SANDY FGD COSTS</t>
  </si>
  <si>
    <t xml:space="preserve">        0000 REG ASSET - DEFD IGCC COSTS</t>
  </si>
  <si>
    <t xml:space="preserve">        0000 REG ASSET - DEFD CARRS PLANT SITE COSTS</t>
  </si>
  <si>
    <t xml:space="preserve">        0000 REG ASSET - EMPLOYER GROUP WAIVER PLAN</t>
  </si>
  <si>
    <t>(12)</t>
  </si>
  <si>
    <t>(13)</t>
  </si>
  <si>
    <t xml:space="preserve">        0000 REG ASSET - DEFD BIG SANDY O&amp;M COSTS</t>
  </si>
  <si>
    <t xml:space="preserve">        0000 REG ASSET - DEFD BIG SANDY BOOK DEPR</t>
  </si>
  <si>
    <t>Twelve Months Ended September 30, 2014</t>
  </si>
  <si>
    <t>12 Mo. 09/30/14</t>
  </si>
  <si>
    <t xml:space="preserve">        411C DEFD FUEL REG ADJ - A/C 283</t>
  </si>
  <si>
    <t xml:space="preserve">        612G ACCRD COMPANY INCENT PLAN - ENGAGE TO GAIN</t>
  </si>
  <si>
    <t xml:space="preserve">        614I ECONOMIC DEVEL FUND - CURRENT</t>
  </si>
  <si>
    <t xml:space="preserve">        614J ECONOMIC DEVEL FUND - NON-CURRENT</t>
  </si>
  <si>
    <t xml:space="preserve">        642B DEFD REV - BONUS LEASE SHORT-TERM</t>
  </si>
  <si>
    <t xml:space="preserve">        642C DEFD REV - BONUS LEASE LONG-TERM</t>
  </si>
  <si>
    <t xml:space="preserve">        668Q REG ASSET - CCS FEED STUDY RESERVE</t>
  </si>
  <si>
    <t xml:space="preserve">        668W REG ASSET - ATR UNDER RECOVERY</t>
  </si>
  <si>
    <t xml:space="preserve">        906Z SFAS 109 - MEDICARE SUBSIDY (PPACA) REG ASSET</t>
  </si>
  <si>
    <t xml:space="preserve">        911S ACCRUED SALES &amp; USE TAX RESERVE</t>
  </si>
  <si>
    <t>Deferred State Income Tax - WVA Pollution Control</t>
  </si>
  <si>
    <t>Deferred State Income Tax</t>
  </si>
  <si>
    <t xml:space="preserve">        0000 IRS AUDIT ADJUSTMENTS</t>
  </si>
  <si>
    <t>Deferred State Income Tax - Transferred Mitchell Plant</t>
  </si>
  <si>
    <t>Current SIT Expense</t>
  </si>
  <si>
    <t>Deferred SIT Expense</t>
  </si>
  <si>
    <t>Total SIT Expense</t>
  </si>
  <si>
    <t>Total Income Tax Expense</t>
  </si>
  <si>
    <t>Allowance for Borrowed Funds Used During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</si>
</sst>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0.0000%"/>
    <numFmt numFmtId="167" formatCode="0.000000_);\(0.000000\)"/>
    <numFmt numFmtId="168" formatCode="0.0000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1" fillId="0" borderId="0" xfId="1" applyNumberFormat="1"/>
    <xf numFmtId="164" fontId="1" fillId="0" borderId="1" xfId="1" applyNumberFormat="1" applyBorder="1"/>
    <xf numFmtId="164" fontId="1" fillId="0" borderId="0" xfId="1" applyNumberFormat="1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7" fontId="6" fillId="0" borderId="2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Fill="1"/>
    <xf numFmtId="37" fontId="7" fillId="0" borderId="0" xfId="0" applyNumberFormat="1" applyFont="1"/>
    <xf numFmtId="37" fontId="7" fillId="0" borderId="1" xfId="0" applyNumberFormat="1" applyFont="1" applyFill="1" applyBorder="1"/>
    <xf numFmtId="167" fontId="7" fillId="0" borderId="1" xfId="0" applyNumberFormat="1" applyFont="1" applyFill="1" applyBorder="1"/>
    <xf numFmtId="10" fontId="7" fillId="0" borderId="1" xfId="3" applyNumberFormat="1" applyFont="1" applyFill="1" applyBorder="1"/>
    <xf numFmtId="0" fontId="7" fillId="0" borderId="0" xfId="0" applyFont="1" applyFill="1"/>
    <xf numFmtId="37" fontId="7" fillId="0" borderId="3" xfId="0" applyNumberFormat="1" applyFont="1" applyFill="1" applyBorder="1"/>
    <xf numFmtId="37" fontId="7" fillId="0" borderId="4" xfId="0" applyNumberFormat="1" applyFont="1" applyFill="1" applyBorder="1"/>
    <xf numFmtId="37" fontId="6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/>
    <xf numFmtId="164" fontId="3" fillId="0" borderId="5" xfId="1" applyNumberFormat="1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165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1" xfId="0" applyNumberFormat="1" applyFill="1" applyBorder="1"/>
    <xf numFmtId="164" fontId="0" fillId="0" borderId="0" xfId="0" applyNumberFormat="1" applyFill="1"/>
    <xf numFmtId="164" fontId="3" fillId="0" borderId="4" xfId="0" applyNumberFormat="1" applyFont="1" applyBorder="1"/>
    <xf numFmtId="164" fontId="1" fillId="0" borderId="1" xfId="1" applyNumberFormat="1" applyFont="1" applyBorder="1"/>
    <xf numFmtId="37" fontId="3" fillId="0" borderId="3" xfId="0" applyNumberFormat="1" applyFont="1" applyBorder="1"/>
    <xf numFmtId="167" fontId="7" fillId="0" borderId="0" xfId="0" applyNumberFormat="1" applyFont="1" applyFill="1" applyBorder="1" applyAlignment="1">
      <alignment horizontal="center"/>
    </xf>
    <xf numFmtId="10" fontId="7" fillId="0" borderId="0" xfId="3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0" fontId="0" fillId="0" borderId="0" xfId="0" applyFill="1" applyBorder="1"/>
    <xf numFmtId="0" fontId="6" fillId="0" borderId="1" xfId="0" applyFont="1" applyBorder="1"/>
    <xf numFmtId="0" fontId="0" fillId="0" borderId="0" xfId="0" applyAlignment="1">
      <alignment horizontal="left"/>
    </xf>
    <xf numFmtId="165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4" fontId="0" fillId="0" borderId="0" xfId="0" applyNumberFormat="1" applyFill="1" applyBorder="1"/>
    <xf numFmtId="164" fontId="0" fillId="0" borderId="0" xfId="1" applyNumberFormat="1" applyFont="1" applyFill="1" applyAlignment="1">
      <alignment horizontal="center"/>
    </xf>
    <xf numFmtId="0" fontId="7" fillId="0" borderId="1" xfId="0" applyFont="1" applyBorder="1"/>
    <xf numFmtId="165" fontId="7" fillId="0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4" fontId="1" fillId="0" borderId="1" xfId="1" applyNumberFormat="1" applyFill="1" applyBorder="1"/>
    <xf numFmtId="168" fontId="0" fillId="0" borderId="0" xfId="0" applyNumberFormat="1" applyFill="1" applyBorder="1" applyAlignment="1">
      <alignment horizontal="left"/>
    </xf>
    <xf numFmtId="168" fontId="7" fillId="0" borderId="0" xfId="0" applyNumberFormat="1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0" borderId="0" xfId="0" applyFont="1"/>
    <xf numFmtId="37" fontId="7" fillId="0" borderId="0" xfId="0" applyNumberFormat="1" applyFont="1" applyFill="1" applyBorder="1"/>
    <xf numFmtId="164" fontId="1" fillId="0" borderId="0" xfId="1" applyNumberFormat="1" applyFill="1"/>
    <xf numFmtId="164" fontId="3" fillId="0" borderId="1" xfId="0" applyNumberFormat="1" applyFont="1" applyFill="1" applyBorder="1" applyAlignment="1">
      <alignment horizontal="left"/>
    </xf>
    <xf numFmtId="164" fontId="9" fillId="0" borderId="0" xfId="0" applyNumberFormat="1" applyFont="1"/>
    <xf numFmtId="164" fontId="9" fillId="0" borderId="0" xfId="0" applyNumberFormat="1" applyFont="1" applyFill="1" applyAlignment="1">
      <alignment wrapText="1"/>
    </xf>
    <xf numFmtId="0" fontId="9" fillId="0" borderId="0" xfId="0" applyFont="1" applyFill="1"/>
    <xf numFmtId="0" fontId="0" fillId="0" borderId="0" xfId="0" applyAlignment="1">
      <alignment horizontal="center"/>
    </xf>
    <xf numFmtId="164" fontId="10" fillId="0" borderId="0" xfId="1" applyNumberFormat="1" applyFont="1" applyFill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0" xfId="1" applyNumberFormat="1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/>
    <xf numFmtId="164" fontId="11" fillId="0" borderId="0" xfId="0" applyNumberFormat="1" applyFont="1" applyFill="1"/>
    <xf numFmtId="0" fontId="0" fillId="0" borderId="0" xfId="0" applyAlignment="1">
      <alignment horizontal="center"/>
    </xf>
    <xf numFmtId="164" fontId="3" fillId="0" borderId="3" xfId="0" applyNumberFormat="1" applyFont="1" applyBorder="1"/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0" applyFont="1" applyFill="1"/>
    <xf numFmtId="164" fontId="1" fillId="0" borderId="0" xfId="1" applyNumberFormat="1" applyFont="1" applyFill="1"/>
    <xf numFmtId="164" fontId="0" fillId="0" borderId="0" xfId="0" applyNumberFormat="1" applyFill="1" applyAlignment="1"/>
    <xf numFmtId="164" fontId="0" fillId="0" borderId="1" xfId="0" applyNumberFormat="1" applyFill="1" applyBorder="1" applyAlignment="1"/>
    <xf numFmtId="164" fontId="3" fillId="0" borderId="5" xfId="1" applyNumberFormat="1" applyFont="1" applyFill="1" applyBorder="1"/>
    <xf numFmtId="0" fontId="3" fillId="0" borderId="0" xfId="0" applyFont="1" applyFill="1" applyBorder="1"/>
    <xf numFmtId="164" fontId="3" fillId="0" borderId="5" xfId="1" applyNumberFormat="1" applyFont="1" applyFill="1" applyBorder="1" applyAlignment="1"/>
    <xf numFmtId="165" fontId="0" fillId="0" borderId="0" xfId="0" applyNumberFormat="1" applyFill="1" applyBorder="1" applyAlignment="1">
      <alignment horizontal="center"/>
    </xf>
    <xf numFmtId="164" fontId="1" fillId="0" borderId="0" xfId="1" applyNumberFormat="1" applyFill="1" applyBorder="1"/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3" fillId="0" borderId="1" xfId="1" applyNumberFormat="1" applyFont="1" applyFill="1" applyBorder="1"/>
    <xf numFmtId="164" fontId="1" fillId="0" borderId="0" xfId="1" applyNumberFormat="1" applyFill="1" applyAlignment="1"/>
    <xf numFmtId="164" fontId="1" fillId="0" borderId="1" xfId="1" applyNumberFormat="1" applyFill="1" applyBorder="1" applyAlignment="1"/>
    <xf numFmtId="10" fontId="1" fillId="0" borderId="1" xfId="1" applyNumberFormat="1" applyFill="1" applyBorder="1"/>
    <xf numFmtId="10" fontId="1" fillId="0" borderId="1" xfId="3" applyNumberFormat="1" applyFill="1" applyBorder="1" applyAlignment="1"/>
    <xf numFmtId="164" fontId="3" fillId="0" borderId="3" xfId="1" applyNumberFormat="1" applyFont="1" applyFill="1" applyBorder="1"/>
    <xf numFmtId="164" fontId="3" fillId="0" borderId="3" xfId="1" applyNumberFormat="1" applyFont="1" applyFill="1" applyBorder="1" applyAlignment="1"/>
    <xf numFmtId="0" fontId="4" fillId="0" borderId="1" xfId="0" applyFont="1" applyFill="1" applyBorder="1"/>
    <xf numFmtId="0" fontId="0" fillId="0" borderId="1" xfId="0" applyFill="1" applyBorder="1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37" fontId="0" fillId="0" borderId="0" xfId="0" applyNumberFormat="1" applyFill="1"/>
    <xf numFmtId="0" fontId="3" fillId="0" borderId="1" xfId="0" applyFont="1" applyFill="1" applyBorder="1"/>
    <xf numFmtId="164" fontId="3" fillId="0" borderId="0" xfId="1" applyNumberFormat="1" applyFont="1" applyFill="1" applyBorder="1"/>
    <xf numFmtId="164" fontId="3" fillId="0" borderId="5" xfId="1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37" fontId="3" fillId="0" borderId="0" xfId="0" applyNumberFormat="1" applyFont="1" applyFill="1"/>
    <xf numFmtId="49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10" fontId="7" fillId="0" borderId="1" xfId="0" applyNumberFormat="1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2" borderId="2" xfId="0" applyFont="1" applyFill="1" applyBorder="1" applyAlignment="1">
      <alignment horizont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FFFF99"/>
      <color rgb="FFFFCCFF"/>
      <color rgb="FFCCFF99"/>
      <color rgb="FFFF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Normal="100" workbookViewId="0">
      <selection activeCell="N5" sqref="N5"/>
    </sheetView>
  </sheetViews>
  <sheetFormatPr defaultRowHeight="12.75" x14ac:dyDescent="0.2"/>
  <cols>
    <col min="2" max="2" width="57.5703125" customWidth="1"/>
    <col min="3" max="14" width="15.7109375" customWidth="1"/>
  </cols>
  <sheetData>
    <row r="1" spans="1:14" x14ac:dyDescent="0.2">
      <c r="A1" s="126" t="s">
        <v>307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4" x14ac:dyDescent="0.2">
      <c r="A2" s="126" t="s">
        <v>237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4" x14ac:dyDescent="0.2">
      <c r="A3" s="126" t="s">
        <v>122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4" x14ac:dyDescent="0.2">
      <c r="A4" s="126" t="s">
        <v>349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4" x14ac:dyDescent="0.2">
      <c r="A5" s="126"/>
      <c r="B5" s="127"/>
      <c r="C5" s="127"/>
      <c r="D5" s="127"/>
      <c r="E5" s="127"/>
      <c r="F5" s="127"/>
      <c r="G5" s="127"/>
      <c r="H5" s="127"/>
      <c r="I5" s="127"/>
      <c r="J5" s="127"/>
    </row>
    <row r="9" spans="1:14" x14ac:dyDescent="0.2">
      <c r="C9" s="3" t="s">
        <v>135</v>
      </c>
      <c r="D9" s="3" t="s">
        <v>136</v>
      </c>
      <c r="E9" s="3" t="s">
        <v>137</v>
      </c>
      <c r="F9" s="3" t="s">
        <v>138</v>
      </c>
      <c r="G9" s="3" t="s">
        <v>139</v>
      </c>
      <c r="H9" s="3" t="s">
        <v>140</v>
      </c>
      <c r="I9" s="3" t="s">
        <v>141</v>
      </c>
      <c r="J9" s="3" t="s">
        <v>142</v>
      </c>
      <c r="K9" s="3" t="s">
        <v>143</v>
      </c>
      <c r="L9" s="3" t="s">
        <v>149</v>
      </c>
      <c r="M9" s="3" t="s">
        <v>169</v>
      </c>
      <c r="N9" s="3" t="s">
        <v>345</v>
      </c>
    </row>
    <row r="10" spans="1:14" x14ac:dyDescent="0.2">
      <c r="E10" s="76" t="s">
        <v>118</v>
      </c>
      <c r="G10" s="1" t="s">
        <v>118</v>
      </c>
      <c r="I10" s="76" t="s">
        <v>225</v>
      </c>
    </row>
    <row r="11" spans="1:14" x14ac:dyDescent="0.2">
      <c r="C11" s="1" t="s">
        <v>118</v>
      </c>
      <c r="D11" s="1" t="s">
        <v>128</v>
      </c>
      <c r="E11" s="76" t="s">
        <v>126</v>
      </c>
      <c r="G11" s="1" t="s">
        <v>126</v>
      </c>
      <c r="H11" s="87"/>
      <c r="I11" s="76" t="s">
        <v>336</v>
      </c>
      <c r="J11" s="74" t="s">
        <v>320</v>
      </c>
      <c r="K11" s="74" t="s">
        <v>320</v>
      </c>
      <c r="M11" s="80" t="s">
        <v>321</v>
      </c>
      <c r="N11" s="80" t="s">
        <v>320</v>
      </c>
    </row>
    <row r="12" spans="1:14" x14ac:dyDescent="0.2">
      <c r="C12" s="1" t="s">
        <v>119</v>
      </c>
      <c r="D12" s="1" t="s">
        <v>129</v>
      </c>
      <c r="E12" s="76" t="s">
        <v>338</v>
      </c>
      <c r="F12" s="80" t="s">
        <v>340</v>
      </c>
      <c r="G12" s="1" t="s">
        <v>332</v>
      </c>
      <c r="H12" s="87" t="s">
        <v>133</v>
      </c>
      <c r="I12" s="76" t="s">
        <v>337</v>
      </c>
      <c r="J12" s="1" t="s">
        <v>144</v>
      </c>
      <c r="K12" s="1" t="s">
        <v>146</v>
      </c>
      <c r="L12" s="1" t="s">
        <v>144</v>
      </c>
      <c r="M12" s="80" t="s">
        <v>191</v>
      </c>
      <c r="N12" s="80" t="s">
        <v>296</v>
      </c>
    </row>
    <row r="13" spans="1:14" x14ac:dyDescent="0.2">
      <c r="A13" s="2" t="s">
        <v>123</v>
      </c>
      <c r="B13" s="2" t="s">
        <v>230</v>
      </c>
      <c r="C13" s="78" t="s">
        <v>350</v>
      </c>
      <c r="D13" s="2" t="s">
        <v>130</v>
      </c>
      <c r="E13" s="2" t="s">
        <v>134</v>
      </c>
      <c r="F13" s="81" t="s">
        <v>134</v>
      </c>
      <c r="G13" s="2" t="s">
        <v>134</v>
      </c>
      <c r="H13" s="81" t="s">
        <v>134</v>
      </c>
      <c r="I13" s="64" t="str">
        <f>C13</f>
        <v>12 Mo. 09/30/14</v>
      </c>
      <c r="J13" s="2" t="s">
        <v>145</v>
      </c>
      <c r="K13" s="2" t="s">
        <v>147</v>
      </c>
      <c r="L13" s="2" t="s">
        <v>148</v>
      </c>
      <c r="M13" s="81" t="s">
        <v>134</v>
      </c>
      <c r="N13" s="81" t="s">
        <v>147</v>
      </c>
    </row>
    <row r="14" spans="1:14" x14ac:dyDescent="0.2">
      <c r="A14" s="1">
        <v>1</v>
      </c>
      <c r="B14" s="29" t="s">
        <v>222</v>
      </c>
      <c r="C14" s="9">
        <f>'CFIT Schedules'!C14</f>
        <v>141524388</v>
      </c>
      <c r="D14" s="9">
        <f>'CFIT Schedules'!D14</f>
        <v>0</v>
      </c>
      <c r="E14" s="7">
        <f>+C14-D14</f>
        <v>141524388</v>
      </c>
      <c r="F14" s="9">
        <f>'CFIT Schedules'!F14</f>
        <v>-495495</v>
      </c>
      <c r="G14" s="5">
        <f>+E14+F14</f>
        <v>141028893</v>
      </c>
      <c r="H14" s="9">
        <f>'CFIT Schedules'!H14</f>
        <v>0</v>
      </c>
      <c r="I14" s="5">
        <f>+G14+H14</f>
        <v>141028893</v>
      </c>
      <c r="J14" s="6" t="s">
        <v>150</v>
      </c>
      <c r="K14" s="9">
        <f>'CFIT Schedules'!K14</f>
        <v>138855757</v>
      </c>
      <c r="L14" s="1" t="s">
        <v>150</v>
      </c>
      <c r="M14" s="9">
        <f>'CFIT Schedules'!M14</f>
        <v>-21705700</v>
      </c>
      <c r="N14" s="9">
        <f>'CFIT Schedules'!N14</f>
        <v>117150057</v>
      </c>
    </row>
    <row r="15" spans="1:14" x14ac:dyDescent="0.2">
      <c r="A15" s="1">
        <f>+A14+1</f>
        <v>2</v>
      </c>
      <c r="B15" t="s">
        <v>124</v>
      </c>
      <c r="C15" s="9">
        <f>'CFIT Schedules'!C15</f>
        <v>38665107</v>
      </c>
      <c r="D15" s="9">
        <f>'CFIT Schedules'!D15</f>
        <v>0</v>
      </c>
      <c r="E15" s="7">
        <f>+C15-D15</f>
        <v>38665107</v>
      </c>
      <c r="F15" s="9">
        <f>'CFIT Schedules'!F15</f>
        <v>0</v>
      </c>
      <c r="G15" s="5">
        <f>+E15+F15</f>
        <v>38665107</v>
      </c>
      <c r="H15" s="9">
        <f>'CFIT Schedules'!H15</f>
        <v>0</v>
      </c>
      <c r="I15" s="5">
        <f>+G15+H15</f>
        <v>38665107</v>
      </c>
      <c r="J15" s="1" t="s">
        <v>151</v>
      </c>
      <c r="K15" s="9">
        <f>'CFIT Schedules'!K15</f>
        <v>38239791</v>
      </c>
      <c r="L15" s="1" t="s">
        <v>238</v>
      </c>
      <c r="M15" s="9">
        <f>'CFIT Schedules'!M15</f>
        <v>-5425529</v>
      </c>
      <c r="N15" s="9">
        <f>'CFIT Schedules'!N15</f>
        <v>32814262</v>
      </c>
    </row>
    <row r="16" spans="1:14" x14ac:dyDescent="0.2">
      <c r="A16" s="87">
        <f t="shared" ref="A16:A42" si="0">+A15+1</f>
        <v>3</v>
      </c>
      <c r="B16" t="s">
        <v>369</v>
      </c>
      <c r="C16" s="9">
        <f>'CFIT Schedules'!C16</f>
        <v>1901267</v>
      </c>
      <c r="D16" s="9">
        <f>'CFIT Schedules'!D16</f>
        <v>0</v>
      </c>
      <c r="E16" s="7">
        <f>+C16-D16</f>
        <v>1901267</v>
      </c>
      <c r="F16" s="9">
        <f>'CFIT Schedules'!F16</f>
        <v>0</v>
      </c>
      <c r="G16" s="5">
        <f>+E16+F16</f>
        <v>1901267</v>
      </c>
      <c r="H16" s="9">
        <f>'CFIT Schedules'!H16</f>
        <v>0</v>
      </c>
      <c r="I16" s="5">
        <f>+G16+H16</f>
        <v>1901267</v>
      </c>
      <c r="J16" s="87" t="s">
        <v>151</v>
      </c>
      <c r="K16" s="9">
        <f>'CFIT Schedules'!K16</f>
        <v>1880353</v>
      </c>
      <c r="L16" s="87" t="s">
        <v>238</v>
      </c>
      <c r="M16" s="9">
        <f>'CFIT Schedules'!M16</f>
        <v>0</v>
      </c>
      <c r="N16" s="9">
        <f>'CFIT Schedules'!N16</f>
        <v>1880353</v>
      </c>
    </row>
    <row r="17" spans="1:14" x14ac:dyDescent="0.2">
      <c r="A17" s="87">
        <f t="shared" si="0"/>
        <v>4</v>
      </c>
      <c r="B17" t="s">
        <v>125</v>
      </c>
      <c r="C17" s="39">
        <f>'CFIT Schedules'!C17</f>
        <v>3282008</v>
      </c>
      <c r="D17" s="39">
        <f>'CFIT Schedules'!D17</f>
        <v>3282008</v>
      </c>
      <c r="E17" s="4">
        <f>+C17-D17</f>
        <v>0</v>
      </c>
      <c r="F17" s="39">
        <f>'CFIT Schedules'!F17</f>
        <v>0</v>
      </c>
      <c r="G17" s="4">
        <f>+E17+F17</f>
        <v>0</v>
      </c>
      <c r="H17" s="39">
        <f>'CFIT Schedules'!H17</f>
        <v>0</v>
      </c>
      <c r="I17" s="4">
        <f>+G17+H17</f>
        <v>0</v>
      </c>
      <c r="J17" s="31" t="s">
        <v>152</v>
      </c>
      <c r="K17" s="39">
        <f>'CFIT Schedules'!K17</f>
        <v>0</v>
      </c>
      <c r="L17" s="31" t="s">
        <v>152</v>
      </c>
      <c r="M17" s="39">
        <f>'CFIT Schedules'!M17</f>
        <v>0</v>
      </c>
      <c r="N17" s="39">
        <f>'CFIT Schedules'!N17</f>
        <v>0</v>
      </c>
    </row>
    <row r="18" spans="1:14" x14ac:dyDescent="0.2">
      <c r="A18" s="87">
        <f t="shared" si="0"/>
        <v>5</v>
      </c>
      <c r="B18" s="29" t="s">
        <v>226</v>
      </c>
      <c r="C18" s="7">
        <f t="shared" ref="C18:I18" si="1">C14-C15+C16+C17</f>
        <v>108042556</v>
      </c>
      <c r="D18" s="7">
        <f t="shared" si="1"/>
        <v>3282008</v>
      </c>
      <c r="E18" s="7">
        <f t="shared" si="1"/>
        <v>104760548</v>
      </c>
      <c r="F18" s="7">
        <f t="shared" si="1"/>
        <v>-495495</v>
      </c>
      <c r="G18" s="7">
        <f t="shared" si="1"/>
        <v>104265053</v>
      </c>
      <c r="H18" s="7">
        <f t="shared" si="1"/>
        <v>0</v>
      </c>
      <c r="I18" s="7">
        <f t="shared" si="1"/>
        <v>104265053</v>
      </c>
      <c r="J18" s="6"/>
      <c r="K18" s="7">
        <f>K14-K15+K16+K17</f>
        <v>102496319</v>
      </c>
      <c r="L18" s="31"/>
      <c r="M18" s="7">
        <f>M14-M15+M16+M17</f>
        <v>-16280171</v>
      </c>
      <c r="N18" s="7">
        <f>N14-N15+N16+N17</f>
        <v>86216148</v>
      </c>
    </row>
    <row r="19" spans="1:14" x14ac:dyDescent="0.2">
      <c r="A19" s="87">
        <f t="shared" si="0"/>
        <v>6</v>
      </c>
      <c r="B19" s="67" t="s">
        <v>293</v>
      </c>
      <c r="C19" s="9">
        <f>'CFIT Schedules'!C19</f>
        <v>5990651</v>
      </c>
      <c r="D19" s="9">
        <f>'CFIT Schedules'!D19</f>
        <v>28129</v>
      </c>
      <c r="E19" s="8">
        <f>+C19-D19</f>
        <v>5962522</v>
      </c>
      <c r="F19" s="9">
        <f>'CFIT Schedules'!F19</f>
        <v>-28415</v>
      </c>
      <c r="G19" s="4">
        <f>+E19+F19</f>
        <v>5934107</v>
      </c>
      <c r="H19" s="9">
        <f>'CFIT Schedules'!H19</f>
        <v>0</v>
      </c>
      <c r="I19" s="4">
        <f>+G19+H19</f>
        <v>5934107</v>
      </c>
      <c r="J19" s="31" t="s">
        <v>235</v>
      </c>
      <c r="K19" s="9">
        <f>'CFIT Schedules'!K19</f>
        <v>5840124</v>
      </c>
      <c r="L19" s="31" t="s">
        <v>223</v>
      </c>
      <c r="M19" s="9">
        <f>'CFIT Schedules'!M19</f>
        <v>-898364</v>
      </c>
      <c r="N19" s="9">
        <f>'CFIT Schedules'!N19</f>
        <v>4941759</v>
      </c>
    </row>
    <row r="20" spans="1:14" x14ac:dyDescent="0.2">
      <c r="A20" s="87">
        <f t="shared" si="0"/>
        <v>7</v>
      </c>
      <c r="B20" s="29" t="s">
        <v>224</v>
      </c>
      <c r="C20" s="30">
        <f t="shared" ref="C20:K20" si="2">C18-C19</f>
        <v>102051905</v>
      </c>
      <c r="D20" s="30">
        <f t="shared" si="2"/>
        <v>3253879</v>
      </c>
      <c r="E20" s="30">
        <f t="shared" si="2"/>
        <v>98798026</v>
      </c>
      <c r="F20" s="30">
        <f t="shared" si="2"/>
        <v>-467080</v>
      </c>
      <c r="G20" s="30">
        <f t="shared" si="2"/>
        <v>98330946</v>
      </c>
      <c r="H20" s="30">
        <f t="shared" si="2"/>
        <v>0</v>
      </c>
      <c r="I20" s="30">
        <f t="shared" si="2"/>
        <v>98330946</v>
      </c>
      <c r="J20" s="32"/>
      <c r="K20" s="30">
        <f t="shared" si="2"/>
        <v>96656195</v>
      </c>
      <c r="L20" s="33"/>
      <c r="M20" s="30">
        <f t="shared" ref="M20:N20" si="3">M18-M19</f>
        <v>-15381807</v>
      </c>
      <c r="N20" s="30">
        <f t="shared" si="3"/>
        <v>81274389</v>
      </c>
    </row>
    <row r="21" spans="1:14" x14ac:dyDescent="0.2">
      <c r="A21" s="87">
        <f t="shared" si="0"/>
        <v>8</v>
      </c>
      <c r="C21" s="7"/>
      <c r="K21" s="35"/>
      <c r="M21" s="35"/>
      <c r="N21" s="35"/>
    </row>
    <row r="22" spans="1:14" x14ac:dyDescent="0.2">
      <c r="A22" s="87">
        <f t="shared" si="0"/>
        <v>9</v>
      </c>
    </row>
    <row r="23" spans="1:14" x14ac:dyDescent="0.2">
      <c r="A23" s="87">
        <f t="shared" si="0"/>
        <v>10</v>
      </c>
    </row>
    <row r="24" spans="1:14" x14ac:dyDescent="0.2">
      <c r="A24" s="87">
        <f t="shared" si="0"/>
        <v>11</v>
      </c>
      <c r="B24" s="29" t="s">
        <v>365</v>
      </c>
      <c r="C24" s="5">
        <f t="shared" ref="C24:I24" si="4">C19</f>
        <v>5990651</v>
      </c>
      <c r="D24" s="5">
        <f t="shared" si="4"/>
        <v>28129</v>
      </c>
      <c r="E24" s="5">
        <f t="shared" si="4"/>
        <v>5962522</v>
      </c>
      <c r="F24" s="5">
        <f t="shared" si="4"/>
        <v>-28415</v>
      </c>
      <c r="G24" s="5">
        <f t="shared" si="4"/>
        <v>5934107</v>
      </c>
      <c r="H24" s="5">
        <f t="shared" si="4"/>
        <v>0</v>
      </c>
      <c r="I24" s="5">
        <f t="shared" si="4"/>
        <v>5934107</v>
      </c>
      <c r="J24" s="5"/>
      <c r="K24" s="5">
        <f>K19</f>
        <v>5840124</v>
      </c>
      <c r="L24" s="5"/>
      <c r="M24" s="5">
        <f>M19</f>
        <v>-898364</v>
      </c>
      <c r="N24" s="5">
        <f>N19</f>
        <v>4941759</v>
      </c>
    </row>
    <row r="25" spans="1:14" x14ac:dyDescent="0.2">
      <c r="A25" s="87">
        <f t="shared" si="0"/>
        <v>12</v>
      </c>
      <c r="B25" s="29"/>
    </row>
    <row r="26" spans="1:14" x14ac:dyDescent="0.2">
      <c r="A26" s="87">
        <f t="shared" si="0"/>
        <v>13</v>
      </c>
      <c r="B26" s="29" t="s">
        <v>366</v>
      </c>
      <c r="C26" s="5">
        <f>'SIT Schedules'!C185</f>
        <v>-458640</v>
      </c>
      <c r="D26" s="5">
        <f>'SIT Schedules'!D185</f>
        <v>0</v>
      </c>
      <c r="E26" s="5">
        <f>'SIT Schedules'!E185</f>
        <v>-458640</v>
      </c>
      <c r="F26" s="5">
        <f>'SIT Schedules'!F185</f>
        <v>0</v>
      </c>
      <c r="G26" s="5">
        <f>'SIT Schedules'!G185</f>
        <v>-458640</v>
      </c>
      <c r="H26" s="5">
        <f>'SIT Schedules'!H185</f>
        <v>0</v>
      </c>
      <c r="I26" s="5">
        <f>'SIT Schedules'!I185</f>
        <v>-458640</v>
      </c>
      <c r="J26" s="5"/>
      <c r="K26" s="5">
        <f>'SIT Schedules'!K185</f>
        <v>-453595</v>
      </c>
      <c r="L26" s="5"/>
      <c r="M26" s="5">
        <f>'SIT Schedules'!M185</f>
        <v>-197446</v>
      </c>
      <c r="N26" s="5">
        <f>'SIT Schedules'!N185</f>
        <v>-651041</v>
      </c>
    </row>
    <row r="27" spans="1:14" x14ac:dyDescent="0.2">
      <c r="A27" s="87">
        <f t="shared" si="0"/>
        <v>14</v>
      </c>
    </row>
    <row r="28" spans="1:14" ht="13.5" thickBot="1" x14ac:dyDescent="0.25">
      <c r="A28" s="87">
        <f t="shared" si="0"/>
        <v>15</v>
      </c>
      <c r="B28" s="29" t="s">
        <v>367</v>
      </c>
      <c r="C28" s="40">
        <f t="shared" ref="C28:I28" si="5">SUM(C24:C27)</f>
        <v>5532011</v>
      </c>
      <c r="D28" s="40">
        <f t="shared" si="5"/>
        <v>28129</v>
      </c>
      <c r="E28" s="40">
        <f t="shared" si="5"/>
        <v>5503882</v>
      </c>
      <c r="F28" s="86">
        <f t="shared" si="5"/>
        <v>-28415</v>
      </c>
      <c r="G28" s="40">
        <f t="shared" si="5"/>
        <v>5475467</v>
      </c>
      <c r="H28" s="40">
        <f t="shared" si="5"/>
        <v>0</v>
      </c>
      <c r="I28" s="40">
        <f t="shared" si="5"/>
        <v>5475467</v>
      </c>
      <c r="K28" s="40">
        <f>SUM(K24:K27)</f>
        <v>5386529</v>
      </c>
      <c r="M28" s="86">
        <f>SUM(M24:M27)</f>
        <v>-1095810</v>
      </c>
      <c r="N28" s="40">
        <f>SUM(N24:N27)</f>
        <v>4290718</v>
      </c>
    </row>
    <row r="29" spans="1:14" ht="13.5" thickTop="1" x14ac:dyDescent="0.2">
      <c r="A29" s="87">
        <f t="shared" si="0"/>
        <v>16</v>
      </c>
      <c r="B29" s="29"/>
    </row>
    <row r="30" spans="1:14" x14ac:dyDescent="0.2">
      <c r="A30" s="87">
        <f t="shared" si="0"/>
        <v>17</v>
      </c>
    </row>
    <row r="31" spans="1:14" x14ac:dyDescent="0.2">
      <c r="A31" s="87">
        <f t="shared" si="0"/>
        <v>18</v>
      </c>
      <c r="D31" s="33"/>
      <c r="F31" s="33"/>
      <c r="H31" s="33"/>
    </row>
    <row r="32" spans="1:14" x14ac:dyDescent="0.2">
      <c r="A32" s="87">
        <f t="shared" si="0"/>
        <v>19</v>
      </c>
      <c r="B32" s="29" t="s">
        <v>231</v>
      </c>
      <c r="C32" s="5">
        <f>ROUND('CFIT Schedules'!C243,0)</f>
        <v>31019664</v>
      </c>
      <c r="D32" s="5">
        <f>ROUND('CFIT Schedules'!D243,0)</f>
        <v>-2201280</v>
      </c>
      <c r="E32" s="5">
        <f>+C32-D32</f>
        <v>33220944</v>
      </c>
      <c r="F32" s="5">
        <f>ROUND('CFIT Schedules'!F243,0)</f>
        <v>-163478</v>
      </c>
      <c r="G32" s="5">
        <f>+E32+F32</f>
        <v>33057466</v>
      </c>
      <c r="H32" s="5">
        <f>ROUND('CFIT Schedules'!H243,0)</f>
        <v>0</v>
      </c>
      <c r="I32" s="5">
        <f>+G32+H32</f>
        <v>33057466</v>
      </c>
      <c r="J32" s="5"/>
      <c r="K32" s="5">
        <f>ROUND('CFIT Schedules'!K243,0)</f>
        <v>32528674</v>
      </c>
      <c r="L32" s="5"/>
      <c r="M32" s="5">
        <f>ROUND('CFIT Schedules'!M243,0)</f>
        <v>-5209436</v>
      </c>
      <c r="N32" s="5">
        <f>ROUND('CFIT Schedules'!N243,0)</f>
        <v>27319238</v>
      </c>
    </row>
    <row r="33" spans="1:14" x14ac:dyDescent="0.2">
      <c r="A33" s="87">
        <f t="shared" si="0"/>
        <v>20</v>
      </c>
      <c r="B33" s="2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87">
        <f t="shared" si="0"/>
        <v>21</v>
      </c>
      <c r="B34" s="29" t="s">
        <v>232</v>
      </c>
      <c r="C34" s="5">
        <f>'DFIT-Per Books as Adjusted'!C232</f>
        <v>5533025</v>
      </c>
      <c r="D34" s="5">
        <f>'DFIT-Per Books as Adjusted'!D232</f>
        <v>4699851</v>
      </c>
      <c r="E34" s="5">
        <f>+C34-D34</f>
        <v>833174</v>
      </c>
      <c r="F34" s="5">
        <f>'DFIT-Per Books as Adjusted'!F232</f>
        <v>0</v>
      </c>
      <c r="G34" s="5">
        <f>+E34+F34</f>
        <v>833174</v>
      </c>
      <c r="H34" s="5">
        <f>'DFIT-Per Books as Adjusted'!H232</f>
        <v>0</v>
      </c>
      <c r="I34" s="5">
        <f>+G34+H34</f>
        <v>833174</v>
      </c>
      <c r="J34" s="5"/>
      <c r="K34" s="5">
        <f>'DFIT-Per Books as Adjusted'!K232</f>
        <v>773120</v>
      </c>
      <c r="L34" s="5"/>
      <c r="M34" s="5">
        <f>'DFIT-Per Books as Adjusted'!M232</f>
        <v>-683026</v>
      </c>
      <c r="N34" s="5">
        <f>'DFIT-Per Books as Adjusted'!N232</f>
        <v>90094</v>
      </c>
    </row>
    <row r="35" spans="1:14" x14ac:dyDescent="0.2">
      <c r="A35" s="87">
        <f t="shared" si="0"/>
        <v>22</v>
      </c>
      <c r="B35" s="2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">
      <c r="A36" s="87">
        <f t="shared" si="0"/>
        <v>23</v>
      </c>
      <c r="B36" s="29" t="s">
        <v>233</v>
      </c>
      <c r="C36" s="5">
        <f>ROUND('DFIT-Per Books as Adjusted'!C242,0)</f>
        <v>-129533</v>
      </c>
      <c r="D36" s="5">
        <f>ROUND('DFIT-Per Books as Adjusted'!D242,0)</f>
        <v>0</v>
      </c>
      <c r="E36" s="5">
        <f>+C36-D36</f>
        <v>-129533</v>
      </c>
      <c r="F36" s="5">
        <f>ROUND('DFIT-Per Books as Adjusted'!F242,0)</f>
        <v>0</v>
      </c>
      <c r="G36" s="5">
        <f>+E36+F36</f>
        <v>-129533</v>
      </c>
      <c r="H36" s="5">
        <f>ROUND('DFIT-Per Books as Adjusted'!H242,0)</f>
        <v>0</v>
      </c>
      <c r="I36" s="5">
        <f>+G36+H36</f>
        <v>-129533</v>
      </c>
      <c r="J36" s="5"/>
      <c r="K36" s="5">
        <f>ROUND('DFIT-Per Books as Adjusted'!K242,0)</f>
        <v>-128109</v>
      </c>
      <c r="L36" s="5"/>
      <c r="M36" s="5">
        <f>ROUND('DFIT-Per Books as Adjusted'!M242,0)</f>
        <v>0</v>
      </c>
      <c r="N36" s="5">
        <f>ROUND('DFIT-Per Books as Adjusted'!N242,0)</f>
        <v>-128109</v>
      </c>
    </row>
    <row r="37" spans="1:14" x14ac:dyDescent="0.2">
      <c r="A37" s="87">
        <f t="shared" si="0"/>
        <v>24</v>
      </c>
      <c r="B37" s="29"/>
    </row>
    <row r="38" spans="1:14" ht="13.5" thickBot="1" x14ac:dyDescent="0.25">
      <c r="A38" s="87">
        <f t="shared" si="0"/>
        <v>25</v>
      </c>
      <c r="B38" s="29" t="s">
        <v>234</v>
      </c>
      <c r="C38" s="40">
        <f t="shared" ref="C38:H38" si="6">SUM(C32:C37)</f>
        <v>36423156</v>
      </c>
      <c r="D38" s="40">
        <f t="shared" si="6"/>
        <v>2498571</v>
      </c>
      <c r="E38" s="40">
        <f t="shared" si="6"/>
        <v>33924585</v>
      </c>
      <c r="F38" s="86">
        <f t="shared" si="6"/>
        <v>-163478</v>
      </c>
      <c r="G38" s="40">
        <f t="shared" si="6"/>
        <v>33761107</v>
      </c>
      <c r="H38" s="40">
        <f t="shared" si="6"/>
        <v>0</v>
      </c>
      <c r="I38" s="40">
        <f>SUM(I32:I37)</f>
        <v>33761107</v>
      </c>
      <c r="K38" s="40">
        <f>SUM(K32:K37)</f>
        <v>33173685</v>
      </c>
      <c r="M38" s="86">
        <f>SUM(M32:M37)</f>
        <v>-5892462</v>
      </c>
      <c r="N38" s="40">
        <f>SUM(N32:N37)</f>
        <v>27281223</v>
      </c>
    </row>
    <row r="39" spans="1:14" ht="13.5" thickTop="1" x14ac:dyDescent="0.2">
      <c r="A39" s="87">
        <f t="shared" si="0"/>
        <v>26</v>
      </c>
      <c r="D39" s="33"/>
      <c r="F39" s="33"/>
      <c r="H39" s="33"/>
    </row>
    <row r="40" spans="1:14" x14ac:dyDescent="0.2">
      <c r="A40" s="87">
        <f t="shared" si="0"/>
        <v>27</v>
      </c>
      <c r="D40" s="33"/>
      <c r="F40" s="33"/>
      <c r="H40" s="33"/>
    </row>
    <row r="41" spans="1:14" x14ac:dyDescent="0.2">
      <c r="A41" s="87">
        <f t="shared" si="0"/>
        <v>28</v>
      </c>
      <c r="C41" s="33"/>
      <c r="D41" s="33"/>
      <c r="F41" s="33"/>
      <c r="H41" s="33"/>
    </row>
    <row r="42" spans="1:14" ht="13.5" thickBot="1" x14ac:dyDescent="0.25">
      <c r="A42" s="87">
        <f t="shared" si="0"/>
        <v>29</v>
      </c>
      <c r="B42" s="29" t="s">
        <v>368</v>
      </c>
      <c r="C42" s="38">
        <f t="shared" ref="C42:I42" si="7">C28+C38</f>
        <v>41955167</v>
      </c>
      <c r="D42" s="38">
        <f t="shared" si="7"/>
        <v>2526700</v>
      </c>
      <c r="E42" s="38">
        <f t="shared" si="7"/>
        <v>39428467</v>
      </c>
      <c r="F42" s="38">
        <f t="shared" si="7"/>
        <v>-191893</v>
      </c>
      <c r="G42" s="38">
        <f t="shared" si="7"/>
        <v>39236574</v>
      </c>
      <c r="H42" s="38">
        <f t="shared" si="7"/>
        <v>0</v>
      </c>
      <c r="I42" s="38">
        <f t="shared" si="7"/>
        <v>39236574</v>
      </c>
      <c r="K42" s="38">
        <f>K28+K38</f>
        <v>38560214</v>
      </c>
      <c r="M42" s="38">
        <f>M28+M38</f>
        <v>-6988272</v>
      </c>
      <c r="N42" s="38">
        <f>N28+N38</f>
        <v>31571941</v>
      </c>
    </row>
    <row r="43" spans="1:14" ht="13.5" thickTop="1" x14ac:dyDescent="0.2">
      <c r="A43" s="85"/>
      <c r="D43" s="33"/>
      <c r="F43" s="33"/>
      <c r="H43" s="33"/>
    </row>
    <row r="44" spans="1:14" x14ac:dyDescent="0.2">
      <c r="A44" s="85"/>
      <c r="D44" s="33"/>
      <c r="F44" s="33"/>
      <c r="H44" s="33"/>
    </row>
  </sheetData>
  <mergeCells count="5">
    <mergeCell ref="A5:J5"/>
    <mergeCell ref="A1:J1"/>
    <mergeCell ref="A2:J2"/>
    <mergeCell ref="A3:J3"/>
    <mergeCell ref="A4:J4"/>
  </mergeCells>
  <phoneticPr fontId="2" type="noConversion"/>
  <pageMargins left="0.25" right="0.25" top="1" bottom="0.5" header="0.5" footer="0.5"/>
  <pageSetup scale="52" orientation="landscape" r:id="rId1"/>
  <headerFooter alignWithMargins="0">
    <oddHeader>&amp;RKPSC 2014-00396
SECTION V
EXHIBIT 3
SUMMARY
PAGE &amp;P of 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opLeftCell="C1" zoomScaleNormal="100" workbookViewId="0">
      <selection activeCell="L4" sqref="L4"/>
    </sheetView>
  </sheetViews>
  <sheetFormatPr defaultRowHeight="12.75" x14ac:dyDescent="0.2"/>
  <cols>
    <col min="1" max="1" width="9.140625" style="27"/>
    <col min="2" max="2" width="60.7109375" style="27" customWidth="1"/>
    <col min="3" max="15" width="15.7109375" style="27" customWidth="1"/>
    <col min="16" max="16384" width="9.140625" style="27"/>
  </cols>
  <sheetData>
    <row r="1" spans="1:14" x14ac:dyDescent="0.2">
      <c r="A1" s="128" t="s">
        <v>307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4" x14ac:dyDescent="0.2">
      <c r="A2" s="128" t="s">
        <v>120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4" x14ac:dyDescent="0.2">
      <c r="A3" s="128" t="s">
        <v>121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4" x14ac:dyDescent="0.2">
      <c r="A4" s="128" t="s">
        <v>122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4" x14ac:dyDescent="0.2">
      <c r="A5" s="128" t="str">
        <f>Summary!A4</f>
        <v>Twelve Months Ended September 30, 2014</v>
      </c>
      <c r="B5" s="129"/>
      <c r="C5" s="129"/>
      <c r="D5" s="129"/>
      <c r="E5" s="129"/>
      <c r="F5" s="129"/>
      <c r="G5" s="129"/>
      <c r="H5" s="129"/>
      <c r="I5" s="129"/>
      <c r="J5" s="129"/>
    </row>
    <row r="9" spans="1:14" x14ac:dyDescent="0.2">
      <c r="C9" s="88" t="s">
        <v>135</v>
      </c>
      <c r="D9" s="88" t="s">
        <v>136</v>
      </c>
      <c r="E9" s="88" t="s">
        <v>137</v>
      </c>
      <c r="F9" s="88" t="s">
        <v>138</v>
      </c>
      <c r="G9" s="88" t="s">
        <v>139</v>
      </c>
      <c r="H9" s="88" t="s">
        <v>140</v>
      </c>
      <c r="I9" s="88" t="s">
        <v>141</v>
      </c>
      <c r="J9" s="88" t="s">
        <v>142</v>
      </c>
      <c r="K9" s="88" t="s">
        <v>143</v>
      </c>
      <c r="L9" s="88" t="s">
        <v>149</v>
      </c>
      <c r="M9" s="88" t="s">
        <v>169</v>
      </c>
      <c r="N9" s="88" t="s">
        <v>345</v>
      </c>
    </row>
    <row r="10" spans="1:14" x14ac:dyDescent="0.2">
      <c r="E10" s="28" t="s">
        <v>118</v>
      </c>
      <c r="G10" s="28" t="s">
        <v>118</v>
      </c>
      <c r="I10" s="28" t="s">
        <v>225</v>
      </c>
    </row>
    <row r="11" spans="1:14" x14ac:dyDescent="0.2">
      <c r="C11" s="28" t="s">
        <v>118</v>
      </c>
      <c r="D11" s="28" t="s">
        <v>128</v>
      </c>
      <c r="E11" s="28" t="s">
        <v>126</v>
      </c>
      <c r="G11" s="28" t="s">
        <v>126</v>
      </c>
      <c r="H11" s="28"/>
      <c r="I11" s="28" t="s">
        <v>336</v>
      </c>
      <c r="J11" s="28" t="s">
        <v>320</v>
      </c>
      <c r="K11" s="28" t="s">
        <v>320</v>
      </c>
      <c r="M11" s="28" t="s">
        <v>321</v>
      </c>
      <c r="N11" s="28" t="s">
        <v>320</v>
      </c>
    </row>
    <row r="12" spans="1:14" x14ac:dyDescent="0.2">
      <c r="C12" s="28" t="s">
        <v>119</v>
      </c>
      <c r="D12" s="28" t="s">
        <v>129</v>
      </c>
      <c r="E12" s="28" t="s">
        <v>338</v>
      </c>
      <c r="F12" s="28" t="s">
        <v>340</v>
      </c>
      <c r="G12" s="28" t="s">
        <v>332</v>
      </c>
      <c r="H12" s="28" t="s">
        <v>133</v>
      </c>
      <c r="I12" s="28" t="s">
        <v>337</v>
      </c>
      <c r="J12" s="28" t="s">
        <v>144</v>
      </c>
      <c r="K12" s="28" t="s">
        <v>146</v>
      </c>
      <c r="L12" s="28" t="s">
        <v>144</v>
      </c>
      <c r="M12" s="28" t="s">
        <v>191</v>
      </c>
      <c r="N12" s="28" t="s">
        <v>296</v>
      </c>
    </row>
    <row r="13" spans="1:14" x14ac:dyDescent="0.2">
      <c r="A13" s="89" t="s">
        <v>123</v>
      </c>
      <c r="B13" s="89" t="s">
        <v>297</v>
      </c>
      <c r="C13" s="89" t="str">
        <f>Summary!C13</f>
        <v>12 Mo. 09/30/14</v>
      </c>
      <c r="D13" s="89" t="s">
        <v>130</v>
      </c>
      <c r="E13" s="89" t="s">
        <v>134</v>
      </c>
      <c r="F13" s="89" t="s">
        <v>134</v>
      </c>
      <c r="G13" s="89" t="s">
        <v>134</v>
      </c>
      <c r="H13" s="89" t="s">
        <v>134</v>
      </c>
      <c r="I13" s="89" t="str">
        <f>C13</f>
        <v>12 Mo. 09/30/14</v>
      </c>
      <c r="J13" s="89" t="s">
        <v>145</v>
      </c>
      <c r="K13" s="89" t="s">
        <v>147</v>
      </c>
      <c r="L13" s="89" t="s">
        <v>148</v>
      </c>
      <c r="M13" s="89" t="s">
        <v>134</v>
      </c>
      <c r="N13" s="89" t="s">
        <v>147</v>
      </c>
    </row>
    <row r="14" spans="1:14" x14ac:dyDescent="0.2">
      <c r="A14" s="28">
        <v>1</v>
      </c>
      <c r="B14" s="90" t="s">
        <v>222</v>
      </c>
      <c r="C14" s="91">
        <v>141524388</v>
      </c>
      <c r="D14" s="69">
        <v>0</v>
      </c>
      <c r="E14" s="69">
        <f>+C14-D14</f>
        <v>141524388</v>
      </c>
      <c r="F14" s="69">
        <v>-495495</v>
      </c>
      <c r="G14" s="37">
        <f>+E14+F14</f>
        <v>141028893</v>
      </c>
      <c r="H14" s="37">
        <v>0</v>
      </c>
      <c r="I14" s="37">
        <f>+G14+H14</f>
        <v>141028893</v>
      </c>
      <c r="J14" s="6" t="s">
        <v>150</v>
      </c>
      <c r="K14" s="92">
        <v>138855757</v>
      </c>
      <c r="L14" s="28" t="s">
        <v>150</v>
      </c>
      <c r="M14" s="37">
        <v>-21705700</v>
      </c>
      <c r="N14" s="37">
        <f>K14+M14</f>
        <v>117150057</v>
      </c>
    </row>
    <row r="15" spans="1:14" x14ac:dyDescent="0.2">
      <c r="A15" s="28">
        <f>+A14+1</f>
        <v>2</v>
      </c>
      <c r="B15" s="27" t="s">
        <v>124</v>
      </c>
      <c r="C15" s="69">
        <v>38665107</v>
      </c>
      <c r="D15" s="69">
        <v>0</v>
      </c>
      <c r="E15" s="69">
        <f>+C15-D15</f>
        <v>38665107</v>
      </c>
      <c r="F15" s="69">
        <v>0</v>
      </c>
      <c r="G15" s="69">
        <f>+E15-F15</f>
        <v>38665107</v>
      </c>
      <c r="H15" s="69">
        <v>0</v>
      </c>
      <c r="I15" s="69">
        <f>+G15+H15</f>
        <v>38665107</v>
      </c>
      <c r="J15" s="66">
        <f>VLOOKUP(L15,$C$259:$D$273,2,FALSE)</f>
        <v>0.98899999999999999</v>
      </c>
      <c r="K15" s="37">
        <f>IF(I15*J15=0,0, ROUND(I15*J15,0))</f>
        <v>38239791</v>
      </c>
      <c r="L15" s="28" t="s">
        <v>238</v>
      </c>
      <c r="M15" s="69">
        <v>-5425529</v>
      </c>
      <c r="N15" s="37">
        <f>K15+M15</f>
        <v>32814262</v>
      </c>
    </row>
    <row r="16" spans="1:14" x14ac:dyDescent="0.2">
      <c r="A16" s="28">
        <f t="shared" ref="A16:A79" si="0">+A15+1</f>
        <v>3</v>
      </c>
      <c r="B16" s="27" t="s">
        <v>369</v>
      </c>
      <c r="C16" s="69">
        <v>1901267</v>
      </c>
      <c r="D16" s="69">
        <v>0</v>
      </c>
      <c r="E16" s="69">
        <f>+C16-D16</f>
        <v>1901267</v>
      </c>
      <c r="F16" s="69">
        <v>0</v>
      </c>
      <c r="G16" s="69">
        <f>+E16-F16</f>
        <v>1901267</v>
      </c>
      <c r="H16" s="69">
        <v>0</v>
      </c>
      <c r="I16" s="69">
        <f>+G16+H16</f>
        <v>1901267</v>
      </c>
      <c r="J16" s="66">
        <f>VLOOKUP(L16,$C$259:$D$273,2,FALSE)</f>
        <v>0.98899999999999999</v>
      </c>
      <c r="K16" s="37">
        <f>IF(I16*J16=0,0, ROUND(I16*J16,0))</f>
        <v>1880353</v>
      </c>
      <c r="L16" s="28" t="s">
        <v>238</v>
      </c>
      <c r="M16" s="69">
        <v>0</v>
      </c>
      <c r="N16" s="37">
        <f>K16+M16</f>
        <v>1880353</v>
      </c>
    </row>
    <row r="17" spans="1:14" x14ac:dyDescent="0.2">
      <c r="A17" s="28">
        <f t="shared" si="0"/>
        <v>4</v>
      </c>
      <c r="B17" s="27" t="s">
        <v>303</v>
      </c>
      <c r="C17" s="61">
        <v>3282008</v>
      </c>
      <c r="D17" s="61">
        <f>C17</f>
        <v>3282008</v>
      </c>
      <c r="E17" s="36">
        <f>+C17-D17</f>
        <v>0</v>
      </c>
      <c r="F17" s="61">
        <v>0</v>
      </c>
      <c r="G17" s="36">
        <f>+E17+F17</f>
        <v>0</v>
      </c>
      <c r="H17" s="36">
        <v>0</v>
      </c>
      <c r="I17" s="36">
        <f>+G17+H17</f>
        <v>0</v>
      </c>
      <c r="J17" s="6" t="s">
        <v>152</v>
      </c>
      <c r="K17" s="93">
        <v>0</v>
      </c>
      <c r="L17" s="6" t="s">
        <v>152</v>
      </c>
      <c r="M17" s="36">
        <v>0</v>
      </c>
      <c r="N17" s="36">
        <f>K17+M17</f>
        <v>0</v>
      </c>
    </row>
    <row r="18" spans="1:14" x14ac:dyDescent="0.2">
      <c r="A18" s="28">
        <f t="shared" si="0"/>
        <v>5</v>
      </c>
      <c r="B18" s="90" t="s">
        <v>226</v>
      </c>
      <c r="C18" s="69">
        <f t="shared" ref="C18:I18" si="1">C14-C15+C16+C17</f>
        <v>108042556</v>
      </c>
      <c r="D18" s="69">
        <f t="shared" si="1"/>
        <v>3282008</v>
      </c>
      <c r="E18" s="69">
        <f t="shared" si="1"/>
        <v>104760548</v>
      </c>
      <c r="F18" s="69">
        <f t="shared" si="1"/>
        <v>-495495</v>
      </c>
      <c r="G18" s="69">
        <f t="shared" si="1"/>
        <v>104265053</v>
      </c>
      <c r="H18" s="69">
        <f t="shared" si="1"/>
        <v>0</v>
      </c>
      <c r="I18" s="69">
        <f t="shared" si="1"/>
        <v>104265053</v>
      </c>
      <c r="J18" s="6"/>
      <c r="K18" s="69">
        <f>K14-K15+K16+K17</f>
        <v>102496319</v>
      </c>
      <c r="L18" s="6"/>
      <c r="M18" s="69">
        <f>M14-M15+M16+M17</f>
        <v>-16280171</v>
      </c>
      <c r="N18" s="69">
        <f>N14-N15+N16+N17</f>
        <v>86216148</v>
      </c>
    </row>
    <row r="19" spans="1:14" x14ac:dyDescent="0.2">
      <c r="A19" s="28">
        <f t="shared" si="0"/>
        <v>6</v>
      </c>
      <c r="B19" s="73" t="s">
        <v>293</v>
      </c>
      <c r="C19" s="61">
        <f>'SIT Schedules'!C182</f>
        <v>5990651</v>
      </c>
      <c r="D19" s="61">
        <f>'SIT Schedules'!D182</f>
        <v>28129</v>
      </c>
      <c r="E19" s="61">
        <f>+C19-D19</f>
        <v>5962522</v>
      </c>
      <c r="F19" s="61">
        <f>'SIT Schedules'!F182</f>
        <v>-28415</v>
      </c>
      <c r="G19" s="37">
        <f>+E19+F19</f>
        <v>5934107</v>
      </c>
      <c r="H19" s="61">
        <f>'SIT Schedules'!H182</f>
        <v>0</v>
      </c>
      <c r="I19" s="36">
        <f>+G19+H19</f>
        <v>5934107</v>
      </c>
      <c r="J19" s="6" t="s">
        <v>240</v>
      </c>
      <c r="K19" s="61">
        <f>'SIT Schedules'!K182</f>
        <v>5840124</v>
      </c>
      <c r="L19" s="6" t="s">
        <v>223</v>
      </c>
      <c r="M19" s="61">
        <f>'SIT Schedules'!M182</f>
        <v>-898364</v>
      </c>
      <c r="N19" s="61">
        <f>'SIT Schedules'!N182</f>
        <v>4941759</v>
      </c>
    </row>
    <row r="20" spans="1:14" x14ac:dyDescent="0.2">
      <c r="A20" s="28">
        <f t="shared" si="0"/>
        <v>7</v>
      </c>
      <c r="B20" s="90" t="s">
        <v>224</v>
      </c>
      <c r="C20" s="94">
        <f t="shared" ref="C20:I20" si="2">C18-C19</f>
        <v>102051905</v>
      </c>
      <c r="D20" s="94">
        <f t="shared" si="2"/>
        <v>3253879</v>
      </c>
      <c r="E20" s="94">
        <f t="shared" si="2"/>
        <v>98798026</v>
      </c>
      <c r="F20" s="94">
        <f t="shared" si="2"/>
        <v>-467080</v>
      </c>
      <c r="G20" s="94">
        <f t="shared" si="2"/>
        <v>98330946</v>
      </c>
      <c r="H20" s="94">
        <f t="shared" si="2"/>
        <v>0</v>
      </c>
      <c r="I20" s="94">
        <f t="shared" si="2"/>
        <v>98330946</v>
      </c>
      <c r="J20" s="95"/>
      <c r="K20" s="96">
        <f>K18-K19</f>
        <v>96656195</v>
      </c>
      <c r="L20" s="50"/>
      <c r="M20" s="94">
        <f t="shared" ref="M20:N20" si="3">M18-M19</f>
        <v>-15381807</v>
      </c>
      <c r="N20" s="94">
        <f t="shared" si="3"/>
        <v>81274389</v>
      </c>
    </row>
    <row r="21" spans="1:14" x14ac:dyDescent="0.2">
      <c r="A21" s="28">
        <f t="shared" si="0"/>
        <v>8</v>
      </c>
      <c r="C21" s="69"/>
      <c r="K21" s="92"/>
    </row>
    <row r="22" spans="1:14" x14ac:dyDescent="0.2">
      <c r="A22" s="28">
        <f t="shared" si="0"/>
        <v>9</v>
      </c>
      <c r="B22" s="90" t="s">
        <v>1</v>
      </c>
      <c r="C22" s="69"/>
      <c r="K22" s="92"/>
    </row>
    <row r="23" spans="1:14" x14ac:dyDescent="0.2">
      <c r="A23" s="28">
        <f t="shared" si="0"/>
        <v>10</v>
      </c>
      <c r="B23" s="27" t="s">
        <v>2</v>
      </c>
      <c r="C23" s="69">
        <v>24000</v>
      </c>
      <c r="D23" s="69">
        <v>0</v>
      </c>
      <c r="E23" s="69">
        <f t="shared" ref="E23:E38" si="4">+C23-D23</f>
        <v>24000</v>
      </c>
      <c r="F23" s="69">
        <v>0</v>
      </c>
      <c r="G23" s="37">
        <f t="shared" ref="G23:G38" si="5">+E23+F23</f>
        <v>24000</v>
      </c>
      <c r="H23" s="69">
        <v>0</v>
      </c>
      <c r="I23" s="37">
        <f>+G23+H23</f>
        <v>24000</v>
      </c>
      <c r="J23" s="66">
        <f t="shared" ref="J23:J38" si="6">VLOOKUP(L23,$C$259:$D$273,2,FALSE)</f>
        <v>0.98899999999999999</v>
      </c>
      <c r="K23" s="37">
        <f>IF(I23*J23=0,0, ROUND(I23*J23,0))</f>
        <v>23736</v>
      </c>
      <c r="L23" s="28" t="s">
        <v>238</v>
      </c>
      <c r="M23" s="69">
        <v>0</v>
      </c>
      <c r="N23" s="37">
        <f t="shared" ref="N23:N38" si="7">K23+M23</f>
        <v>23736</v>
      </c>
    </row>
    <row r="24" spans="1:14" x14ac:dyDescent="0.2">
      <c r="A24" s="28">
        <f t="shared" si="0"/>
        <v>11</v>
      </c>
      <c r="B24" s="27" t="s">
        <v>177</v>
      </c>
      <c r="C24" s="69">
        <v>0</v>
      </c>
      <c r="D24" s="69">
        <v>0</v>
      </c>
      <c r="E24" s="69">
        <f>+C24-D24</f>
        <v>0</v>
      </c>
      <c r="F24" s="69">
        <v>0</v>
      </c>
      <c r="G24" s="37">
        <f t="shared" si="5"/>
        <v>0</v>
      </c>
      <c r="H24" s="69">
        <v>0</v>
      </c>
      <c r="I24" s="37">
        <f>+G24+H24</f>
        <v>0</v>
      </c>
      <c r="J24" s="66">
        <f t="shared" si="6"/>
        <v>0.98899999999999999</v>
      </c>
      <c r="K24" s="37">
        <f>IF(I24*J24=0,0, ROUND(I24*J24,0))</f>
        <v>0</v>
      </c>
      <c r="L24" s="28" t="s">
        <v>238</v>
      </c>
      <c r="M24" s="69">
        <v>0</v>
      </c>
      <c r="N24" s="37">
        <f t="shared" si="7"/>
        <v>0</v>
      </c>
    </row>
    <row r="25" spans="1:14" x14ac:dyDescent="0.2">
      <c r="A25" s="28">
        <f t="shared" si="0"/>
        <v>12</v>
      </c>
      <c r="B25" s="27" t="s">
        <v>3</v>
      </c>
      <c r="C25" s="69">
        <v>-846000</v>
      </c>
      <c r="D25" s="69">
        <v>0</v>
      </c>
      <c r="E25" s="69">
        <f t="shared" si="4"/>
        <v>-846000</v>
      </c>
      <c r="F25" s="69">
        <v>0</v>
      </c>
      <c r="G25" s="37">
        <f t="shared" si="5"/>
        <v>-846000</v>
      </c>
      <c r="H25" s="69">
        <v>0</v>
      </c>
      <c r="I25" s="37">
        <f t="shared" ref="I25:I38" si="8">+G25+H25</f>
        <v>-846000</v>
      </c>
      <c r="J25" s="66">
        <f t="shared" si="6"/>
        <v>0.98899999999999999</v>
      </c>
      <c r="K25" s="37">
        <f t="shared" ref="K25:K38" si="9">IF(I25*J25=0,0, ROUND(I25*J25,0))</f>
        <v>-836694</v>
      </c>
      <c r="L25" s="28" t="s">
        <v>238</v>
      </c>
      <c r="M25" s="37">
        <f>-2451558+209475</f>
        <v>-2242083</v>
      </c>
      <c r="N25" s="37">
        <f t="shared" si="7"/>
        <v>-3078777</v>
      </c>
    </row>
    <row r="26" spans="1:14" x14ac:dyDescent="0.2">
      <c r="A26" s="28">
        <f t="shared" si="0"/>
        <v>13</v>
      </c>
      <c r="B26" s="27" t="s">
        <v>178</v>
      </c>
      <c r="C26" s="69">
        <v>0</v>
      </c>
      <c r="D26" s="69">
        <v>0</v>
      </c>
      <c r="E26" s="69">
        <f>+C26-D26</f>
        <v>0</v>
      </c>
      <c r="F26" s="69">
        <v>0</v>
      </c>
      <c r="G26" s="37">
        <f t="shared" si="5"/>
        <v>0</v>
      </c>
      <c r="H26" s="69">
        <v>0</v>
      </c>
      <c r="I26" s="37">
        <f>+G26+H26</f>
        <v>0</v>
      </c>
      <c r="J26" s="66">
        <f t="shared" si="6"/>
        <v>0.98899999999999999</v>
      </c>
      <c r="K26" s="37">
        <f>IF(I26*J26=0,0, ROUND(I26*J26,0))</f>
        <v>0</v>
      </c>
      <c r="L26" s="28" t="s">
        <v>238</v>
      </c>
      <c r="M26" s="69">
        <v>0</v>
      </c>
      <c r="N26" s="37">
        <f t="shared" si="7"/>
        <v>0</v>
      </c>
    </row>
    <row r="27" spans="1:14" x14ac:dyDescent="0.2">
      <c r="A27" s="28">
        <f t="shared" si="0"/>
        <v>14</v>
      </c>
      <c r="B27" s="27" t="s">
        <v>4</v>
      </c>
      <c r="C27" s="69">
        <v>2079</v>
      </c>
      <c r="D27" s="69">
        <v>0</v>
      </c>
      <c r="E27" s="69">
        <f t="shared" si="4"/>
        <v>2079</v>
      </c>
      <c r="F27" s="69">
        <v>0</v>
      </c>
      <c r="G27" s="37">
        <f t="shared" si="5"/>
        <v>2079</v>
      </c>
      <c r="H27" s="37">
        <v>0</v>
      </c>
      <c r="I27" s="37">
        <f t="shared" si="8"/>
        <v>2079</v>
      </c>
      <c r="J27" s="66">
        <f t="shared" si="6"/>
        <v>0.98899999999999999</v>
      </c>
      <c r="K27" s="37">
        <f t="shared" si="9"/>
        <v>2056</v>
      </c>
      <c r="L27" s="28" t="s">
        <v>238</v>
      </c>
      <c r="M27" s="37">
        <v>0</v>
      </c>
      <c r="N27" s="37">
        <f t="shared" si="7"/>
        <v>2056</v>
      </c>
    </row>
    <row r="28" spans="1:14" x14ac:dyDescent="0.2">
      <c r="A28" s="28">
        <f t="shared" si="0"/>
        <v>15</v>
      </c>
      <c r="B28" s="27" t="s">
        <v>5</v>
      </c>
      <c r="C28" s="48">
        <v>17251</v>
      </c>
      <c r="D28" s="69">
        <v>0</v>
      </c>
      <c r="E28" s="69">
        <f t="shared" si="4"/>
        <v>17251</v>
      </c>
      <c r="F28" s="69">
        <v>0</v>
      </c>
      <c r="G28" s="37">
        <f t="shared" si="5"/>
        <v>17251</v>
      </c>
      <c r="H28" s="37">
        <v>0</v>
      </c>
      <c r="I28" s="37">
        <f t="shared" si="8"/>
        <v>17251</v>
      </c>
      <c r="J28" s="66">
        <f t="shared" si="6"/>
        <v>0.98899999999999999</v>
      </c>
      <c r="K28" s="37">
        <f t="shared" si="9"/>
        <v>17061</v>
      </c>
      <c r="L28" s="28" t="s">
        <v>238</v>
      </c>
      <c r="M28" s="37">
        <v>0</v>
      </c>
      <c r="N28" s="37">
        <f t="shared" si="7"/>
        <v>17061</v>
      </c>
    </row>
    <row r="29" spans="1:14" x14ac:dyDescent="0.2">
      <c r="A29" s="28">
        <f t="shared" si="0"/>
        <v>16</v>
      </c>
      <c r="B29" s="27" t="s">
        <v>6</v>
      </c>
      <c r="C29" s="69">
        <v>31125</v>
      </c>
      <c r="D29" s="69">
        <v>0</v>
      </c>
      <c r="E29" s="69">
        <f t="shared" si="4"/>
        <v>31125</v>
      </c>
      <c r="F29" s="69">
        <v>0</v>
      </c>
      <c r="G29" s="37">
        <f t="shared" si="5"/>
        <v>31125</v>
      </c>
      <c r="H29" s="69">
        <v>0</v>
      </c>
      <c r="I29" s="37">
        <f t="shared" si="8"/>
        <v>31125</v>
      </c>
      <c r="J29" s="66">
        <f t="shared" si="6"/>
        <v>0.98599999999999999</v>
      </c>
      <c r="K29" s="37">
        <f t="shared" si="9"/>
        <v>30689</v>
      </c>
      <c r="L29" s="28" t="s">
        <v>159</v>
      </c>
      <c r="M29" s="69">
        <v>0</v>
      </c>
      <c r="N29" s="37">
        <f t="shared" si="7"/>
        <v>30689</v>
      </c>
    </row>
    <row r="30" spans="1:14" x14ac:dyDescent="0.2">
      <c r="A30" s="28">
        <f t="shared" si="0"/>
        <v>17</v>
      </c>
      <c r="B30" s="73" t="s">
        <v>252</v>
      </c>
      <c r="C30" s="69">
        <v>0</v>
      </c>
      <c r="D30" s="69">
        <v>0</v>
      </c>
      <c r="E30" s="69">
        <f>+C30-D30</f>
        <v>0</v>
      </c>
      <c r="F30" s="69">
        <v>0</v>
      </c>
      <c r="G30" s="37">
        <f t="shared" si="5"/>
        <v>0</v>
      </c>
      <c r="H30" s="69">
        <v>0</v>
      </c>
      <c r="I30" s="37">
        <f>+G30+H30</f>
        <v>0</v>
      </c>
      <c r="J30" s="66">
        <f t="shared" si="6"/>
        <v>0.98599999999999999</v>
      </c>
      <c r="K30" s="37">
        <f>IF(I30*J30=0,0, ROUND(I30*J30,0))</f>
        <v>0</v>
      </c>
      <c r="L30" s="28" t="s">
        <v>153</v>
      </c>
      <c r="M30" s="69">
        <v>0</v>
      </c>
      <c r="N30" s="37">
        <f t="shared" si="7"/>
        <v>0</v>
      </c>
    </row>
    <row r="31" spans="1:14" x14ac:dyDescent="0.2">
      <c r="A31" s="28">
        <f t="shared" si="0"/>
        <v>18</v>
      </c>
      <c r="B31" s="73" t="s">
        <v>309</v>
      </c>
      <c r="C31" s="69">
        <v>588000</v>
      </c>
      <c r="D31" s="69">
        <v>0</v>
      </c>
      <c r="E31" s="69">
        <f t="shared" si="4"/>
        <v>588000</v>
      </c>
      <c r="F31" s="69">
        <v>0</v>
      </c>
      <c r="G31" s="37">
        <f t="shared" si="5"/>
        <v>588000</v>
      </c>
      <c r="H31" s="69">
        <v>0</v>
      </c>
      <c r="I31" s="37">
        <f>+G31+H31</f>
        <v>588000</v>
      </c>
      <c r="J31" s="66">
        <f t="shared" si="6"/>
        <v>0.98599999999999999</v>
      </c>
      <c r="K31" s="37">
        <f>IF(I31*J31=0,0, ROUND(I31*J31,0))</f>
        <v>579768</v>
      </c>
      <c r="L31" s="28" t="s">
        <v>159</v>
      </c>
      <c r="M31" s="69">
        <v>0</v>
      </c>
      <c r="N31" s="37">
        <f t="shared" si="7"/>
        <v>579768</v>
      </c>
    </row>
    <row r="32" spans="1:14" x14ac:dyDescent="0.2">
      <c r="A32" s="28">
        <f t="shared" si="0"/>
        <v>19</v>
      </c>
      <c r="B32" s="73" t="s">
        <v>322</v>
      </c>
      <c r="C32" s="69">
        <v>0</v>
      </c>
      <c r="D32" s="69">
        <v>0</v>
      </c>
      <c r="E32" s="69">
        <f>+C32-D32</f>
        <v>0</v>
      </c>
      <c r="F32" s="69">
        <v>0</v>
      </c>
      <c r="G32" s="37">
        <f t="shared" si="5"/>
        <v>0</v>
      </c>
      <c r="H32" s="69">
        <v>0</v>
      </c>
      <c r="I32" s="37">
        <f>+G32+H32</f>
        <v>0</v>
      </c>
      <c r="J32" s="66">
        <f t="shared" si="6"/>
        <v>0.98599999999999999</v>
      </c>
      <c r="K32" s="37">
        <f>IF(I32*J32=0,0, ROUND(I32*J32,0))</f>
        <v>0</v>
      </c>
      <c r="L32" s="28" t="s">
        <v>159</v>
      </c>
      <c r="M32" s="69">
        <v>0</v>
      </c>
      <c r="N32" s="37">
        <f t="shared" si="7"/>
        <v>0</v>
      </c>
    </row>
    <row r="33" spans="1:14" x14ac:dyDescent="0.2">
      <c r="A33" s="28">
        <f t="shared" si="0"/>
        <v>20</v>
      </c>
      <c r="B33" s="27" t="s">
        <v>7</v>
      </c>
      <c r="C33" s="69">
        <v>11097000</v>
      </c>
      <c r="D33" s="69">
        <v>0</v>
      </c>
      <c r="E33" s="69">
        <f t="shared" si="4"/>
        <v>11097000</v>
      </c>
      <c r="F33" s="69">
        <v>0</v>
      </c>
      <c r="G33" s="37">
        <f t="shared" si="5"/>
        <v>11097000</v>
      </c>
      <c r="H33" s="37">
        <v>0</v>
      </c>
      <c r="I33" s="37">
        <f t="shared" si="8"/>
        <v>11097000</v>
      </c>
      <c r="J33" s="66">
        <f t="shared" si="6"/>
        <v>0.98899999999999999</v>
      </c>
      <c r="K33" s="37">
        <f t="shared" si="9"/>
        <v>10974933</v>
      </c>
      <c r="L33" s="28" t="s">
        <v>238</v>
      </c>
      <c r="M33" s="37">
        <v>-2117623</v>
      </c>
      <c r="N33" s="37">
        <f t="shared" si="7"/>
        <v>8857310</v>
      </c>
    </row>
    <row r="34" spans="1:14" x14ac:dyDescent="0.2">
      <c r="A34" s="28">
        <f t="shared" si="0"/>
        <v>21</v>
      </c>
      <c r="B34" s="27" t="s">
        <v>8</v>
      </c>
      <c r="C34" s="37">
        <v>-220809</v>
      </c>
      <c r="D34" s="37">
        <v>0</v>
      </c>
      <c r="E34" s="69">
        <f t="shared" si="4"/>
        <v>-220809</v>
      </c>
      <c r="F34" s="69">
        <v>0</v>
      </c>
      <c r="G34" s="37">
        <f t="shared" si="5"/>
        <v>-220809</v>
      </c>
      <c r="H34" s="69">
        <v>0</v>
      </c>
      <c r="I34" s="37">
        <f t="shared" si="8"/>
        <v>-220809</v>
      </c>
      <c r="J34" s="66">
        <f t="shared" si="6"/>
        <v>0.98599999999999999</v>
      </c>
      <c r="K34" s="37">
        <f>IF(I34*J34=0,0, ROUND(I34*J34,0))</f>
        <v>-217718</v>
      </c>
      <c r="L34" s="28" t="s">
        <v>153</v>
      </c>
      <c r="M34" s="69">
        <v>237400</v>
      </c>
      <c r="N34" s="37">
        <f t="shared" si="7"/>
        <v>19682</v>
      </c>
    </row>
    <row r="35" spans="1:14" x14ac:dyDescent="0.2">
      <c r="A35" s="28">
        <f t="shared" si="0"/>
        <v>22</v>
      </c>
      <c r="B35" s="27" t="s">
        <v>9</v>
      </c>
      <c r="C35" s="69">
        <v>0</v>
      </c>
      <c r="D35" s="69">
        <v>0</v>
      </c>
      <c r="E35" s="69">
        <f t="shared" si="4"/>
        <v>0</v>
      </c>
      <c r="F35" s="69">
        <v>0</v>
      </c>
      <c r="G35" s="37">
        <f t="shared" si="5"/>
        <v>0</v>
      </c>
      <c r="H35" s="69">
        <v>0</v>
      </c>
      <c r="I35" s="37">
        <f t="shared" si="8"/>
        <v>0</v>
      </c>
      <c r="J35" s="66">
        <f t="shared" si="6"/>
        <v>0.98899999999999999</v>
      </c>
      <c r="K35" s="37">
        <f t="shared" si="9"/>
        <v>0</v>
      </c>
      <c r="L35" s="28" t="s">
        <v>238</v>
      </c>
      <c r="M35" s="69">
        <v>0</v>
      </c>
      <c r="N35" s="37">
        <f t="shared" si="7"/>
        <v>0</v>
      </c>
    </row>
    <row r="36" spans="1:14" x14ac:dyDescent="0.2">
      <c r="A36" s="28">
        <f t="shared" si="0"/>
        <v>23</v>
      </c>
      <c r="B36" s="27" t="s">
        <v>249</v>
      </c>
      <c r="C36" s="69">
        <v>0</v>
      </c>
      <c r="D36" s="69">
        <v>0</v>
      </c>
      <c r="E36" s="69">
        <f t="shared" ref="E36" si="10">+C36-D36</f>
        <v>0</v>
      </c>
      <c r="F36" s="69">
        <v>0</v>
      </c>
      <c r="G36" s="37">
        <f t="shared" si="5"/>
        <v>0</v>
      </c>
      <c r="H36" s="69">
        <v>0</v>
      </c>
      <c r="I36" s="37">
        <f t="shared" ref="I36" si="11">+G36+H36</f>
        <v>0</v>
      </c>
      <c r="J36" s="66">
        <f t="shared" si="6"/>
        <v>0.98899999999999999</v>
      </c>
      <c r="K36" s="37">
        <f t="shared" ref="K36" si="12">IF(I36*J36=0,0, ROUND(I36*J36,0))</f>
        <v>0</v>
      </c>
      <c r="L36" s="28" t="s">
        <v>238</v>
      </c>
      <c r="M36" s="69">
        <v>0</v>
      </c>
      <c r="N36" s="37">
        <f t="shared" si="7"/>
        <v>0</v>
      </c>
    </row>
    <row r="37" spans="1:14" x14ac:dyDescent="0.2">
      <c r="A37" s="28">
        <f t="shared" si="0"/>
        <v>24</v>
      </c>
      <c r="B37" s="73" t="s">
        <v>253</v>
      </c>
      <c r="C37" s="69">
        <v>0</v>
      </c>
      <c r="D37" s="69">
        <v>0</v>
      </c>
      <c r="E37" s="69">
        <f t="shared" si="4"/>
        <v>0</v>
      </c>
      <c r="F37" s="69">
        <v>0</v>
      </c>
      <c r="G37" s="37">
        <f t="shared" si="5"/>
        <v>0</v>
      </c>
      <c r="H37" s="69">
        <v>0</v>
      </c>
      <c r="I37" s="37">
        <f>+G37+H37</f>
        <v>0</v>
      </c>
      <c r="J37" s="66">
        <f t="shared" si="6"/>
        <v>0.98599999999999999</v>
      </c>
      <c r="K37" s="37">
        <f>IF(I37*J37=0,0, ROUND(I37*J37,0))</f>
        <v>0</v>
      </c>
      <c r="L37" s="28" t="s">
        <v>153</v>
      </c>
      <c r="M37" s="69">
        <v>0</v>
      </c>
      <c r="N37" s="37">
        <f t="shared" si="7"/>
        <v>0</v>
      </c>
    </row>
    <row r="38" spans="1:14" x14ac:dyDescent="0.2">
      <c r="A38" s="28">
        <f t="shared" si="0"/>
        <v>25</v>
      </c>
      <c r="B38" s="27" t="s">
        <v>10</v>
      </c>
      <c r="C38" s="69">
        <v>-181948</v>
      </c>
      <c r="D38" s="69">
        <v>0</v>
      </c>
      <c r="E38" s="69">
        <f t="shared" si="4"/>
        <v>-181948</v>
      </c>
      <c r="F38" s="69">
        <v>0</v>
      </c>
      <c r="G38" s="37">
        <f t="shared" si="5"/>
        <v>-181948</v>
      </c>
      <c r="H38" s="69">
        <v>0</v>
      </c>
      <c r="I38" s="37">
        <f t="shared" si="8"/>
        <v>-181948</v>
      </c>
      <c r="J38" s="66">
        <f t="shared" si="6"/>
        <v>0.999</v>
      </c>
      <c r="K38" s="37">
        <f t="shared" si="9"/>
        <v>-181766</v>
      </c>
      <c r="L38" s="28" t="s">
        <v>154</v>
      </c>
      <c r="M38" s="69">
        <v>0</v>
      </c>
      <c r="N38" s="37">
        <f t="shared" si="7"/>
        <v>-181766</v>
      </c>
    </row>
    <row r="39" spans="1:14" x14ac:dyDescent="0.2">
      <c r="A39" s="28">
        <f t="shared" si="0"/>
        <v>26</v>
      </c>
      <c r="B39" s="90" t="s">
        <v>11</v>
      </c>
      <c r="C39" s="94">
        <f t="shared" ref="C39:I39" si="13">SUM(C23:C38)</f>
        <v>10510698</v>
      </c>
      <c r="D39" s="94">
        <f t="shared" si="13"/>
        <v>0</v>
      </c>
      <c r="E39" s="94">
        <f t="shared" si="13"/>
        <v>10510698</v>
      </c>
      <c r="F39" s="94">
        <f t="shared" si="13"/>
        <v>0</v>
      </c>
      <c r="G39" s="94">
        <f t="shared" si="13"/>
        <v>10510698</v>
      </c>
      <c r="H39" s="94">
        <f t="shared" si="13"/>
        <v>0</v>
      </c>
      <c r="I39" s="94">
        <f t="shared" si="13"/>
        <v>10510698</v>
      </c>
      <c r="J39" s="34"/>
      <c r="K39" s="96">
        <f>SUM(K23:K38)</f>
        <v>10392065</v>
      </c>
      <c r="L39" s="95"/>
      <c r="M39" s="94">
        <f t="shared" ref="M39:N39" si="14">SUM(M23:M38)</f>
        <v>-4122306</v>
      </c>
      <c r="N39" s="94">
        <f t="shared" si="14"/>
        <v>6269759</v>
      </c>
    </row>
    <row r="40" spans="1:14" x14ac:dyDescent="0.2">
      <c r="A40" s="28">
        <f t="shared" si="0"/>
        <v>27</v>
      </c>
      <c r="B40" s="27" t="s">
        <v>0</v>
      </c>
      <c r="C40" s="69"/>
      <c r="J40" s="97"/>
      <c r="K40" s="92"/>
      <c r="L40" s="50"/>
    </row>
    <row r="41" spans="1:14" x14ac:dyDescent="0.2">
      <c r="A41" s="28">
        <f t="shared" si="0"/>
        <v>28</v>
      </c>
      <c r="B41" s="90" t="s">
        <v>12</v>
      </c>
      <c r="C41" s="69"/>
      <c r="J41" s="97"/>
      <c r="K41" s="92"/>
    </row>
    <row r="42" spans="1:14" x14ac:dyDescent="0.2">
      <c r="A42" s="28">
        <f t="shared" si="0"/>
        <v>29</v>
      </c>
      <c r="B42" s="27" t="s">
        <v>13</v>
      </c>
      <c r="C42" s="69">
        <v>-3676294</v>
      </c>
      <c r="D42" s="69">
        <f>C42</f>
        <v>-3676294</v>
      </c>
      <c r="E42" s="69">
        <f t="shared" ref="E42:E50" si="15">+C42-D42</f>
        <v>0</v>
      </c>
      <c r="F42" s="69">
        <v>0</v>
      </c>
      <c r="G42" s="37">
        <f t="shared" ref="G42:G50" si="16">+E42+F42</f>
        <v>0</v>
      </c>
      <c r="H42" s="69">
        <v>0</v>
      </c>
      <c r="I42" s="37">
        <f t="shared" ref="I42:I49" si="17">+G42+H42</f>
        <v>0</v>
      </c>
      <c r="J42" s="66">
        <f t="shared" ref="J42:J50" si="18">VLOOKUP(L42,$C$259:$D$273,2,FALSE)</f>
        <v>0</v>
      </c>
      <c r="K42" s="37">
        <f t="shared" ref="K42:K49" si="19">IF(I42*J42=0,0, ROUND(I42*J42,0))</f>
        <v>0</v>
      </c>
      <c r="L42" s="28" t="s">
        <v>156</v>
      </c>
      <c r="M42" s="69">
        <v>0</v>
      </c>
      <c r="N42" s="37">
        <f t="shared" ref="N42:N50" si="20">K42+M42</f>
        <v>0</v>
      </c>
    </row>
    <row r="43" spans="1:14" x14ac:dyDescent="0.2">
      <c r="A43" s="28">
        <f t="shared" si="0"/>
        <v>30</v>
      </c>
      <c r="B43" s="27" t="s">
        <v>310</v>
      </c>
      <c r="C43" s="69">
        <v>11364</v>
      </c>
      <c r="D43" s="69">
        <v>0</v>
      </c>
      <c r="E43" s="69">
        <f t="shared" ref="E43" si="21">+C43-D43</f>
        <v>11364</v>
      </c>
      <c r="F43" s="69">
        <v>0</v>
      </c>
      <c r="G43" s="37">
        <f t="shared" si="16"/>
        <v>11364</v>
      </c>
      <c r="H43" s="69">
        <v>0</v>
      </c>
      <c r="I43" s="37">
        <f t="shared" ref="I43" si="22">+G43+H43</f>
        <v>11364</v>
      </c>
      <c r="J43" s="66">
        <f t="shared" si="18"/>
        <v>1</v>
      </c>
      <c r="K43" s="37">
        <f t="shared" ref="K43" si="23">IF(I43*J43=0,0, ROUND(I43*J43,0))</f>
        <v>11364</v>
      </c>
      <c r="L43" s="28" t="s">
        <v>150</v>
      </c>
      <c r="M43" s="69">
        <v>0</v>
      </c>
      <c r="N43" s="37">
        <f t="shared" si="20"/>
        <v>11364</v>
      </c>
    </row>
    <row r="44" spans="1:14" x14ac:dyDescent="0.2">
      <c r="A44" s="28">
        <f t="shared" si="0"/>
        <v>31</v>
      </c>
      <c r="B44" s="27" t="s">
        <v>14</v>
      </c>
      <c r="C44" s="69">
        <v>-1901267</v>
      </c>
      <c r="D44" s="69">
        <v>0</v>
      </c>
      <c r="E44" s="69">
        <f t="shared" si="15"/>
        <v>-1901267</v>
      </c>
      <c r="F44" s="69">
        <v>0</v>
      </c>
      <c r="G44" s="37">
        <f t="shared" si="16"/>
        <v>-1901267</v>
      </c>
      <c r="H44" s="69">
        <v>0</v>
      </c>
      <c r="I44" s="37">
        <f t="shared" si="17"/>
        <v>-1901267</v>
      </c>
      <c r="J44" s="66">
        <f t="shared" si="18"/>
        <v>0.98899999999999999</v>
      </c>
      <c r="K44" s="37">
        <f t="shared" si="19"/>
        <v>-1880353</v>
      </c>
      <c r="L44" s="28" t="s">
        <v>238</v>
      </c>
      <c r="M44" s="69">
        <v>0</v>
      </c>
      <c r="N44" s="37">
        <f t="shared" si="20"/>
        <v>-1880353</v>
      </c>
    </row>
    <row r="45" spans="1:14" x14ac:dyDescent="0.2">
      <c r="A45" s="28">
        <f t="shared" si="0"/>
        <v>32</v>
      </c>
      <c r="B45" s="27" t="s">
        <v>241</v>
      </c>
      <c r="C45" s="69">
        <v>0</v>
      </c>
      <c r="D45" s="69">
        <v>0</v>
      </c>
      <c r="E45" s="69">
        <f t="shared" si="15"/>
        <v>0</v>
      </c>
      <c r="F45" s="69">
        <v>0</v>
      </c>
      <c r="G45" s="37">
        <f t="shared" si="16"/>
        <v>0</v>
      </c>
      <c r="H45" s="69">
        <v>0</v>
      </c>
      <c r="I45" s="37">
        <f>+G45+H45</f>
        <v>0</v>
      </c>
      <c r="J45" s="66">
        <f t="shared" si="18"/>
        <v>0.98899999999999999</v>
      </c>
      <c r="K45" s="37">
        <f>IF(I45*J45=0,0, ROUND(I45*J45,0))</f>
        <v>0</v>
      </c>
      <c r="L45" s="28" t="s">
        <v>238</v>
      </c>
      <c r="M45" s="69">
        <v>0</v>
      </c>
      <c r="N45" s="37">
        <f t="shared" si="20"/>
        <v>0</v>
      </c>
    </row>
    <row r="46" spans="1:14" x14ac:dyDescent="0.2">
      <c r="A46" s="28">
        <f t="shared" si="0"/>
        <v>33</v>
      </c>
      <c r="B46" s="27" t="s">
        <v>325</v>
      </c>
      <c r="C46" s="69">
        <v>0</v>
      </c>
      <c r="D46" s="69">
        <v>0</v>
      </c>
      <c r="E46" s="69">
        <f t="shared" ref="E46" si="24">+C46-D46</f>
        <v>0</v>
      </c>
      <c r="F46" s="69">
        <v>0</v>
      </c>
      <c r="G46" s="37">
        <f t="shared" si="16"/>
        <v>0</v>
      </c>
      <c r="H46" s="69">
        <v>0</v>
      </c>
      <c r="I46" s="37">
        <f>+G46+H46</f>
        <v>0</v>
      </c>
      <c r="J46" s="66">
        <f t="shared" si="18"/>
        <v>0.98599999999999999</v>
      </c>
      <c r="K46" s="37">
        <f>IF(I46*J46=0,0, ROUND(I46*J46,0))</f>
        <v>0</v>
      </c>
      <c r="L46" s="28" t="s">
        <v>159</v>
      </c>
      <c r="M46" s="69">
        <v>0</v>
      </c>
      <c r="N46" s="37">
        <f t="shared" si="20"/>
        <v>0</v>
      </c>
    </row>
    <row r="47" spans="1:14" x14ac:dyDescent="0.2">
      <c r="A47" s="28">
        <f t="shared" si="0"/>
        <v>34</v>
      </c>
      <c r="B47" s="27" t="s">
        <v>312</v>
      </c>
      <c r="C47" s="69">
        <v>22044</v>
      </c>
      <c r="D47" s="69">
        <v>0</v>
      </c>
      <c r="E47" s="69">
        <f t="shared" si="15"/>
        <v>22044</v>
      </c>
      <c r="F47" s="69">
        <v>0</v>
      </c>
      <c r="G47" s="37">
        <f t="shared" si="16"/>
        <v>22044</v>
      </c>
      <c r="H47" s="69">
        <v>0</v>
      </c>
      <c r="I47" s="37">
        <f t="shared" si="17"/>
        <v>22044</v>
      </c>
      <c r="J47" s="66">
        <f t="shared" si="18"/>
        <v>0.98599999999999999</v>
      </c>
      <c r="K47" s="37">
        <f t="shared" si="19"/>
        <v>21735</v>
      </c>
      <c r="L47" s="28" t="s">
        <v>159</v>
      </c>
      <c r="M47" s="69">
        <v>0</v>
      </c>
      <c r="N47" s="37">
        <f t="shared" si="20"/>
        <v>21735</v>
      </c>
    </row>
    <row r="48" spans="1:14" x14ac:dyDescent="0.2">
      <c r="A48" s="28">
        <f t="shared" si="0"/>
        <v>35</v>
      </c>
      <c r="B48" s="27" t="s">
        <v>311</v>
      </c>
      <c r="C48" s="69">
        <v>0</v>
      </c>
      <c r="D48" s="69">
        <v>0</v>
      </c>
      <c r="E48" s="69">
        <f t="shared" si="15"/>
        <v>0</v>
      </c>
      <c r="F48" s="69">
        <v>0</v>
      </c>
      <c r="G48" s="37">
        <f t="shared" si="16"/>
        <v>0</v>
      </c>
      <c r="H48" s="69">
        <v>0</v>
      </c>
      <c r="I48" s="37">
        <f>+G48+H48</f>
        <v>0</v>
      </c>
      <c r="J48" s="66">
        <f t="shared" si="18"/>
        <v>0.98599999999999999</v>
      </c>
      <c r="K48" s="37">
        <f>IF(I48*J48=0,0, ROUND(I48*J48,0))</f>
        <v>0</v>
      </c>
      <c r="L48" s="28" t="s">
        <v>159</v>
      </c>
      <c r="M48" s="69">
        <v>0</v>
      </c>
      <c r="N48" s="37">
        <f t="shared" si="20"/>
        <v>0</v>
      </c>
    </row>
    <row r="49" spans="1:14" x14ac:dyDescent="0.2">
      <c r="A49" s="28">
        <f t="shared" si="0"/>
        <v>36</v>
      </c>
      <c r="B49" s="27" t="s">
        <v>15</v>
      </c>
      <c r="C49" s="69">
        <v>4234576</v>
      </c>
      <c r="D49" s="69">
        <v>0</v>
      </c>
      <c r="E49" s="69">
        <f t="shared" si="15"/>
        <v>4234576</v>
      </c>
      <c r="F49" s="69">
        <v>0</v>
      </c>
      <c r="G49" s="37">
        <f t="shared" si="16"/>
        <v>4234576</v>
      </c>
      <c r="H49" s="69">
        <v>0</v>
      </c>
      <c r="I49" s="37">
        <f t="shared" si="17"/>
        <v>4234576</v>
      </c>
      <c r="J49" s="66">
        <f t="shared" si="18"/>
        <v>0.98899999999999999</v>
      </c>
      <c r="K49" s="37">
        <f t="shared" si="19"/>
        <v>4187996</v>
      </c>
      <c r="L49" s="28" t="s">
        <v>238</v>
      </c>
      <c r="M49" s="69">
        <v>0</v>
      </c>
      <c r="N49" s="37">
        <f t="shared" si="20"/>
        <v>4187996</v>
      </c>
    </row>
    <row r="50" spans="1:14" x14ac:dyDescent="0.2">
      <c r="A50" s="28">
        <f t="shared" si="0"/>
        <v>37</v>
      </c>
      <c r="B50" s="27" t="s">
        <v>242</v>
      </c>
      <c r="C50" s="69">
        <v>0</v>
      </c>
      <c r="D50" s="69">
        <v>0</v>
      </c>
      <c r="E50" s="69">
        <f t="shared" si="15"/>
        <v>0</v>
      </c>
      <c r="F50" s="69">
        <v>0</v>
      </c>
      <c r="G50" s="37">
        <f t="shared" si="16"/>
        <v>0</v>
      </c>
      <c r="H50" s="69">
        <v>0</v>
      </c>
      <c r="I50" s="37">
        <f>+G50+H50</f>
        <v>0</v>
      </c>
      <c r="J50" s="66">
        <f t="shared" si="18"/>
        <v>0.98899999999999999</v>
      </c>
      <c r="K50" s="37">
        <f>IF(I50*J50=0,0, ROUND(I50*J50,0))</f>
        <v>0</v>
      </c>
      <c r="L50" s="28" t="s">
        <v>238</v>
      </c>
      <c r="M50" s="69">
        <v>0</v>
      </c>
      <c r="N50" s="37">
        <f t="shared" si="20"/>
        <v>0</v>
      </c>
    </row>
    <row r="51" spans="1:14" x14ac:dyDescent="0.2">
      <c r="A51" s="28">
        <f t="shared" si="0"/>
        <v>38</v>
      </c>
      <c r="B51" s="90" t="s">
        <v>16</v>
      </c>
      <c r="C51" s="94">
        <f t="shared" ref="C51:I51" si="25">SUM(C42:C50)</f>
        <v>-1309577</v>
      </c>
      <c r="D51" s="94">
        <f t="shared" si="25"/>
        <v>-3676294</v>
      </c>
      <c r="E51" s="94">
        <f t="shared" si="25"/>
        <v>2366717</v>
      </c>
      <c r="F51" s="94">
        <f t="shared" si="25"/>
        <v>0</v>
      </c>
      <c r="G51" s="94">
        <f t="shared" si="25"/>
        <v>2366717</v>
      </c>
      <c r="H51" s="94">
        <f t="shared" si="25"/>
        <v>0</v>
      </c>
      <c r="I51" s="94">
        <f t="shared" si="25"/>
        <v>2366717</v>
      </c>
      <c r="J51" s="34"/>
      <c r="K51" s="96">
        <f>SUM(K42:K50)</f>
        <v>2340742</v>
      </c>
      <c r="M51" s="94">
        <f t="shared" ref="M51:N51" si="26">SUM(M42:M50)</f>
        <v>0</v>
      </c>
      <c r="N51" s="94">
        <f t="shared" si="26"/>
        <v>2340742</v>
      </c>
    </row>
    <row r="52" spans="1:14" x14ac:dyDescent="0.2">
      <c r="A52" s="28">
        <f t="shared" si="0"/>
        <v>39</v>
      </c>
      <c r="B52" s="27" t="s">
        <v>0</v>
      </c>
      <c r="C52" s="69"/>
      <c r="J52" s="97"/>
      <c r="K52" s="92"/>
    </row>
    <row r="53" spans="1:14" x14ac:dyDescent="0.2">
      <c r="A53" s="28">
        <f t="shared" si="0"/>
        <v>40</v>
      </c>
      <c r="B53" s="90" t="s">
        <v>17</v>
      </c>
      <c r="C53" s="69"/>
      <c r="J53" s="97"/>
      <c r="K53" s="92"/>
    </row>
    <row r="54" spans="1:14" x14ac:dyDescent="0.2">
      <c r="A54" s="28">
        <f t="shared" si="0"/>
        <v>41</v>
      </c>
      <c r="B54" s="27" t="s">
        <v>18</v>
      </c>
      <c r="C54" s="69">
        <v>0</v>
      </c>
      <c r="D54" s="69">
        <v>0</v>
      </c>
      <c r="E54" s="69">
        <f t="shared" ref="E54:E57" si="27">+C54-D54</f>
        <v>0</v>
      </c>
      <c r="F54" s="69">
        <v>0</v>
      </c>
      <c r="G54" s="37">
        <f t="shared" ref="G54:G57" si="28">+E54+F54</f>
        <v>0</v>
      </c>
      <c r="H54" s="69">
        <v>0</v>
      </c>
      <c r="I54" s="37">
        <f t="shared" ref="I54:I57" si="29">+G54+H54</f>
        <v>0</v>
      </c>
      <c r="J54" s="66">
        <f>VLOOKUP(L54,$C$259:$D$273,2,FALSE)</f>
        <v>0.98899999999999999</v>
      </c>
      <c r="K54" s="37">
        <f t="shared" ref="K54:K57" si="30">IF(I54*J54=0,0, ROUND(I54*J54,0))</f>
        <v>0</v>
      </c>
      <c r="L54" s="28" t="s">
        <v>238</v>
      </c>
      <c r="M54" s="69">
        <v>0</v>
      </c>
      <c r="N54" s="37">
        <f t="shared" ref="N54:N57" si="31">K54+M54</f>
        <v>0</v>
      </c>
    </row>
    <row r="55" spans="1:14" x14ac:dyDescent="0.2">
      <c r="A55" s="28">
        <f t="shared" si="0"/>
        <v>42</v>
      </c>
      <c r="B55" s="27" t="s">
        <v>19</v>
      </c>
      <c r="C55" s="69">
        <v>0</v>
      </c>
      <c r="D55" s="69">
        <v>0</v>
      </c>
      <c r="E55" s="69">
        <f t="shared" si="27"/>
        <v>0</v>
      </c>
      <c r="F55" s="69">
        <v>0</v>
      </c>
      <c r="G55" s="37">
        <f t="shared" si="28"/>
        <v>0</v>
      </c>
      <c r="H55" s="69">
        <v>0</v>
      </c>
      <c r="I55" s="37">
        <f t="shared" si="29"/>
        <v>0</v>
      </c>
      <c r="J55" s="66">
        <f>VLOOKUP(L55,$C$259:$D$273,2,FALSE)</f>
        <v>0.98899999999999999</v>
      </c>
      <c r="K55" s="37">
        <f t="shared" si="30"/>
        <v>0</v>
      </c>
      <c r="L55" s="28" t="s">
        <v>238</v>
      </c>
      <c r="M55" s="69">
        <v>0</v>
      </c>
      <c r="N55" s="37">
        <f t="shared" si="31"/>
        <v>0</v>
      </c>
    </row>
    <row r="56" spans="1:14" x14ac:dyDescent="0.2">
      <c r="A56" s="28">
        <f t="shared" si="0"/>
        <v>43</v>
      </c>
      <c r="B56" s="27" t="s">
        <v>20</v>
      </c>
      <c r="C56" s="69">
        <v>3076</v>
      </c>
      <c r="D56" s="69">
        <v>0</v>
      </c>
      <c r="E56" s="69">
        <f t="shared" si="27"/>
        <v>3076</v>
      </c>
      <c r="F56" s="69">
        <v>0</v>
      </c>
      <c r="G56" s="37">
        <f t="shared" si="28"/>
        <v>3076</v>
      </c>
      <c r="H56" s="69">
        <v>0</v>
      </c>
      <c r="I56" s="37">
        <f t="shared" si="29"/>
        <v>3076</v>
      </c>
      <c r="J56" s="66">
        <f>VLOOKUP(L56,$C$259:$D$273,2,FALSE)</f>
        <v>0.99</v>
      </c>
      <c r="K56" s="37">
        <f t="shared" si="30"/>
        <v>3045</v>
      </c>
      <c r="L56" s="28" t="s">
        <v>158</v>
      </c>
      <c r="M56" s="69">
        <v>0</v>
      </c>
      <c r="N56" s="37">
        <f t="shared" si="31"/>
        <v>3045</v>
      </c>
    </row>
    <row r="57" spans="1:14" x14ac:dyDescent="0.2">
      <c r="A57" s="28">
        <f t="shared" si="0"/>
        <v>44</v>
      </c>
      <c r="B57" s="27" t="s">
        <v>21</v>
      </c>
      <c r="C57" s="69">
        <v>0</v>
      </c>
      <c r="D57" s="69">
        <v>0</v>
      </c>
      <c r="E57" s="69">
        <f t="shared" si="27"/>
        <v>0</v>
      </c>
      <c r="F57" s="69">
        <v>0</v>
      </c>
      <c r="G57" s="37">
        <f t="shared" si="28"/>
        <v>0</v>
      </c>
      <c r="H57" s="69">
        <v>0</v>
      </c>
      <c r="I57" s="37">
        <f t="shared" si="29"/>
        <v>0</v>
      </c>
      <c r="J57" s="66">
        <f>VLOOKUP(L57,$C$259:$D$273,2,FALSE)</f>
        <v>0.98899999999999999</v>
      </c>
      <c r="K57" s="37">
        <f t="shared" si="30"/>
        <v>0</v>
      </c>
      <c r="L57" s="28" t="s">
        <v>238</v>
      </c>
      <c r="M57" s="69">
        <v>0</v>
      </c>
      <c r="N57" s="37">
        <f t="shared" si="31"/>
        <v>0</v>
      </c>
    </row>
    <row r="58" spans="1:14" x14ac:dyDescent="0.2">
      <c r="A58" s="28">
        <f t="shared" si="0"/>
        <v>45</v>
      </c>
      <c r="B58" s="90" t="s">
        <v>22</v>
      </c>
      <c r="C58" s="94">
        <f t="shared" ref="C58:I58" si="32">SUM(C54:C57)</f>
        <v>3076</v>
      </c>
      <c r="D58" s="94">
        <f t="shared" si="32"/>
        <v>0</v>
      </c>
      <c r="E58" s="94">
        <f t="shared" si="32"/>
        <v>3076</v>
      </c>
      <c r="F58" s="94">
        <f t="shared" si="32"/>
        <v>0</v>
      </c>
      <c r="G58" s="94">
        <f t="shared" si="32"/>
        <v>3076</v>
      </c>
      <c r="H58" s="94">
        <f t="shared" si="32"/>
        <v>0</v>
      </c>
      <c r="I58" s="94">
        <f t="shared" si="32"/>
        <v>3076</v>
      </c>
      <c r="J58" s="34"/>
      <c r="K58" s="96">
        <f>SUM(K54:K57)</f>
        <v>3045</v>
      </c>
      <c r="M58" s="94">
        <f t="shared" ref="M58:N58" si="33">SUM(M54:M57)</f>
        <v>0</v>
      </c>
      <c r="N58" s="94">
        <f t="shared" si="33"/>
        <v>3045</v>
      </c>
    </row>
    <row r="59" spans="1:14" x14ac:dyDescent="0.2">
      <c r="A59" s="28">
        <f t="shared" si="0"/>
        <v>46</v>
      </c>
      <c r="B59" s="27" t="s">
        <v>0</v>
      </c>
      <c r="C59" s="69"/>
      <c r="J59" s="97"/>
      <c r="K59" s="92"/>
    </row>
    <row r="60" spans="1:14" x14ac:dyDescent="0.2">
      <c r="A60" s="28">
        <f t="shared" si="0"/>
        <v>47</v>
      </c>
      <c r="B60" s="90" t="s">
        <v>23</v>
      </c>
      <c r="C60" s="69"/>
      <c r="J60" s="97"/>
      <c r="K60" s="92"/>
    </row>
    <row r="61" spans="1:14" x14ac:dyDescent="0.2">
      <c r="A61" s="28">
        <f t="shared" si="0"/>
        <v>48</v>
      </c>
      <c r="B61" s="27" t="s">
        <v>24</v>
      </c>
      <c r="C61" s="69">
        <v>0</v>
      </c>
      <c r="D61" s="69">
        <v>0</v>
      </c>
      <c r="E61" s="69">
        <f t="shared" ref="E61:E66" si="34">+C61-D61</f>
        <v>0</v>
      </c>
      <c r="F61" s="69">
        <v>0</v>
      </c>
      <c r="G61" s="37">
        <f t="shared" ref="G61:G66" si="35">+E61+F61</f>
        <v>0</v>
      </c>
      <c r="H61" s="69">
        <v>0</v>
      </c>
      <c r="I61" s="37">
        <f t="shared" ref="I61:I66" si="36">+G61+H61</f>
        <v>0</v>
      </c>
      <c r="J61" s="66">
        <f t="shared" ref="J61:J66" si="37">VLOOKUP(L61,$C$259:$D$273,2,FALSE)</f>
        <v>0.98899999999999999</v>
      </c>
      <c r="K61" s="37">
        <f t="shared" ref="K61:K66" si="38">IF(I61*J61=0,0, ROUND(I61*J61,0))</f>
        <v>0</v>
      </c>
      <c r="L61" s="28" t="s">
        <v>238</v>
      </c>
      <c r="M61" s="69">
        <v>0</v>
      </c>
      <c r="N61" s="37">
        <f t="shared" ref="N61:N66" si="39">K61+M61</f>
        <v>0</v>
      </c>
    </row>
    <row r="62" spans="1:14" x14ac:dyDescent="0.2">
      <c r="A62" s="28">
        <f t="shared" si="0"/>
        <v>49</v>
      </c>
      <c r="B62" s="27" t="s">
        <v>246</v>
      </c>
      <c r="C62" s="69">
        <v>0</v>
      </c>
      <c r="D62" s="69">
        <v>0</v>
      </c>
      <c r="E62" s="69">
        <f t="shared" si="34"/>
        <v>0</v>
      </c>
      <c r="F62" s="69">
        <v>0</v>
      </c>
      <c r="G62" s="37">
        <f t="shared" si="35"/>
        <v>0</v>
      </c>
      <c r="H62" s="69">
        <v>0</v>
      </c>
      <c r="I62" s="37">
        <f t="shared" si="36"/>
        <v>0</v>
      </c>
      <c r="J62" s="66">
        <f t="shared" si="37"/>
        <v>0.98899999999999999</v>
      </c>
      <c r="K62" s="37">
        <f t="shared" si="38"/>
        <v>0</v>
      </c>
      <c r="L62" s="28" t="s">
        <v>238</v>
      </c>
      <c r="M62" s="69">
        <v>0</v>
      </c>
      <c r="N62" s="37">
        <f t="shared" si="39"/>
        <v>0</v>
      </c>
    </row>
    <row r="63" spans="1:14" x14ac:dyDescent="0.2">
      <c r="A63" s="28">
        <f t="shared" si="0"/>
        <v>50</v>
      </c>
      <c r="B63" s="73" t="s">
        <v>254</v>
      </c>
      <c r="C63" s="69">
        <v>-9736653</v>
      </c>
      <c r="D63" s="69">
        <v>0</v>
      </c>
      <c r="E63" s="69">
        <f t="shared" si="34"/>
        <v>-9736653</v>
      </c>
      <c r="F63" s="69">
        <v>0</v>
      </c>
      <c r="G63" s="37">
        <f t="shared" si="35"/>
        <v>-9736653</v>
      </c>
      <c r="H63" s="69">
        <v>0</v>
      </c>
      <c r="I63" s="37">
        <f t="shared" si="36"/>
        <v>-9736653</v>
      </c>
      <c r="J63" s="66">
        <f t="shared" si="37"/>
        <v>0.98599999999999999</v>
      </c>
      <c r="K63" s="37">
        <f t="shared" si="38"/>
        <v>-9600340</v>
      </c>
      <c r="L63" s="28" t="s">
        <v>153</v>
      </c>
      <c r="M63" s="69">
        <v>0</v>
      </c>
      <c r="N63" s="37">
        <f t="shared" si="39"/>
        <v>-9600340</v>
      </c>
    </row>
    <row r="64" spans="1:14" x14ac:dyDescent="0.2">
      <c r="A64" s="28">
        <f t="shared" si="0"/>
        <v>51</v>
      </c>
      <c r="B64" s="73" t="s">
        <v>255</v>
      </c>
      <c r="C64" s="69">
        <v>2742000</v>
      </c>
      <c r="D64" s="69">
        <v>0</v>
      </c>
      <c r="E64" s="69">
        <f t="shared" si="34"/>
        <v>2742000</v>
      </c>
      <c r="F64" s="69">
        <v>0</v>
      </c>
      <c r="G64" s="37">
        <f t="shared" si="35"/>
        <v>2742000</v>
      </c>
      <c r="H64" s="69">
        <v>0</v>
      </c>
      <c r="I64" s="37">
        <f t="shared" si="36"/>
        <v>2742000</v>
      </c>
      <c r="J64" s="66">
        <f t="shared" si="37"/>
        <v>0.98599999999999999</v>
      </c>
      <c r="K64" s="37">
        <f t="shared" si="38"/>
        <v>2703612</v>
      </c>
      <c r="L64" s="28" t="s">
        <v>153</v>
      </c>
      <c r="M64" s="69">
        <v>0</v>
      </c>
      <c r="N64" s="37">
        <f t="shared" si="39"/>
        <v>2703612</v>
      </c>
    </row>
    <row r="65" spans="1:14" x14ac:dyDescent="0.2">
      <c r="A65" s="28">
        <f t="shared" si="0"/>
        <v>52</v>
      </c>
      <c r="B65" s="27" t="s">
        <v>25</v>
      </c>
      <c r="C65" s="98">
        <v>0</v>
      </c>
      <c r="D65" s="98">
        <v>0</v>
      </c>
      <c r="E65" s="98">
        <f t="shared" si="34"/>
        <v>0</v>
      </c>
      <c r="F65" s="69">
        <v>0</v>
      </c>
      <c r="G65" s="37">
        <f t="shared" si="35"/>
        <v>0</v>
      </c>
      <c r="H65" s="69">
        <v>0</v>
      </c>
      <c r="I65" s="98">
        <f t="shared" si="36"/>
        <v>0</v>
      </c>
      <c r="J65" s="66">
        <f t="shared" si="37"/>
        <v>0.98899999999999999</v>
      </c>
      <c r="K65" s="37">
        <f t="shared" si="38"/>
        <v>0</v>
      </c>
      <c r="L65" s="28" t="s">
        <v>238</v>
      </c>
      <c r="M65" s="69">
        <v>0</v>
      </c>
      <c r="N65" s="37">
        <f t="shared" si="39"/>
        <v>0</v>
      </c>
    </row>
    <row r="66" spans="1:14" x14ac:dyDescent="0.2">
      <c r="A66" s="28">
        <f t="shared" si="0"/>
        <v>53</v>
      </c>
      <c r="B66" s="27" t="s">
        <v>247</v>
      </c>
      <c r="C66" s="69">
        <v>0</v>
      </c>
      <c r="D66" s="69">
        <v>0</v>
      </c>
      <c r="E66" s="69">
        <f t="shared" si="34"/>
        <v>0</v>
      </c>
      <c r="F66" s="69">
        <v>0</v>
      </c>
      <c r="G66" s="37">
        <f t="shared" si="35"/>
        <v>0</v>
      </c>
      <c r="H66" s="69">
        <v>0</v>
      </c>
      <c r="I66" s="37">
        <f t="shared" si="36"/>
        <v>0</v>
      </c>
      <c r="J66" s="66">
        <f t="shared" si="37"/>
        <v>0.98899999999999999</v>
      </c>
      <c r="K66" s="37">
        <f t="shared" si="38"/>
        <v>0</v>
      </c>
      <c r="L66" s="28" t="s">
        <v>238</v>
      </c>
      <c r="M66" s="69">
        <v>0</v>
      </c>
      <c r="N66" s="37">
        <f t="shared" si="39"/>
        <v>0</v>
      </c>
    </row>
    <row r="67" spans="1:14" x14ac:dyDescent="0.2">
      <c r="A67" s="28">
        <f t="shared" si="0"/>
        <v>54</v>
      </c>
      <c r="B67" s="90" t="s">
        <v>26</v>
      </c>
      <c r="C67" s="94">
        <f t="shared" ref="C67:I67" si="40">SUM(C61:C66)</f>
        <v>-6994653</v>
      </c>
      <c r="D67" s="94">
        <f t="shared" si="40"/>
        <v>0</v>
      </c>
      <c r="E67" s="94">
        <f t="shared" si="40"/>
        <v>-6994653</v>
      </c>
      <c r="F67" s="94">
        <f t="shared" si="40"/>
        <v>0</v>
      </c>
      <c r="G67" s="94">
        <f t="shared" si="40"/>
        <v>-6994653</v>
      </c>
      <c r="H67" s="94">
        <f t="shared" si="40"/>
        <v>0</v>
      </c>
      <c r="I67" s="94">
        <f t="shared" si="40"/>
        <v>-6994653</v>
      </c>
      <c r="J67" s="34"/>
      <c r="K67" s="94">
        <f>SUM(K61:K66)</f>
        <v>-6896728</v>
      </c>
      <c r="M67" s="94">
        <f t="shared" ref="M67:N67" si="41">SUM(M61:M66)</f>
        <v>0</v>
      </c>
      <c r="N67" s="94">
        <f t="shared" si="41"/>
        <v>-6896728</v>
      </c>
    </row>
    <row r="68" spans="1:14" x14ac:dyDescent="0.2">
      <c r="A68" s="28">
        <f t="shared" si="0"/>
        <v>55</v>
      </c>
      <c r="B68" s="27" t="s">
        <v>0</v>
      </c>
      <c r="C68" s="69"/>
      <c r="J68" s="97"/>
      <c r="K68" s="92"/>
    </row>
    <row r="69" spans="1:14" x14ac:dyDescent="0.2">
      <c r="A69" s="28">
        <f t="shared" si="0"/>
        <v>56</v>
      </c>
      <c r="B69" s="90" t="s">
        <v>27</v>
      </c>
      <c r="C69" s="69"/>
      <c r="J69" s="97"/>
      <c r="K69" s="92"/>
    </row>
    <row r="70" spans="1:14" x14ac:dyDescent="0.2">
      <c r="A70" s="28">
        <f t="shared" si="0"/>
        <v>57</v>
      </c>
      <c r="B70" s="27" t="s">
        <v>28</v>
      </c>
      <c r="C70" s="69">
        <v>-8300000</v>
      </c>
      <c r="D70" s="69">
        <v>0</v>
      </c>
      <c r="E70" s="69">
        <f>+C70-D70</f>
        <v>-8300000</v>
      </c>
      <c r="F70" s="69">
        <v>0</v>
      </c>
      <c r="G70" s="37">
        <f>+E70+F70</f>
        <v>-8300000</v>
      </c>
      <c r="H70" s="69">
        <v>0</v>
      </c>
      <c r="I70" s="37">
        <f>+G70+H70</f>
        <v>-8300000</v>
      </c>
      <c r="J70" s="66">
        <f>VLOOKUP(L70,$C$259:$D$273,2,FALSE)</f>
        <v>0.98899999999999999</v>
      </c>
      <c r="K70" s="37">
        <f>IF(I70*J70=0,0, ROUND(I70*J70,0))</f>
        <v>-8208700</v>
      </c>
      <c r="L70" s="28" t="s">
        <v>238</v>
      </c>
      <c r="M70" s="37">
        <v>326280</v>
      </c>
      <c r="N70" s="37">
        <f>K70+M70</f>
        <v>-7882420</v>
      </c>
    </row>
    <row r="71" spans="1:14" x14ac:dyDescent="0.2">
      <c r="A71" s="28">
        <f t="shared" si="0"/>
        <v>58</v>
      </c>
      <c r="B71" s="95" t="s">
        <v>29</v>
      </c>
      <c r="C71" s="94">
        <f t="shared" ref="C71:I71" si="42">SUM(C70:C70)</f>
        <v>-8300000</v>
      </c>
      <c r="D71" s="94">
        <f t="shared" si="42"/>
        <v>0</v>
      </c>
      <c r="E71" s="94">
        <f t="shared" si="42"/>
        <v>-8300000</v>
      </c>
      <c r="F71" s="94">
        <f t="shared" si="42"/>
        <v>0</v>
      </c>
      <c r="G71" s="94">
        <f t="shared" si="42"/>
        <v>-8300000</v>
      </c>
      <c r="H71" s="94">
        <f t="shared" si="42"/>
        <v>0</v>
      </c>
      <c r="I71" s="94">
        <f t="shared" si="42"/>
        <v>-8300000</v>
      </c>
      <c r="J71" s="34"/>
      <c r="K71" s="96">
        <f>SUM(K70:K70)</f>
        <v>-8208700</v>
      </c>
      <c r="M71" s="94">
        <f t="shared" ref="M71:N71" si="43">SUM(M70:M70)</f>
        <v>326280</v>
      </c>
      <c r="N71" s="94">
        <f t="shared" si="43"/>
        <v>-7882420</v>
      </c>
    </row>
    <row r="72" spans="1:14" x14ac:dyDescent="0.2">
      <c r="A72" s="28">
        <f t="shared" si="0"/>
        <v>59</v>
      </c>
      <c r="B72" s="27" t="s">
        <v>0</v>
      </c>
      <c r="C72" s="69"/>
      <c r="J72" s="97"/>
      <c r="K72" s="92"/>
    </row>
    <row r="73" spans="1:14" x14ac:dyDescent="0.2">
      <c r="A73" s="28">
        <f t="shared" si="0"/>
        <v>60</v>
      </c>
      <c r="B73" s="90" t="s">
        <v>30</v>
      </c>
      <c r="C73" s="69"/>
      <c r="J73" s="97"/>
      <c r="K73" s="92"/>
    </row>
    <row r="74" spans="1:14" x14ac:dyDescent="0.2">
      <c r="A74" s="28">
        <f t="shared" si="0"/>
        <v>61</v>
      </c>
      <c r="B74" s="27" t="s">
        <v>31</v>
      </c>
      <c r="C74" s="98">
        <v>4500000</v>
      </c>
      <c r="D74" s="98">
        <v>0</v>
      </c>
      <c r="E74" s="98">
        <f>+C74-D74</f>
        <v>4500000</v>
      </c>
      <c r="F74" s="69">
        <v>0</v>
      </c>
      <c r="G74" s="37">
        <f>+E74+F74</f>
        <v>4500000</v>
      </c>
      <c r="H74" s="69">
        <v>0</v>
      </c>
      <c r="I74" s="98">
        <f>+G74+H74</f>
        <v>4500000</v>
      </c>
      <c r="J74" s="66">
        <f>VLOOKUP(L74,$C$259:$D$273,2,FALSE)</f>
        <v>0.98599999999999999</v>
      </c>
      <c r="K74" s="37">
        <f>IF(I74*J74=0,0, ROUND(I74*J74,0))</f>
        <v>4437000</v>
      </c>
      <c r="L74" s="28" t="s">
        <v>153</v>
      </c>
      <c r="M74" s="69">
        <v>0</v>
      </c>
      <c r="N74" s="37">
        <f>K74+M74</f>
        <v>4437000</v>
      </c>
    </row>
    <row r="75" spans="1:14" x14ac:dyDescent="0.2">
      <c r="A75" s="28">
        <f t="shared" si="0"/>
        <v>62</v>
      </c>
      <c r="B75" s="90" t="s">
        <v>32</v>
      </c>
      <c r="C75" s="94">
        <f t="shared" ref="C75:I75" si="44">+C74</f>
        <v>4500000</v>
      </c>
      <c r="D75" s="94">
        <f t="shared" si="44"/>
        <v>0</v>
      </c>
      <c r="E75" s="94">
        <f t="shared" si="44"/>
        <v>4500000</v>
      </c>
      <c r="F75" s="94">
        <f t="shared" si="44"/>
        <v>0</v>
      </c>
      <c r="G75" s="94">
        <f t="shared" si="44"/>
        <v>4500000</v>
      </c>
      <c r="H75" s="94">
        <f t="shared" si="44"/>
        <v>0</v>
      </c>
      <c r="I75" s="94">
        <f t="shared" si="44"/>
        <v>4500000</v>
      </c>
      <c r="J75" s="34"/>
      <c r="K75" s="96">
        <f>+K74</f>
        <v>4437000</v>
      </c>
      <c r="M75" s="94">
        <f t="shared" ref="M75:N75" si="45">+M74</f>
        <v>0</v>
      </c>
      <c r="N75" s="94">
        <f t="shared" si="45"/>
        <v>4437000</v>
      </c>
    </row>
    <row r="76" spans="1:14" x14ac:dyDescent="0.2">
      <c r="A76" s="28">
        <f t="shared" si="0"/>
        <v>63</v>
      </c>
      <c r="B76" s="27" t="s">
        <v>0</v>
      </c>
      <c r="C76" s="69"/>
      <c r="J76" s="97"/>
      <c r="K76" s="92"/>
    </row>
    <row r="77" spans="1:14" x14ac:dyDescent="0.2">
      <c r="A77" s="28">
        <f t="shared" si="0"/>
        <v>64</v>
      </c>
      <c r="B77" s="90" t="s">
        <v>33</v>
      </c>
      <c r="C77" s="69"/>
      <c r="J77" s="97"/>
      <c r="K77" s="92"/>
    </row>
    <row r="78" spans="1:14" x14ac:dyDescent="0.2">
      <c r="A78" s="28">
        <f t="shared" si="0"/>
        <v>65</v>
      </c>
      <c r="B78" s="27" t="s">
        <v>34</v>
      </c>
      <c r="C78" s="69">
        <v>0</v>
      </c>
      <c r="D78" s="69">
        <v>0</v>
      </c>
      <c r="E78" s="69">
        <f>+C78-D78</f>
        <v>0</v>
      </c>
      <c r="F78" s="69">
        <v>0</v>
      </c>
      <c r="G78" s="37">
        <f>+E78+F78</f>
        <v>0</v>
      </c>
      <c r="H78" s="69">
        <v>0</v>
      </c>
      <c r="I78" s="37">
        <f>+G78+H78</f>
        <v>0</v>
      </c>
      <c r="J78" s="66">
        <f>VLOOKUP(L78,$C$259:$D$273,2,FALSE)</f>
        <v>0.99</v>
      </c>
      <c r="K78" s="37">
        <f>IF(I78*J78=0,0, ROUND(I78*J78,0))</f>
        <v>0</v>
      </c>
      <c r="L78" s="28" t="s">
        <v>157</v>
      </c>
      <c r="M78" s="69">
        <v>0</v>
      </c>
      <c r="N78" s="37">
        <f>K78+M78</f>
        <v>0</v>
      </c>
    </row>
    <row r="79" spans="1:14" x14ac:dyDescent="0.2">
      <c r="A79" s="28">
        <f t="shared" si="0"/>
        <v>66</v>
      </c>
      <c r="B79" s="90" t="s">
        <v>35</v>
      </c>
      <c r="C79" s="94">
        <f t="shared" ref="C79:I79" si="46">SUM(C78:C78)</f>
        <v>0</v>
      </c>
      <c r="D79" s="94">
        <f t="shared" si="46"/>
        <v>0</v>
      </c>
      <c r="E79" s="94">
        <f t="shared" si="46"/>
        <v>0</v>
      </c>
      <c r="F79" s="94">
        <f t="shared" si="46"/>
        <v>0</v>
      </c>
      <c r="G79" s="94">
        <f t="shared" si="46"/>
        <v>0</v>
      </c>
      <c r="H79" s="94">
        <f t="shared" si="46"/>
        <v>0</v>
      </c>
      <c r="I79" s="94">
        <f t="shared" si="46"/>
        <v>0</v>
      </c>
      <c r="J79" s="34"/>
      <c r="K79" s="96">
        <f>SUM(K78:K78)</f>
        <v>0</v>
      </c>
      <c r="M79" s="94">
        <f t="shared" ref="M79:N79" si="47">SUM(M78:M78)</f>
        <v>0</v>
      </c>
      <c r="N79" s="94">
        <f t="shared" si="47"/>
        <v>0</v>
      </c>
    </row>
    <row r="80" spans="1:14" x14ac:dyDescent="0.2">
      <c r="A80" s="28">
        <f t="shared" ref="A80:A143" si="48">+A79+1</f>
        <v>67</v>
      </c>
      <c r="B80" s="27" t="s">
        <v>0</v>
      </c>
      <c r="C80" s="69"/>
      <c r="J80" s="97"/>
      <c r="K80" s="92"/>
    </row>
    <row r="81" spans="1:14" x14ac:dyDescent="0.2">
      <c r="A81" s="28">
        <f t="shared" si="48"/>
        <v>68</v>
      </c>
      <c r="B81" s="90" t="s">
        <v>36</v>
      </c>
      <c r="C81" s="69"/>
      <c r="J81" s="97"/>
      <c r="K81" s="92"/>
    </row>
    <row r="82" spans="1:14" x14ac:dyDescent="0.2">
      <c r="A82" s="28">
        <f t="shared" si="48"/>
        <v>69</v>
      </c>
      <c r="B82" s="27" t="s">
        <v>37</v>
      </c>
      <c r="C82" s="98">
        <v>-516436</v>
      </c>
      <c r="D82" s="98">
        <v>0</v>
      </c>
      <c r="E82" s="98">
        <f>+C82-D82</f>
        <v>-516436</v>
      </c>
      <c r="F82" s="69">
        <v>0</v>
      </c>
      <c r="G82" s="37">
        <f>+E82+F82</f>
        <v>-516436</v>
      </c>
      <c r="H82" s="69">
        <v>0</v>
      </c>
      <c r="I82" s="55">
        <f>+G82+H82</f>
        <v>-516436</v>
      </c>
      <c r="J82" s="66">
        <f>VLOOKUP(L82,$C$259:$D$273,2,FALSE)</f>
        <v>1</v>
      </c>
      <c r="K82" s="37">
        <f>IF(I82*J82=0,0, ROUND(I82*J82,0))</f>
        <v>-516436</v>
      </c>
      <c r="L82" s="28" t="s">
        <v>150</v>
      </c>
      <c r="M82" s="69">
        <v>0</v>
      </c>
      <c r="N82" s="37">
        <f>K82+M82</f>
        <v>-516436</v>
      </c>
    </row>
    <row r="83" spans="1:14" x14ac:dyDescent="0.2">
      <c r="A83" s="28">
        <f t="shared" si="48"/>
        <v>70</v>
      </c>
      <c r="B83" s="90" t="s">
        <v>38</v>
      </c>
      <c r="C83" s="94">
        <f t="shared" ref="C83:I83" si="49">SUM(C82:C82)</f>
        <v>-516436</v>
      </c>
      <c r="D83" s="94">
        <f t="shared" si="49"/>
        <v>0</v>
      </c>
      <c r="E83" s="94">
        <f t="shared" si="49"/>
        <v>-516436</v>
      </c>
      <c r="F83" s="94">
        <f t="shared" si="49"/>
        <v>0</v>
      </c>
      <c r="G83" s="94">
        <f t="shared" si="49"/>
        <v>-516436</v>
      </c>
      <c r="H83" s="94">
        <f t="shared" si="49"/>
        <v>0</v>
      </c>
      <c r="I83" s="94">
        <f t="shared" si="49"/>
        <v>-516436</v>
      </c>
      <c r="J83" s="34"/>
      <c r="K83" s="96">
        <f>SUM(K82:K82)</f>
        <v>-516436</v>
      </c>
      <c r="M83" s="94">
        <f t="shared" ref="M83:N83" si="50">SUM(M82:M82)</f>
        <v>0</v>
      </c>
      <c r="N83" s="94">
        <f t="shared" si="50"/>
        <v>-516436</v>
      </c>
    </row>
    <row r="84" spans="1:14" x14ac:dyDescent="0.2">
      <c r="A84" s="28">
        <f t="shared" si="48"/>
        <v>71</v>
      </c>
      <c r="B84" s="27" t="s">
        <v>0</v>
      </c>
      <c r="C84" s="69"/>
      <c r="J84" s="97"/>
      <c r="K84" s="92"/>
    </row>
    <row r="85" spans="1:14" x14ac:dyDescent="0.2">
      <c r="A85" s="28">
        <f t="shared" si="48"/>
        <v>72</v>
      </c>
      <c r="B85" s="90" t="s">
        <v>39</v>
      </c>
      <c r="C85" s="69"/>
      <c r="J85" s="97"/>
      <c r="K85" s="92"/>
    </row>
    <row r="86" spans="1:14" x14ac:dyDescent="0.2">
      <c r="A86" s="28">
        <f t="shared" si="48"/>
        <v>73</v>
      </c>
      <c r="B86" s="27" t="s">
        <v>313</v>
      </c>
      <c r="C86" s="69">
        <v>-1007592</v>
      </c>
      <c r="D86" s="69">
        <v>0</v>
      </c>
      <c r="E86" s="69">
        <f t="shared" ref="E86:E91" si="51">+C86-D86</f>
        <v>-1007592</v>
      </c>
      <c r="F86" s="69">
        <v>0</v>
      </c>
      <c r="G86" s="37">
        <f t="shared" ref="G86:G91" si="52">+E86+F86</f>
        <v>-1007592</v>
      </c>
      <c r="H86" s="69">
        <v>0</v>
      </c>
      <c r="I86" s="37">
        <f t="shared" ref="I86:I91" si="53">+G86+H86</f>
        <v>-1007592</v>
      </c>
      <c r="J86" s="66">
        <f t="shared" ref="J86:J91" si="54">VLOOKUP(L86,$C$259:$D$273,2,FALSE)</f>
        <v>1</v>
      </c>
      <c r="K86" s="37">
        <f t="shared" ref="K86:K91" si="55">IF(I86*J86=0,0, ROUND(I86*J86,0))</f>
        <v>-1007592</v>
      </c>
      <c r="L86" s="28" t="s">
        <v>150</v>
      </c>
      <c r="M86" s="69">
        <v>0</v>
      </c>
      <c r="N86" s="37">
        <f t="shared" ref="N86:N91" si="56">K86+M86</f>
        <v>-1007592</v>
      </c>
    </row>
    <row r="87" spans="1:14" x14ac:dyDescent="0.2">
      <c r="A87" s="28">
        <f t="shared" si="48"/>
        <v>74</v>
      </c>
      <c r="B87" s="27" t="s">
        <v>314</v>
      </c>
      <c r="C87" s="69">
        <v>-483611</v>
      </c>
      <c r="D87" s="69">
        <v>0</v>
      </c>
      <c r="E87" s="69">
        <f t="shared" si="51"/>
        <v>-483611</v>
      </c>
      <c r="F87" s="69">
        <v>0</v>
      </c>
      <c r="G87" s="37">
        <f t="shared" si="52"/>
        <v>-483611</v>
      </c>
      <c r="H87" s="69">
        <v>0</v>
      </c>
      <c r="I87" s="37">
        <f t="shared" si="53"/>
        <v>-483611</v>
      </c>
      <c r="J87" s="66">
        <f t="shared" si="54"/>
        <v>1</v>
      </c>
      <c r="K87" s="37">
        <f t="shared" si="55"/>
        <v>-483611</v>
      </c>
      <c r="L87" s="28" t="s">
        <v>150</v>
      </c>
      <c r="M87" s="69">
        <v>0</v>
      </c>
      <c r="N87" s="37">
        <f t="shared" si="56"/>
        <v>-483611</v>
      </c>
    </row>
    <row r="88" spans="1:14" x14ac:dyDescent="0.2">
      <c r="A88" s="28">
        <f t="shared" si="48"/>
        <v>75</v>
      </c>
      <c r="B88" s="27" t="s">
        <v>315</v>
      </c>
      <c r="C88" s="69">
        <v>-5974411</v>
      </c>
      <c r="D88" s="69">
        <v>0</v>
      </c>
      <c r="E88" s="69">
        <f t="shared" si="51"/>
        <v>-5974411</v>
      </c>
      <c r="F88" s="69">
        <v>0</v>
      </c>
      <c r="G88" s="37">
        <f t="shared" si="52"/>
        <v>-5974411</v>
      </c>
      <c r="H88" s="69">
        <v>0</v>
      </c>
      <c r="I88" s="37">
        <f t="shared" si="53"/>
        <v>-5974411</v>
      </c>
      <c r="J88" s="66">
        <f t="shared" si="54"/>
        <v>1</v>
      </c>
      <c r="K88" s="37">
        <f t="shared" si="55"/>
        <v>-5974411</v>
      </c>
      <c r="L88" s="28" t="s">
        <v>150</v>
      </c>
      <c r="M88" s="69">
        <v>0</v>
      </c>
      <c r="N88" s="37">
        <f t="shared" si="56"/>
        <v>-5974411</v>
      </c>
    </row>
    <row r="89" spans="1:14" x14ac:dyDescent="0.2">
      <c r="A89" s="28">
        <f t="shared" si="48"/>
        <v>76</v>
      </c>
      <c r="B89" s="27" t="s">
        <v>316</v>
      </c>
      <c r="C89" s="69">
        <v>-8235786</v>
      </c>
      <c r="D89" s="69">
        <v>0</v>
      </c>
      <c r="E89" s="69">
        <f t="shared" si="51"/>
        <v>-8235786</v>
      </c>
      <c r="F89" s="69">
        <v>0</v>
      </c>
      <c r="G89" s="37">
        <f t="shared" si="52"/>
        <v>-8235786</v>
      </c>
      <c r="H89" s="69">
        <v>0</v>
      </c>
      <c r="I89" s="37">
        <f t="shared" si="53"/>
        <v>-8235786</v>
      </c>
      <c r="J89" s="66">
        <f t="shared" si="54"/>
        <v>1</v>
      </c>
      <c r="K89" s="37">
        <f t="shared" si="55"/>
        <v>-8235786</v>
      </c>
      <c r="L89" s="28" t="s">
        <v>150</v>
      </c>
      <c r="M89" s="69">
        <v>5298776</v>
      </c>
      <c r="N89" s="37">
        <f t="shared" si="56"/>
        <v>-2937010</v>
      </c>
    </row>
    <row r="90" spans="1:14" x14ac:dyDescent="0.2">
      <c r="A90" s="28">
        <f t="shared" si="48"/>
        <v>77</v>
      </c>
      <c r="B90" s="27" t="s">
        <v>317</v>
      </c>
      <c r="C90" s="69">
        <v>977548</v>
      </c>
      <c r="D90" s="69">
        <v>0</v>
      </c>
      <c r="E90" s="69">
        <f t="shared" si="51"/>
        <v>977548</v>
      </c>
      <c r="F90" s="69">
        <v>0</v>
      </c>
      <c r="G90" s="37">
        <f t="shared" ref="G90" si="57">+E90+F90</f>
        <v>977548</v>
      </c>
      <c r="H90" s="69">
        <v>0</v>
      </c>
      <c r="I90" s="37">
        <f t="shared" si="53"/>
        <v>977548</v>
      </c>
      <c r="J90" s="66">
        <f t="shared" si="54"/>
        <v>1</v>
      </c>
      <c r="K90" s="37">
        <f t="shared" si="55"/>
        <v>977548</v>
      </c>
      <c r="L90" s="28" t="s">
        <v>150</v>
      </c>
      <c r="M90" s="69">
        <v>0</v>
      </c>
      <c r="N90" s="37">
        <f t="shared" ref="N90" si="58">K90+M90</f>
        <v>977548</v>
      </c>
    </row>
    <row r="91" spans="1:14" x14ac:dyDescent="0.2">
      <c r="A91" s="28">
        <f t="shared" si="48"/>
        <v>78</v>
      </c>
      <c r="B91" s="27" t="s">
        <v>351</v>
      </c>
      <c r="C91" s="98">
        <v>151723</v>
      </c>
      <c r="D91" s="98">
        <v>0</v>
      </c>
      <c r="E91" s="98">
        <f t="shared" si="51"/>
        <v>151723</v>
      </c>
      <c r="F91" s="69">
        <v>0</v>
      </c>
      <c r="G91" s="37">
        <f t="shared" si="52"/>
        <v>151723</v>
      </c>
      <c r="H91" s="69">
        <v>0</v>
      </c>
      <c r="I91" s="98">
        <f t="shared" si="53"/>
        <v>151723</v>
      </c>
      <c r="J91" s="66">
        <f t="shared" si="54"/>
        <v>1</v>
      </c>
      <c r="K91" s="37">
        <f t="shared" si="55"/>
        <v>151723</v>
      </c>
      <c r="L91" s="28" t="s">
        <v>150</v>
      </c>
      <c r="M91" s="69">
        <v>0</v>
      </c>
      <c r="N91" s="37">
        <f t="shared" si="56"/>
        <v>151723</v>
      </c>
    </row>
    <row r="92" spans="1:14" x14ac:dyDescent="0.2">
      <c r="A92" s="28">
        <f t="shared" si="48"/>
        <v>79</v>
      </c>
      <c r="B92" s="90" t="s">
        <v>40</v>
      </c>
      <c r="C92" s="94">
        <f t="shared" ref="C92:I92" si="59">SUM(C86:C91)</f>
        <v>-14572129</v>
      </c>
      <c r="D92" s="94">
        <f t="shared" si="59"/>
        <v>0</v>
      </c>
      <c r="E92" s="94">
        <f t="shared" si="59"/>
        <v>-14572129</v>
      </c>
      <c r="F92" s="94">
        <f t="shared" si="59"/>
        <v>0</v>
      </c>
      <c r="G92" s="94">
        <f t="shared" si="59"/>
        <v>-14572129</v>
      </c>
      <c r="H92" s="94">
        <f t="shared" si="59"/>
        <v>0</v>
      </c>
      <c r="I92" s="94">
        <f t="shared" si="59"/>
        <v>-14572129</v>
      </c>
      <c r="J92" s="34"/>
      <c r="K92" s="96">
        <f>SUM(K86:K91)</f>
        <v>-14572129</v>
      </c>
      <c r="M92" s="94">
        <f t="shared" ref="M92:N92" si="60">SUM(M86:M91)</f>
        <v>5298776</v>
      </c>
      <c r="N92" s="94">
        <f t="shared" si="60"/>
        <v>-9273353</v>
      </c>
    </row>
    <row r="93" spans="1:14" x14ac:dyDescent="0.2">
      <c r="A93" s="28">
        <f t="shared" si="48"/>
        <v>80</v>
      </c>
      <c r="B93" s="27" t="s">
        <v>0</v>
      </c>
      <c r="C93" s="69"/>
      <c r="J93" s="97"/>
      <c r="K93" s="92"/>
      <c r="L93" s="50"/>
    </row>
    <row r="94" spans="1:14" x14ac:dyDescent="0.2">
      <c r="A94" s="28">
        <f t="shared" si="48"/>
        <v>81</v>
      </c>
      <c r="B94" s="90" t="s">
        <v>41</v>
      </c>
      <c r="C94" s="69"/>
      <c r="J94" s="97"/>
      <c r="K94" s="92"/>
      <c r="L94" s="50"/>
    </row>
    <row r="95" spans="1:14" x14ac:dyDescent="0.2">
      <c r="A95" s="28">
        <f t="shared" si="48"/>
        <v>82</v>
      </c>
      <c r="B95" s="27" t="s">
        <v>42</v>
      </c>
      <c r="C95" s="61">
        <v>0</v>
      </c>
      <c r="D95" s="69">
        <f>C95</f>
        <v>0</v>
      </c>
      <c r="E95" s="61">
        <f>+C95-D95</f>
        <v>0</v>
      </c>
      <c r="F95" s="69">
        <v>0</v>
      </c>
      <c r="G95" s="37">
        <f>+E95+F95</f>
        <v>0</v>
      </c>
      <c r="H95" s="69">
        <v>0</v>
      </c>
      <c r="I95" s="61">
        <f>+G95+H95</f>
        <v>0</v>
      </c>
      <c r="J95" s="66">
        <f>VLOOKUP(L95,$C$259:$D$273,2,FALSE)</f>
        <v>0</v>
      </c>
      <c r="K95" s="37">
        <f>IF(I95*J95=0,0, ROUND(I95*J95,0))</f>
        <v>0</v>
      </c>
      <c r="L95" s="99" t="s">
        <v>251</v>
      </c>
      <c r="M95" s="69">
        <v>0</v>
      </c>
      <c r="N95" s="37">
        <f>K95+M95</f>
        <v>0</v>
      </c>
    </row>
    <row r="96" spans="1:14" x14ac:dyDescent="0.2">
      <c r="A96" s="28">
        <f t="shared" si="48"/>
        <v>83</v>
      </c>
      <c r="B96" s="90" t="s">
        <v>43</v>
      </c>
      <c r="C96" s="94">
        <f t="shared" ref="C96:I96" si="61">+C95</f>
        <v>0</v>
      </c>
      <c r="D96" s="94">
        <f t="shared" si="61"/>
        <v>0</v>
      </c>
      <c r="E96" s="94">
        <f t="shared" si="61"/>
        <v>0</v>
      </c>
      <c r="F96" s="94">
        <f t="shared" si="61"/>
        <v>0</v>
      </c>
      <c r="G96" s="94">
        <f t="shared" si="61"/>
        <v>0</v>
      </c>
      <c r="H96" s="94">
        <f t="shared" si="61"/>
        <v>0</v>
      </c>
      <c r="I96" s="94">
        <f t="shared" si="61"/>
        <v>0</v>
      </c>
      <c r="J96" s="34"/>
      <c r="K96" s="96">
        <f>SUM(K95)</f>
        <v>0</v>
      </c>
      <c r="L96" s="50"/>
      <c r="M96" s="94">
        <f t="shared" ref="M96:N96" si="62">+M95</f>
        <v>0</v>
      </c>
      <c r="N96" s="94">
        <f t="shared" si="62"/>
        <v>0</v>
      </c>
    </row>
    <row r="97" spans="1:14" x14ac:dyDescent="0.2">
      <c r="A97" s="28">
        <f t="shared" si="48"/>
        <v>84</v>
      </c>
      <c r="B97" s="27" t="s">
        <v>0</v>
      </c>
      <c r="C97" s="69"/>
      <c r="J97" s="97"/>
      <c r="K97" s="92"/>
      <c r="L97" s="50"/>
    </row>
    <row r="98" spans="1:14" x14ac:dyDescent="0.2">
      <c r="A98" s="28">
        <f t="shared" si="48"/>
        <v>85</v>
      </c>
      <c r="B98" s="90" t="s">
        <v>44</v>
      </c>
      <c r="C98" s="69"/>
      <c r="J98" s="97"/>
      <c r="K98" s="92"/>
    </row>
    <row r="99" spans="1:14" x14ac:dyDescent="0.2">
      <c r="A99" s="28">
        <f t="shared" si="48"/>
        <v>86</v>
      </c>
      <c r="B99" s="27" t="s">
        <v>45</v>
      </c>
      <c r="C99" s="69">
        <v>353690</v>
      </c>
      <c r="D99" s="69">
        <v>0</v>
      </c>
      <c r="E99" s="69">
        <f t="shared" ref="E99:E121" si="63">+C99-D99</f>
        <v>353690</v>
      </c>
      <c r="F99" s="69">
        <v>0</v>
      </c>
      <c r="G99" s="37">
        <f t="shared" ref="G99:G121" si="64">+E99+F99</f>
        <v>353690</v>
      </c>
      <c r="H99" s="69">
        <v>0</v>
      </c>
      <c r="I99" s="37">
        <f t="shared" ref="I99:I120" si="65">+G99+H99</f>
        <v>353690</v>
      </c>
      <c r="J99" s="66">
        <f t="shared" ref="J99:J121" si="66">VLOOKUP(L99,$C$259:$D$273,2,FALSE)</f>
        <v>0.99</v>
      </c>
      <c r="K99" s="37">
        <f t="shared" ref="K99:K121" si="67">IF(I99*J99=0,0, ROUND(I99*J99,0))</f>
        <v>350153</v>
      </c>
      <c r="L99" s="28" t="s">
        <v>158</v>
      </c>
      <c r="M99" s="69">
        <v>0</v>
      </c>
      <c r="N99" s="37">
        <f t="shared" ref="N99:N121" si="68">K99+M99</f>
        <v>350153</v>
      </c>
    </row>
    <row r="100" spans="1:14" x14ac:dyDescent="0.2">
      <c r="A100" s="28">
        <f t="shared" si="48"/>
        <v>87</v>
      </c>
      <c r="B100" s="27" t="s">
        <v>46</v>
      </c>
      <c r="C100" s="69">
        <v>316327</v>
      </c>
      <c r="D100" s="69">
        <v>0</v>
      </c>
      <c r="E100" s="69">
        <f t="shared" si="63"/>
        <v>316327</v>
      </c>
      <c r="F100" s="69">
        <v>0</v>
      </c>
      <c r="G100" s="37">
        <f t="shared" si="64"/>
        <v>316327</v>
      </c>
      <c r="H100" s="37">
        <v>0</v>
      </c>
      <c r="I100" s="37">
        <f t="shared" si="65"/>
        <v>316327</v>
      </c>
      <c r="J100" s="66">
        <f t="shared" si="66"/>
        <v>0.99</v>
      </c>
      <c r="K100" s="37">
        <f t="shared" si="67"/>
        <v>313164</v>
      </c>
      <c r="L100" s="28" t="s">
        <v>158</v>
      </c>
      <c r="M100" s="37">
        <v>-49654</v>
      </c>
      <c r="N100" s="37">
        <f t="shared" si="68"/>
        <v>263510</v>
      </c>
    </row>
    <row r="101" spans="1:14" x14ac:dyDescent="0.2">
      <c r="A101" s="28">
        <f t="shared" si="48"/>
        <v>88</v>
      </c>
      <c r="B101" s="73" t="s">
        <v>256</v>
      </c>
      <c r="C101" s="69">
        <v>-14511420</v>
      </c>
      <c r="D101" s="69">
        <v>0</v>
      </c>
      <c r="E101" s="69">
        <f t="shared" si="63"/>
        <v>-14511420</v>
      </c>
      <c r="F101" s="69">
        <v>0</v>
      </c>
      <c r="G101" s="37">
        <f t="shared" si="64"/>
        <v>-14511420</v>
      </c>
      <c r="H101" s="69">
        <v>0</v>
      </c>
      <c r="I101" s="37">
        <f>+G101+H101</f>
        <v>-14511420</v>
      </c>
      <c r="J101" s="66">
        <f t="shared" si="66"/>
        <v>0.99</v>
      </c>
      <c r="K101" s="37">
        <f>IF(I101*J101=0,0, ROUND(I101*J101,0))</f>
        <v>-14366306</v>
      </c>
      <c r="L101" s="28" t="s">
        <v>158</v>
      </c>
      <c r="M101" s="69">
        <v>0</v>
      </c>
      <c r="N101" s="37">
        <f t="shared" si="68"/>
        <v>-14366306</v>
      </c>
    </row>
    <row r="102" spans="1:14" x14ac:dyDescent="0.2">
      <c r="A102" s="28">
        <f t="shared" si="48"/>
        <v>89</v>
      </c>
      <c r="B102" s="27" t="s">
        <v>47</v>
      </c>
      <c r="C102" s="69">
        <v>1153</v>
      </c>
      <c r="D102" s="69">
        <v>0</v>
      </c>
      <c r="E102" s="69">
        <f t="shared" si="63"/>
        <v>1153</v>
      </c>
      <c r="F102" s="69">
        <v>0</v>
      </c>
      <c r="G102" s="37">
        <f t="shared" si="64"/>
        <v>1153</v>
      </c>
      <c r="H102" s="69">
        <v>0</v>
      </c>
      <c r="I102" s="37">
        <f t="shared" si="65"/>
        <v>1153</v>
      </c>
      <c r="J102" s="66">
        <f t="shared" si="66"/>
        <v>0.99</v>
      </c>
      <c r="K102" s="37">
        <f t="shared" si="67"/>
        <v>1141</v>
      </c>
      <c r="L102" s="28" t="s">
        <v>158</v>
      </c>
      <c r="M102" s="69">
        <v>0</v>
      </c>
      <c r="N102" s="37">
        <f t="shared" si="68"/>
        <v>1141</v>
      </c>
    </row>
    <row r="103" spans="1:14" x14ac:dyDescent="0.2">
      <c r="A103" s="28">
        <f t="shared" si="48"/>
        <v>90</v>
      </c>
      <c r="B103" s="73" t="s">
        <v>257</v>
      </c>
      <c r="C103" s="69">
        <v>-3771</v>
      </c>
      <c r="D103" s="69">
        <v>0</v>
      </c>
      <c r="E103" s="69">
        <f t="shared" si="63"/>
        <v>-3771</v>
      </c>
      <c r="F103" s="69">
        <v>0</v>
      </c>
      <c r="G103" s="37">
        <f t="shared" si="64"/>
        <v>-3771</v>
      </c>
      <c r="H103" s="69">
        <v>0</v>
      </c>
      <c r="I103" s="37">
        <f>+G103+H103</f>
        <v>-3771</v>
      </c>
      <c r="J103" s="66">
        <f t="shared" si="66"/>
        <v>0.99</v>
      </c>
      <c r="K103" s="37">
        <f>IF(I103*J103=0,0, ROUND(I103*J103,0))</f>
        <v>-3733</v>
      </c>
      <c r="L103" s="28" t="s">
        <v>158</v>
      </c>
      <c r="M103" s="69">
        <v>0</v>
      </c>
      <c r="N103" s="37">
        <f t="shared" si="68"/>
        <v>-3733</v>
      </c>
    </row>
    <row r="104" spans="1:14" x14ac:dyDescent="0.2">
      <c r="A104" s="28">
        <f t="shared" si="48"/>
        <v>91</v>
      </c>
      <c r="B104" s="27" t="s">
        <v>48</v>
      </c>
      <c r="C104" s="69">
        <v>-101570</v>
      </c>
      <c r="D104" s="69">
        <v>0</v>
      </c>
      <c r="E104" s="69">
        <f t="shared" si="63"/>
        <v>-101570</v>
      </c>
      <c r="F104" s="69">
        <v>0</v>
      </c>
      <c r="G104" s="37">
        <f t="shared" si="64"/>
        <v>-101570</v>
      </c>
      <c r="H104" s="69">
        <v>0</v>
      </c>
      <c r="I104" s="37">
        <f t="shared" si="65"/>
        <v>-101570</v>
      </c>
      <c r="J104" s="66">
        <f t="shared" si="66"/>
        <v>0.99</v>
      </c>
      <c r="K104" s="37">
        <f t="shared" si="67"/>
        <v>-100554</v>
      </c>
      <c r="L104" s="28" t="s">
        <v>158</v>
      </c>
      <c r="M104" s="69">
        <v>0</v>
      </c>
      <c r="N104" s="37">
        <f t="shared" si="68"/>
        <v>-100554</v>
      </c>
    </row>
    <row r="105" spans="1:14" x14ac:dyDescent="0.2">
      <c r="A105" s="28">
        <f t="shared" si="48"/>
        <v>92</v>
      </c>
      <c r="B105" s="27" t="s">
        <v>49</v>
      </c>
      <c r="C105" s="69">
        <v>123602</v>
      </c>
      <c r="D105" s="69">
        <v>0</v>
      </c>
      <c r="E105" s="69">
        <f t="shared" si="63"/>
        <v>123602</v>
      </c>
      <c r="F105" s="69">
        <v>0</v>
      </c>
      <c r="G105" s="37">
        <f t="shared" si="64"/>
        <v>123602</v>
      </c>
      <c r="H105" s="69">
        <v>0</v>
      </c>
      <c r="I105" s="37">
        <f t="shared" si="65"/>
        <v>123602</v>
      </c>
      <c r="J105" s="66">
        <f t="shared" si="66"/>
        <v>0.99</v>
      </c>
      <c r="K105" s="37">
        <f t="shared" si="67"/>
        <v>122366</v>
      </c>
      <c r="L105" s="28" t="s">
        <v>158</v>
      </c>
      <c r="M105" s="69">
        <v>0</v>
      </c>
      <c r="N105" s="37">
        <f t="shared" si="68"/>
        <v>122366</v>
      </c>
    </row>
    <row r="106" spans="1:14" x14ac:dyDescent="0.2">
      <c r="A106" s="28">
        <f t="shared" si="48"/>
        <v>93</v>
      </c>
      <c r="B106" s="27" t="s">
        <v>50</v>
      </c>
      <c r="C106" s="69">
        <v>-44200</v>
      </c>
      <c r="D106" s="69">
        <v>0</v>
      </c>
      <c r="E106" s="69">
        <f t="shared" si="63"/>
        <v>-44200</v>
      </c>
      <c r="F106" s="69">
        <v>0</v>
      </c>
      <c r="G106" s="37">
        <f t="shared" si="64"/>
        <v>-44200</v>
      </c>
      <c r="H106" s="69">
        <v>0</v>
      </c>
      <c r="I106" s="37">
        <f t="shared" si="65"/>
        <v>-44200</v>
      </c>
      <c r="J106" s="66">
        <f t="shared" si="66"/>
        <v>1</v>
      </c>
      <c r="K106" s="37">
        <f t="shared" si="67"/>
        <v>-44200</v>
      </c>
      <c r="L106" s="100" t="s">
        <v>150</v>
      </c>
      <c r="M106" s="69">
        <v>0</v>
      </c>
      <c r="N106" s="37">
        <f t="shared" si="68"/>
        <v>-44200</v>
      </c>
    </row>
    <row r="107" spans="1:14" x14ac:dyDescent="0.2">
      <c r="A107" s="28">
        <f t="shared" si="48"/>
        <v>94</v>
      </c>
      <c r="B107" s="27" t="s">
        <v>352</v>
      </c>
      <c r="C107" s="69">
        <v>-126448</v>
      </c>
      <c r="D107" s="69">
        <v>0</v>
      </c>
      <c r="E107" s="69">
        <f t="shared" ref="E107" si="69">+C107-D107</f>
        <v>-126448</v>
      </c>
      <c r="F107" s="69">
        <v>0</v>
      </c>
      <c r="G107" s="37">
        <f t="shared" ref="G107" si="70">+E107+F107</f>
        <v>-126448</v>
      </c>
      <c r="H107" s="69">
        <v>0</v>
      </c>
      <c r="I107" s="37">
        <f>+G107+H107</f>
        <v>-126448</v>
      </c>
      <c r="J107" s="66">
        <f t="shared" si="66"/>
        <v>0.99</v>
      </c>
      <c r="K107" s="37">
        <f>IF(I107*J107=0,0, ROUND(I107*J107,0))</f>
        <v>-125184</v>
      </c>
      <c r="L107" s="28" t="s">
        <v>158</v>
      </c>
      <c r="M107" s="69">
        <v>0</v>
      </c>
      <c r="N107" s="37">
        <f t="shared" ref="N107" si="71">K107+M107</f>
        <v>-125184</v>
      </c>
    </row>
    <row r="108" spans="1:14" x14ac:dyDescent="0.2">
      <c r="A108" s="28">
        <f t="shared" si="48"/>
        <v>95</v>
      </c>
      <c r="B108" s="73" t="s">
        <v>258</v>
      </c>
      <c r="C108" s="69">
        <v>3303944</v>
      </c>
      <c r="D108" s="69">
        <v>0</v>
      </c>
      <c r="E108" s="69">
        <f t="shared" si="63"/>
        <v>3303944</v>
      </c>
      <c r="F108" s="69">
        <v>0</v>
      </c>
      <c r="G108" s="37">
        <f t="shared" si="64"/>
        <v>3303944</v>
      </c>
      <c r="H108" s="69">
        <v>0</v>
      </c>
      <c r="I108" s="37">
        <f>+G108+H108</f>
        <v>3303944</v>
      </c>
      <c r="J108" s="66">
        <f t="shared" si="66"/>
        <v>0.99</v>
      </c>
      <c r="K108" s="37">
        <f>IF(I108*J108=0,0, ROUND(I108*J108,0))</f>
        <v>3270905</v>
      </c>
      <c r="L108" s="28" t="s">
        <v>158</v>
      </c>
      <c r="M108" s="69">
        <v>0</v>
      </c>
      <c r="N108" s="37">
        <f t="shared" si="68"/>
        <v>3270905</v>
      </c>
    </row>
    <row r="109" spans="1:14" x14ac:dyDescent="0.2">
      <c r="A109" s="28">
        <f t="shared" si="48"/>
        <v>96</v>
      </c>
      <c r="B109" s="27" t="s">
        <v>51</v>
      </c>
      <c r="C109" s="69">
        <v>1846219</v>
      </c>
      <c r="D109" s="69">
        <v>0</v>
      </c>
      <c r="E109" s="69">
        <f t="shared" si="63"/>
        <v>1846219</v>
      </c>
      <c r="F109" s="69">
        <v>0</v>
      </c>
      <c r="G109" s="37">
        <f t="shared" si="64"/>
        <v>1846219</v>
      </c>
      <c r="H109" s="69">
        <v>0</v>
      </c>
      <c r="I109" s="37">
        <f t="shared" si="65"/>
        <v>1846219</v>
      </c>
      <c r="J109" s="66">
        <f t="shared" si="66"/>
        <v>0.99</v>
      </c>
      <c r="K109" s="37">
        <f t="shared" si="67"/>
        <v>1827757</v>
      </c>
      <c r="L109" s="28" t="s">
        <v>158</v>
      </c>
      <c r="M109" s="69">
        <v>0</v>
      </c>
      <c r="N109" s="37">
        <f t="shared" si="68"/>
        <v>1827757</v>
      </c>
    </row>
    <row r="110" spans="1:14" x14ac:dyDescent="0.2">
      <c r="A110" s="28">
        <f t="shared" si="48"/>
        <v>97</v>
      </c>
      <c r="B110" s="73" t="s">
        <v>298</v>
      </c>
      <c r="C110" s="69">
        <v>-67660</v>
      </c>
      <c r="D110" s="69">
        <v>0</v>
      </c>
      <c r="E110" s="69">
        <f>+C110-D110</f>
        <v>-67660</v>
      </c>
      <c r="F110" s="69">
        <v>0</v>
      </c>
      <c r="G110" s="37">
        <f t="shared" si="64"/>
        <v>-67660</v>
      </c>
      <c r="H110" s="69">
        <v>0</v>
      </c>
      <c r="I110" s="37">
        <f t="shared" ref="I110:I114" si="72">+G110+H110</f>
        <v>-67660</v>
      </c>
      <c r="J110" s="66">
        <f t="shared" si="66"/>
        <v>0.99</v>
      </c>
      <c r="K110" s="37">
        <f t="shared" ref="K110:K114" si="73">IF(I110*J110=0,0, ROUND(I110*J110,0))</f>
        <v>-66983</v>
      </c>
      <c r="L110" s="28" t="s">
        <v>158</v>
      </c>
      <c r="M110" s="69">
        <v>66983</v>
      </c>
      <c r="N110" s="37">
        <f t="shared" si="68"/>
        <v>0</v>
      </c>
    </row>
    <row r="111" spans="1:14" x14ac:dyDescent="0.2">
      <c r="A111" s="28">
        <f t="shared" si="48"/>
        <v>98</v>
      </c>
      <c r="B111" s="73" t="s">
        <v>259</v>
      </c>
      <c r="C111" s="69">
        <v>-1425</v>
      </c>
      <c r="D111" s="69">
        <v>0</v>
      </c>
      <c r="E111" s="69">
        <f t="shared" si="63"/>
        <v>-1425</v>
      </c>
      <c r="F111" s="69">
        <v>0</v>
      </c>
      <c r="G111" s="37">
        <f t="shared" si="64"/>
        <v>-1425</v>
      </c>
      <c r="H111" s="69">
        <v>0</v>
      </c>
      <c r="I111" s="37">
        <f t="shared" si="72"/>
        <v>-1425</v>
      </c>
      <c r="J111" s="66">
        <f t="shared" si="66"/>
        <v>0.99</v>
      </c>
      <c r="K111" s="37">
        <f t="shared" si="73"/>
        <v>-1411</v>
      </c>
      <c r="L111" s="28" t="s">
        <v>158</v>
      </c>
      <c r="M111" s="69"/>
      <c r="N111" s="37">
        <f t="shared" si="68"/>
        <v>-1411</v>
      </c>
    </row>
    <row r="112" spans="1:14" x14ac:dyDescent="0.2">
      <c r="A112" s="28">
        <f t="shared" si="48"/>
        <v>99</v>
      </c>
      <c r="B112" s="83" t="s">
        <v>353</v>
      </c>
      <c r="C112" s="69">
        <v>174750</v>
      </c>
      <c r="D112" s="69">
        <v>174750</v>
      </c>
      <c r="E112" s="69">
        <f t="shared" ref="E112" si="74">+C112-D112</f>
        <v>0</v>
      </c>
      <c r="F112" s="69">
        <v>0</v>
      </c>
      <c r="G112" s="37">
        <f t="shared" ref="G112" si="75">+E112+F112</f>
        <v>0</v>
      </c>
      <c r="H112" s="69">
        <v>0</v>
      </c>
      <c r="I112" s="37">
        <f>+G112+H112</f>
        <v>0</v>
      </c>
      <c r="J112" s="66">
        <f t="shared" si="66"/>
        <v>0</v>
      </c>
      <c r="K112" s="37">
        <f>IF(I112*J112=0,0, ROUND(I112*J112,0))</f>
        <v>0</v>
      </c>
      <c r="L112" s="28" t="s">
        <v>156</v>
      </c>
      <c r="M112" s="69">
        <v>0</v>
      </c>
      <c r="N112" s="37">
        <f t="shared" ref="N112" si="76">K112+M112</f>
        <v>0</v>
      </c>
    </row>
    <row r="113" spans="1:14" x14ac:dyDescent="0.2">
      <c r="A113" s="28">
        <f t="shared" si="48"/>
        <v>100</v>
      </c>
      <c r="B113" s="83" t="s">
        <v>354</v>
      </c>
      <c r="C113" s="69">
        <v>757250</v>
      </c>
      <c r="D113" s="69">
        <v>757250</v>
      </c>
      <c r="E113" s="69">
        <f t="shared" ref="E113" si="77">+C113-D113</f>
        <v>0</v>
      </c>
      <c r="F113" s="69">
        <v>0</v>
      </c>
      <c r="G113" s="37">
        <f t="shared" ref="G113" si="78">+E113+F113</f>
        <v>0</v>
      </c>
      <c r="H113" s="69">
        <v>0</v>
      </c>
      <c r="I113" s="37">
        <f>+G113+H113</f>
        <v>0</v>
      </c>
      <c r="J113" s="66">
        <f t="shared" si="66"/>
        <v>0</v>
      </c>
      <c r="K113" s="37">
        <f>IF(I113*J113=0,0, ROUND(I113*J113,0))</f>
        <v>0</v>
      </c>
      <c r="L113" s="28" t="s">
        <v>156</v>
      </c>
      <c r="M113" s="69">
        <v>0</v>
      </c>
      <c r="N113" s="37">
        <f t="shared" ref="N113" si="79">K113+M113</f>
        <v>0</v>
      </c>
    </row>
    <row r="114" spans="1:14" x14ac:dyDescent="0.2">
      <c r="A114" s="28">
        <f t="shared" si="48"/>
        <v>101</v>
      </c>
      <c r="B114" s="73" t="s">
        <v>278</v>
      </c>
      <c r="C114" s="69">
        <v>0</v>
      </c>
      <c r="D114" s="37">
        <f>C114</f>
        <v>0</v>
      </c>
      <c r="E114" s="69">
        <f>+C114-D114</f>
        <v>0</v>
      </c>
      <c r="F114" s="69">
        <v>0</v>
      </c>
      <c r="G114" s="37">
        <f t="shared" si="64"/>
        <v>0</v>
      </c>
      <c r="H114" s="69">
        <v>0</v>
      </c>
      <c r="I114" s="37">
        <f t="shared" si="72"/>
        <v>0</v>
      </c>
      <c r="J114" s="66">
        <f t="shared" si="66"/>
        <v>0</v>
      </c>
      <c r="K114" s="37">
        <f t="shared" si="73"/>
        <v>0</v>
      </c>
      <c r="L114" s="28" t="s">
        <v>156</v>
      </c>
      <c r="M114" s="69">
        <v>0</v>
      </c>
      <c r="N114" s="37">
        <f t="shared" si="68"/>
        <v>0</v>
      </c>
    </row>
    <row r="115" spans="1:14" x14ac:dyDescent="0.2">
      <c r="A115" s="28">
        <f t="shared" si="48"/>
        <v>102</v>
      </c>
      <c r="B115" s="27" t="s">
        <v>52</v>
      </c>
      <c r="C115" s="69">
        <v>0</v>
      </c>
      <c r="D115" s="37">
        <f>C115</f>
        <v>0</v>
      </c>
      <c r="E115" s="69">
        <f t="shared" si="63"/>
        <v>0</v>
      </c>
      <c r="F115" s="69">
        <v>0</v>
      </c>
      <c r="G115" s="37">
        <f t="shared" si="64"/>
        <v>0</v>
      </c>
      <c r="H115" s="69">
        <v>0</v>
      </c>
      <c r="I115" s="37">
        <f t="shared" si="65"/>
        <v>0</v>
      </c>
      <c r="J115" s="66">
        <f t="shared" si="66"/>
        <v>0.98899999999999999</v>
      </c>
      <c r="K115" s="37">
        <f t="shared" si="67"/>
        <v>0</v>
      </c>
      <c r="L115" s="28" t="s">
        <v>330</v>
      </c>
      <c r="M115" s="69">
        <v>0</v>
      </c>
      <c r="N115" s="37">
        <f t="shared" si="68"/>
        <v>0</v>
      </c>
    </row>
    <row r="116" spans="1:14" x14ac:dyDescent="0.2">
      <c r="A116" s="28">
        <f t="shared" si="48"/>
        <v>103</v>
      </c>
      <c r="B116" s="27" t="s">
        <v>53</v>
      </c>
      <c r="C116" s="69">
        <v>48911</v>
      </c>
      <c r="D116" s="37">
        <v>0</v>
      </c>
      <c r="E116" s="69">
        <f t="shared" si="63"/>
        <v>48911</v>
      </c>
      <c r="F116" s="69">
        <v>0</v>
      </c>
      <c r="G116" s="37">
        <f t="shared" si="64"/>
        <v>48911</v>
      </c>
      <c r="H116" s="69">
        <v>0</v>
      </c>
      <c r="I116" s="37">
        <f t="shared" si="65"/>
        <v>48911</v>
      </c>
      <c r="J116" s="66">
        <f t="shared" si="66"/>
        <v>0</v>
      </c>
      <c r="K116" s="37">
        <f t="shared" si="67"/>
        <v>0</v>
      </c>
      <c r="L116" s="28" t="s">
        <v>156</v>
      </c>
      <c r="M116" s="69">
        <v>0</v>
      </c>
      <c r="N116" s="37">
        <f t="shared" si="68"/>
        <v>0</v>
      </c>
    </row>
    <row r="117" spans="1:14" x14ac:dyDescent="0.2">
      <c r="A117" s="28">
        <f t="shared" si="48"/>
        <v>104</v>
      </c>
      <c r="B117" s="27" t="s">
        <v>54</v>
      </c>
      <c r="C117" s="69">
        <v>150182</v>
      </c>
      <c r="D117" s="37">
        <v>0</v>
      </c>
      <c r="E117" s="69">
        <f t="shared" si="63"/>
        <v>150182</v>
      </c>
      <c r="F117" s="69">
        <v>0</v>
      </c>
      <c r="G117" s="37">
        <f t="shared" si="64"/>
        <v>150182</v>
      </c>
      <c r="H117" s="69">
        <v>0</v>
      </c>
      <c r="I117" s="37">
        <f t="shared" si="65"/>
        <v>150182</v>
      </c>
      <c r="J117" s="66">
        <f t="shared" si="66"/>
        <v>0</v>
      </c>
      <c r="K117" s="37">
        <f t="shared" si="67"/>
        <v>0</v>
      </c>
      <c r="L117" s="28" t="s">
        <v>156</v>
      </c>
      <c r="M117" s="69">
        <v>0</v>
      </c>
      <c r="N117" s="37">
        <f t="shared" si="68"/>
        <v>0</v>
      </c>
    </row>
    <row r="118" spans="1:14" x14ac:dyDescent="0.2">
      <c r="A118" s="28">
        <f t="shared" si="48"/>
        <v>105</v>
      </c>
      <c r="B118" s="27" t="s">
        <v>55</v>
      </c>
      <c r="C118" s="69">
        <v>0</v>
      </c>
      <c r="D118" s="37">
        <f>C118</f>
        <v>0</v>
      </c>
      <c r="E118" s="69">
        <f t="shared" si="63"/>
        <v>0</v>
      </c>
      <c r="F118" s="69">
        <v>0</v>
      </c>
      <c r="G118" s="37">
        <f t="shared" si="64"/>
        <v>0</v>
      </c>
      <c r="H118" s="69">
        <v>0</v>
      </c>
      <c r="I118" s="37">
        <f t="shared" si="65"/>
        <v>0</v>
      </c>
      <c r="J118" s="66">
        <f t="shared" si="66"/>
        <v>0.98899999999999999</v>
      </c>
      <c r="K118" s="37">
        <f t="shared" si="67"/>
        <v>0</v>
      </c>
      <c r="L118" s="100" t="s">
        <v>330</v>
      </c>
      <c r="M118" s="69">
        <v>0</v>
      </c>
      <c r="N118" s="37">
        <f t="shared" si="68"/>
        <v>0</v>
      </c>
    </row>
    <row r="119" spans="1:14" x14ac:dyDescent="0.2">
      <c r="A119" s="28">
        <f t="shared" si="48"/>
        <v>106</v>
      </c>
      <c r="B119" s="27" t="s">
        <v>56</v>
      </c>
      <c r="C119" s="69">
        <v>216993</v>
      </c>
      <c r="D119" s="69">
        <v>0</v>
      </c>
      <c r="E119" s="69">
        <f t="shared" si="63"/>
        <v>216993</v>
      </c>
      <c r="F119" s="69">
        <v>0</v>
      </c>
      <c r="G119" s="37">
        <f t="shared" si="64"/>
        <v>216993</v>
      </c>
      <c r="H119" s="69">
        <v>0</v>
      </c>
      <c r="I119" s="37">
        <f t="shared" si="65"/>
        <v>216993</v>
      </c>
      <c r="J119" s="66">
        <f t="shared" si="66"/>
        <v>0.98599999999999999</v>
      </c>
      <c r="K119" s="37">
        <f t="shared" si="67"/>
        <v>213955</v>
      </c>
      <c r="L119" s="28" t="s">
        <v>159</v>
      </c>
      <c r="M119" s="69">
        <v>-149718</v>
      </c>
      <c r="N119" s="37">
        <f t="shared" si="68"/>
        <v>64237</v>
      </c>
    </row>
    <row r="120" spans="1:14" x14ac:dyDescent="0.2">
      <c r="A120" s="28">
        <f t="shared" si="48"/>
        <v>107</v>
      </c>
      <c r="B120" s="27" t="s">
        <v>185</v>
      </c>
      <c r="C120" s="98">
        <v>0</v>
      </c>
      <c r="D120" s="69">
        <v>0</v>
      </c>
      <c r="E120" s="69">
        <f t="shared" si="63"/>
        <v>0</v>
      </c>
      <c r="F120" s="69">
        <v>0</v>
      </c>
      <c r="G120" s="37">
        <f t="shared" si="64"/>
        <v>0</v>
      </c>
      <c r="H120" s="37">
        <v>0</v>
      </c>
      <c r="I120" s="37">
        <f t="shared" si="65"/>
        <v>0</v>
      </c>
      <c r="J120" s="66">
        <f t="shared" si="66"/>
        <v>1</v>
      </c>
      <c r="K120" s="37">
        <f t="shared" si="67"/>
        <v>0</v>
      </c>
      <c r="L120" s="28" t="s">
        <v>150</v>
      </c>
      <c r="M120" s="37">
        <v>0</v>
      </c>
      <c r="N120" s="37">
        <f t="shared" si="68"/>
        <v>0</v>
      </c>
    </row>
    <row r="121" spans="1:14" x14ac:dyDescent="0.2">
      <c r="A121" s="28">
        <f t="shared" si="48"/>
        <v>108</v>
      </c>
      <c r="B121" s="27" t="s">
        <v>186</v>
      </c>
      <c r="C121" s="98">
        <v>-313063</v>
      </c>
      <c r="D121" s="98">
        <v>0</v>
      </c>
      <c r="E121" s="98">
        <f t="shared" si="63"/>
        <v>-313063</v>
      </c>
      <c r="F121" s="69">
        <v>0</v>
      </c>
      <c r="G121" s="37">
        <f t="shared" si="64"/>
        <v>-313063</v>
      </c>
      <c r="H121" s="37">
        <v>0</v>
      </c>
      <c r="I121" s="98">
        <f>+G121+H121</f>
        <v>-313063</v>
      </c>
      <c r="J121" s="66">
        <f t="shared" si="66"/>
        <v>1</v>
      </c>
      <c r="K121" s="37">
        <f t="shared" si="67"/>
        <v>-313063</v>
      </c>
      <c r="L121" s="28" t="s">
        <v>150</v>
      </c>
      <c r="M121" s="37">
        <v>0</v>
      </c>
      <c r="N121" s="37">
        <f t="shared" si="68"/>
        <v>-313063</v>
      </c>
    </row>
    <row r="122" spans="1:14" x14ac:dyDescent="0.2">
      <c r="A122" s="28">
        <f t="shared" si="48"/>
        <v>109</v>
      </c>
      <c r="B122" s="90" t="s">
        <v>57</v>
      </c>
      <c r="C122" s="94">
        <f t="shared" ref="C122:I122" si="80">SUM(C99:C121)</f>
        <v>-7876536</v>
      </c>
      <c r="D122" s="94">
        <f t="shared" si="80"/>
        <v>932000</v>
      </c>
      <c r="E122" s="94">
        <f t="shared" si="80"/>
        <v>-8808536</v>
      </c>
      <c r="F122" s="94">
        <f t="shared" si="80"/>
        <v>0</v>
      </c>
      <c r="G122" s="94">
        <f t="shared" si="80"/>
        <v>-8808536</v>
      </c>
      <c r="H122" s="94">
        <f t="shared" si="80"/>
        <v>0</v>
      </c>
      <c r="I122" s="94">
        <f t="shared" si="80"/>
        <v>-8808536</v>
      </c>
      <c r="J122" s="34"/>
      <c r="K122" s="96">
        <f>SUM(K99:K121)</f>
        <v>-8921993</v>
      </c>
      <c r="M122" s="94">
        <f t="shared" ref="M122:N122" si="81">SUM(M99:M121)</f>
        <v>-132389</v>
      </c>
      <c r="N122" s="94">
        <f t="shared" si="81"/>
        <v>-9054382</v>
      </c>
    </row>
    <row r="123" spans="1:14" x14ac:dyDescent="0.2">
      <c r="A123" s="28">
        <f t="shared" si="48"/>
        <v>110</v>
      </c>
      <c r="B123" s="27" t="s">
        <v>0</v>
      </c>
      <c r="C123" s="69"/>
      <c r="J123" s="97"/>
      <c r="K123" s="92"/>
    </row>
    <row r="124" spans="1:14" x14ac:dyDescent="0.2">
      <c r="A124" s="28">
        <f t="shared" si="48"/>
        <v>111</v>
      </c>
      <c r="B124" s="90" t="s">
        <v>58</v>
      </c>
      <c r="C124" s="69"/>
      <c r="J124" s="97"/>
      <c r="K124" s="92"/>
    </row>
    <row r="125" spans="1:14" x14ac:dyDescent="0.2">
      <c r="A125" s="28">
        <f t="shared" si="48"/>
        <v>112</v>
      </c>
      <c r="B125" s="27" t="s">
        <v>59</v>
      </c>
      <c r="C125" s="69">
        <v>24501</v>
      </c>
      <c r="D125" s="69">
        <v>0</v>
      </c>
      <c r="E125" s="69">
        <f t="shared" ref="E125:E136" si="82">+C125-D125</f>
        <v>24501</v>
      </c>
      <c r="F125" s="69">
        <v>0</v>
      </c>
      <c r="G125" s="37">
        <f t="shared" ref="G125:G141" si="83">+E125+F125</f>
        <v>24501</v>
      </c>
      <c r="H125" s="69">
        <v>0</v>
      </c>
      <c r="I125" s="37">
        <f t="shared" ref="I125:I133" si="84">+G125+H125</f>
        <v>24501</v>
      </c>
      <c r="J125" s="66">
        <f t="shared" ref="J125:J147" si="85">VLOOKUP(L125,$C$259:$D$273,2,FALSE)</f>
        <v>0.999</v>
      </c>
      <c r="K125" s="37">
        <f t="shared" ref="K125:K133" si="86">IF(I125*J125=0,0, ROUND(I125*J125,0))</f>
        <v>24476</v>
      </c>
      <c r="L125" s="28" t="s">
        <v>154</v>
      </c>
      <c r="M125" s="69">
        <v>0</v>
      </c>
      <c r="N125" s="37">
        <f t="shared" ref="N125:N148" si="87">K125+M125</f>
        <v>24476</v>
      </c>
    </row>
    <row r="126" spans="1:14" x14ac:dyDescent="0.2">
      <c r="A126" s="28">
        <f t="shared" si="48"/>
        <v>113</v>
      </c>
      <c r="B126" s="27" t="s">
        <v>60</v>
      </c>
      <c r="C126" s="69">
        <v>-13556</v>
      </c>
      <c r="D126" s="69">
        <v>0</v>
      </c>
      <c r="E126" s="69">
        <f t="shared" si="82"/>
        <v>-13556</v>
      </c>
      <c r="F126" s="69">
        <v>0</v>
      </c>
      <c r="G126" s="37">
        <f t="shared" si="83"/>
        <v>-13556</v>
      </c>
      <c r="H126" s="69">
        <v>0</v>
      </c>
      <c r="I126" s="37">
        <f t="shared" si="84"/>
        <v>-13556</v>
      </c>
      <c r="J126" s="66">
        <f t="shared" si="85"/>
        <v>0.98899999999999999</v>
      </c>
      <c r="K126" s="37">
        <f t="shared" si="86"/>
        <v>-13407</v>
      </c>
      <c r="L126" s="28" t="s">
        <v>330</v>
      </c>
      <c r="M126" s="69">
        <v>0</v>
      </c>
      <c r="N126" s="37">
        <f t="shared" si="87"/>
        <v>-13407</v>
      </c>
    </row>
    <row r="127" spans="1:14" x14ac:dyDescent="0.2">
      <c r="A127" s="28">
        <f t="shared" si="48"/>
        <v>114</v>
      </c>
      <c r="B127" s="73" t="s">
        <v>318</v>
      </c>
      <c r="C127" s="69">
        <v>4698444</v>
      </c>
      <c r="D127" s="69">
        <v>0</v>
      </c>
      <c r="E127" s="69">
        <f t="shared" si="82"/>
        <v>4698444</v>
      </c>
      <c r="F127" s="69">
        <v>0</v>
      </c>
      <c r="G127" s="37">
        <f t="shared" si="83"/>
        <v>4698444</v>
      </c>
      <c r="H127" s="69">
        <v>0</v>
      </c>
      <c r="I127" s="37">
        <f>+G127+H127</f>
        <v>4698444</v>
      </c>
      <c r="J127" s="66">
        <f t="shared" si="85"/>
        <v>0.98599999999999999</v>
      </c>
      <c r="K127" s="37">
        <f>IF(I127*J127=0,0, ROUND(I127*J127,0))</f>
        <v>4632666</v>
      </c>
      <c r="L127" s="28" t="s">
        <v>250</v>
      </c>
      <c r="M127" s="69">
        <v>-2237475</v>
      </c>
      <c r="N127" s="37">
        <f t="shared" si="87"/>
        <v>2395191</v>
      </c>
    </row>
    <row r="128" spans="1:14" x14ac:dyDescent="0.2">
      <c r="A128" s="28">
        <f t="shared" si="48"/>
        <v>115</v>
      </c>
      <c r="B128" s="73" t="s">
        <v>276</v>
      </c>
      <c r="C128" s="69">
        <v>950797</v>
      </c>
      <c r="D128" s="69">
        <v>0</v>
      </c>
      <c r="E128" s="69">
        <f>+C128-D128</f>
        <v>950797</v>
      </c>
      <c r="F128" s="69">
        <v>0</v>
      </c>
      <c r="G128" s="37">
        <f t="shared" si="83"/>
        <v>950797</v>
      </c>
      <c r="H128" s="69">
        <v>0</v>
      </c>
      <c r="I128" s="37">
        <f>+G128+H128</f>
        <v>950797</v>
      </c>
      <c r="J128" s="66">
        <f t="shared" si="85"/>
        <v>0.99</v>
      </c>
      <c r="K128" s="37">
        <f>IF(I128*J128=0,0, ROUND(I128*J128,0))</f>
        <v>941289</v>
      </c>
      <c r="L128" s="28" t="s">
        <v>158</v>
      </c>
      <c r="M128" s="69">
        <v>0</v>
      </c>
      <c r="N128" s="37">
        <f t="shared" si="87"/>
        <v>941289</v>
      </c>
    </row>
    <row r="129" spans="1:14" x14ac:dyDescent="0.2">
      <c r="A129" s="28">
        <f t="shared" si="48"/>
        <v>116</v>
      </c>
      <c r="B129" s="27" t="s">
        <v>61</v>
      </c>
      <c r="C129" s="69">
        <v>1944</v>
      </c>
      <c r="D129" s="69">
        <v>0</v>
      </c>
      <c r="E129" s="69">
        <f t="shared" si="82"/>
        <v>1944</v>
      </c>
      <c r="F129" s="69">
        <v>0</v>
      </c>
      <c r="G129" s="37">
        <f t="shared" si="83"/>
        <v>1944</v>
      </c>
      <c r="H129" s="37">
        <v>0</v>
      </c>
      <c r="I129" s="37">
        <f t="shared" si="84"/>
        <v>1944</v>
      </c>
      <c r="J129" s="66">
        <f t="shared" si="85"/>
        <v>0.98899999999999999</v>
      </c>
      <c r="K129" s="37">
        <f t="shared" si="86"/>
        <v>1923</v>
      </c>
      <c r="L129" s="28" t="s">
        <v>330</v>
      </c>
      <c r="M129" s="37">
        <v>0</v>
      </c>
      <c r="N129" s="37">
        <f t="shared" si="87"/>
        <v>1923</v>
      </c>
    </row>
    <row r="130" spans="1:14" x14ac:dyDescent="0.2">
      <c r="A130" s="28">
        <f t="shared" si="48"/>
        <v>117</v>
      </c>
      <c r="B130" s="27" t="s">
        <v>355</v>
      </c>
      <c r="C130" s="69">
        <v>431564</v>
      </c>
      <c r="D130" s="69">
        <v>0</v>
      </c>
      <c r="E130" s="69">
        <f t="shared" si="82"/>
        <v>431564</v>
      </c>
      <c r="F130" s="69">
        <v>0</v>
      </c>
      <c r="G130" s="37">
        <f t="shared" si="83"/>
        <v>431564</v>
      </c>
      <c r="H130" s="69">
        <v>0</v>
      </c>
      <c r="I130" s="37">
        <f>+G130+H130</f>
        <v>431564</v>
      </c>
      <c r="J130" s="66">
        <f t="shared" si="85"/>
        <v>0.98899999999999999</v>
      </c>
      <c r="K130" s="37">
        <f>IF(I130*J130=0,0, ROUND(I130*J130,0))</f>
        <v>426817</v>
      </c>
      <c r="L130" s="28" t="s">
        <v>330</v>
      </c>
      <c r="M130" s="69">
        <v>0</v>
      </c>
      <c r="N130" s="37">
        <f t="shared" si="87"/>
        <v>426817</v>
      </c>
    </row>
    <row r="131" spans="1:14" x14ac:dyDescent="0.2">
      <c r="A131" s="28">
        <f t="shared" si="48"/>
        <v>118</v>
      </c>
      <c r="B131" s="27" t="s">
        <v>356</v>
      </c>
      <c r="C131" s="69">
        <v>1546438</v>
      </c>
      <c r="D131" s="69">
        <v>0</v>
      </c>
      <c r="E131" s="69">
        <f t="shared" si="82"/>
        <v>1546438</v>
      </c>
      <c r="F131" s="69">
        <v>0</v>
      </c>
      <c r="G131" s="37">
        <f t="shared" si="83"/>
        <v>1546438</v>
      </c>
      <c r="H131" s="69">
        <v>0</v>
      </c>
      <c r="I131" s="37">
        <f>+G131+H131</f>
        <v>1546438</v>
      </c>
      <c r="J131" s="66">
        <f t="shared" si="85"/>
        <v>0.98899999999999999</v>
      </c>
      <c r="K131" s="37">
        <f>IF(I131*J131=0,0, ROUND(I131*J131,0))</f>
        <v>1529427</v>
      </c>
      <c r="L131" s="28" t="s">
        <v>330</v>
      </c>
      <c r="M131" s="69">
        <v>0</v>
      </c>
      <c r="N131" s="37">
        <f t="shared" si="87"/>
        <v>1529427</v>
      </c>
    </row>
    <row r="132" spans="1:14" x14ac:dyDescent="0.2">
      <c r="A132" s="28">
        <f t="shared" si="48"/>
        <v>119</v>
      </c>
      <c r="B132" s="27" t="s">
        <v>62</v>
      </c>
      <c r="C132" s="69">
        <v>0</v>
      </c>
      <c r="D132" s="69">
        <v>0</v>
      </c>
      <c r="E132" s="69">
        <f t="shared" si="82"/>
        <v>0</v>
      </c>
      <c r="F132" s="69">
        <v>0</v>
      </c>
      <c r="G132" s="37">
        <f t="shared" si="83"/>
        <v>0</v>
      </c>
      <c r="H132" s="69">
        <v>0</v>
      </c>
      <c r="I132" s="37">
        <f t="shared" si="84"/>
        <v>0</v>
      </c>
      <c r="J132" s="66">
        <f t="shared" si="85"/>
        <v>0.98599999999999999</v>
      </c>
      <c r="K132" s="37">
        <f t="shared" si="86"/>
        <v>0</v>
      </c>
      <c r="L132" s="28" t="s">
        <v>159</v>
      </c>
      <c r="M132" s="69">
        <v>0</v>
      </c>
      <c r="N132" s="37">
        <f t="shared" si="87"/>
        <v>0</v>
      </c>
    </row>
    <row r="133" spans="1:14" x14ac:dyDescent="0.2">
      <c r="A133" s="28">
        <f t="shared" si="48"/>
        <v>120</v>
      </c>
      <c r="B133" s="27" t="s">
        <v>63</v>
      </c>
      <c r="C133" s="98">
        <v>-22428</v>
      </c>
      <c r="D133" s="69">
        <f>C133</f>
        <v>-22428</v>
      </c>
      <c r="E133" s="98">
        <f t="shared" si="82"/>
        <v>0</v>
      </c>
      <c r="F133" s="69">
        <v>0</v>
      </c>
      <c r="G133" s="37">
        <f t="shared" si="83"/>
        <v>0</v>
      </c>
      <c r="H133" s="69">
        <v>0</v>
      </c>
      <c r="I133" s="55">
        <f t="shared" si="84"/>
        <v>0</v>
      </c>
      <c r="J133" s="66">
        <f t="shared" si="85"/>
        <v>0</v>
      </c>
      <c r="K133" s="37">
        <f t="shared" si="86"/>
        <v>0</v>
      </c>
      <c r="L133" s="99" t="s">
        <v>251</v>
      </c>
      <c r="M133" s="69">
        <v>0</v>
      </c>
      <c r="N133" s="37">
        <f t="shared" si="87"/>
        <v>0</v>
      </c>
    </row>
    <row r="134" spans="1:14" x14ac:dyDescent="0.2">
      <c r="A134" s="28">
        <f t="shared" si="48"/>
        <v>121</v>
      </c>
      <c r="B134" s="73" t="s">
        <v>260</v>
      </c>
      <c r="C134" s="69">
        <v>14511420</v>
      </c>
      <c r="D134" s="69">
        <v>0</v>
      </c>
      <c r="E134" s="69">
        <f t="shared" si="82"/>
        <v>14511420</v>
      </c>
      <c r="F134" s="69">
        <v>0</v>
      </c>
      <c r="G134" s="37">
        <f t="shared" si="83"/>
        <v>14511420</v>
      </c>
      <c r="H134" s="69">
        <v>0</v>
      </c>
      <c r="I134" s="37">
        <f t="shared" ref="I134:I136" si="88">+G134+H134</f>
        <v>14511420</v>
      </c>
      <c r="J134" s="66">
        <f t="shared" si="85"/>
        <v>0.99</v>
      </c>
      <c r="K134" s="37">
        <f t="shared" ref="K134:K136" si="89">IF(I134*J134=0,0, ROUND(I134*J134,0))</f>
        <v>14366306</v>
      </c>
      <c r="L134" s="28" t="s">
        <v>158</v>
      </c>
      <c r="M134" s="69">
        <v>0</v>
      </c>
      <c r="N134" s="37">
        <f t="shared" si="87"/>
        <v>14366306</v>
      </c>
    </row>
    <row r="135" spans="1:14" x14ac:dyDescent="0.2">
      <c r="A135" s="28">
        <f t="shared" si="48"/>
        <v>122</v>
      </c>
      <c r="B135" s="73" t="s">
        <v>261</v>
      </c>
      <c r="C135" s="69">
        <v>3771</v>
      </c>
      <c r="D135" s="69">
        <v>0</v>
      </c>
      <c r="E135" s="69">
        <f t="shared" si="82"/>
        <v>3771</v>
      </c>
      <c r="F135" s="69">
        <v>0</v>
      </c>
      <c r="G135" s="37">
        <f t="shared" si="83"/>
        <v>3771</v>
      </c>
      <c r="H135" s="69">
        <v>0</v>
      </c>
      <c r="I135" s="37">
        <f t="shared" si="88"/>
        <v>3771</v>
      </c>
      <c r="J135" s="66">
        <f t="shared" si="85"/>
        <v>0.99</v>
      </c>
      <c r="K135" s="37">
        <f t="shared" si="89"/>
        <v>3733</v>
      </c>
      <c r="L135" s="28" t="s">
        <v>158</v>
      </c>
      <c r="M135" s="69">
        <v>0</v>
      </c>
      <c r="N135" s="37">
        <f t="shared" si="87"/>
        <v>3733</v>
      </c>
    </row>
    <row r="136" spans="1:14" x14ac:dyDescent="0.2">
      <c r="A136" s="28">
        <f t="shared" si="48"/>
        <v>123</v>
      </c>
      <c r="B136" s="73" t="s">
        <v>262</v>
      </c>
      <c r="C136" s="69">
        <v>11567558</v>
      </c>
      <c r="D136" s="69">
        <v>0</v>
      </c>
      <c r="E136" s="69">
        <f t="shared" si="82"/>
        <v>11567558</v>
      </c>
      <c r="F136" s="69">
        <v>0</v>
      </c>
      <c r="G136" s="37">
        <f t="shared" si="83"/>
        <v>11567558</v>
      </c>
      <c r="H136" s="69">
        <v>0</v>
      </c>
      <c r="I136" s="37">
        <f t="shared" si="88"/>
        <v>11567558</v>
      </c>
      <c r="J136" s="66">
        <f t="shared" si="85"/>
        <v>0.99</v>
      </c>
      <c r="K136" s="37">
        <f t="shared" si="89"/>
        <v>11451882</v>
      </c>
      <c r="L136" s="28" t="s">
        <v>158</v>
      </c>
      <c r="M136" s="69">
        <v>0</v>
      </c>
      <c r="N136" s="37">
        <f t="shared" si="87"/>
        <v>11451882</v>
      </c>
    </row>
    <row r="137" spans="1:14" x14ac:dyDescent="0.2">
      <c r="A137" s="28">
        <f t="shared" si="48"/>
        <v>124</v>
      </c>
      <c r="B137" s="73" t="s">
        <v>302</v>
      </c>
      <c r="C137" s="69">
        <v>0</v>
      </c>
      <c r="D137" s="37">
        <v>0</v>
      </c>
      <c r="E137" s="69">
        <f t="shared" ref="E137:E147" si="90">+C137-D137</f>
        <v>0</v>
      </c>
      <c r="F137" s="69">
        <v>0</v>
      </c>
      <c r="G137" s="37">
        <f t="shared" si="83"/>
        <v>0</v>
      </c>
      <c r="H137" s="69">
        <v>0</v>
      </c>
      <c r="I137" s="37">
        <f t="shared" ref="I137:I147" si="91">+G137+H137</f>
        <v>0</v>
      </c>
      <c r="J137" s="66">
        <f t="shared" si="85"/>
        <v>0.98599999999999999</v>
      </c>
      <c r="K137" s="37">
        <f t="shared" ref="K137:K147" si="92">IF(I137*J137=0,0, ROUND(I137*J137,0))</f>
        <v>0</v>
      </c>
      <c r="L137" s="28" t="s">
        <v>159</v>
      </c>
      <c r="M137" s="69">
        <v>0</v>
      </c>
      <c r="N137" s="37">
        <f t="shared" si="87"/>
        <v>0</v>
      </c>
    </row>
    <row r="138" spans="1:14" x14ac:dyDescent="0.2">
      <c r="A138" s="28">
        <f t="shared" si="48"/>
        <v>125</v>
      </c>
      <c r="B138" s="73" t="s">
        <v>263</v>
      </c>
      <c r="C138" s="69">
        <v>0</v>
      </c>
      <c r="D138" s="69">
        <v>0</v>
      </c>
      <c r="E138" s="69">
        <f t="shared" si="90"/>
        <v>0</v>
      </c>
      <c r="F138" s="69">
        <v>0</v>
      </c>
      <c r="G138" s="37">
        <f t="shared" si="83"/>
        <v>0</v>
      </c>
      <c r="H138" s="69">
        <v>0</v>
      </c>
      <c r="I138" s="37">
        <f t="shared" si="91"/>
        <v>0</v>
      </c>
      <c r="J138" s="66">
        <f t="shared" si="85"/>
        <v>0</v>
      </c>
      <c r="K138" s="37">
        <f t="shared" si="92"/>
        <v>0</v>
      </c>
      <c r="L138" s="28" t="s">
        <v>156</v>
      </c>
      <c r="M138" s="69">
        <v>0</v>
      </c>
      <c r="N138" s="37">
        <f t="shared" si="87"/>
        <v>0</v>
      </c>
    </row>
    <row r="139" spans="1:14" x14ac:dyDescent="0.2">
      <c r="A139" s="28">
        <f t="shared" si="48"/>
        <v>126</v>
      </c>
      <c r="B139" s="73" t="s">
        <v>299</v>
      </c>
      <c r="C139" s="69">
        <v>0</v>
      </c>
      <c r="D139" s="37">
        <v>0</v>
      </c>
      <c r="E139" s="69">
        <f t="shared" si="90"/>
        <v>0</v>
      </c>
      <c r="F139" s="69">
        <v>0</v>
      </c>
      <c r="G139" s="37">
        <f t="shared" si="83"/>
        <v>0</v>
      </c>
      <c r="H139" s="69">
        <v>0</v>
      </c>
      <c r="I139" s="37">
        <f t="shared" si="91"/>
        <v>0</v>
      </c>
      <c r="J139" s="66">
        <f t="shared" si="85"/>
        <v>0.98599999999999999</v>
      </c>
      <c r="K139" s="37">
        <f t="shared" si="92"/>
        <v>0</v>
      </c>
      <c r="L139" s="28" t="s">
        <v>250</v>
      </c>
      <c r="M139" s="69">
        <v>34425</v>
      </c>
      <c r="N139" s="37">
        <f t="shared" si="87"/>
        <v>34425</v>
      </c>
    </row>
    <row r="140" spans="1:14" x14ac:dyDescent="0.2">
      <c r="A140" s="28">
        <f t="shared" si="48"/>
        <v>127</v>
      </c>
      <c r="B140" s="83" t="s">
        <v>357</v>
      </c>
      <c r="C140" s="69">
        <v>872858</v>
      </c>
      <c r="D140" s="69">
        <v>872858</v>
      </c>
      <c r="E140" s="69">
        <f t="shared" si="90"/>
        <v>0</v>
      </c>
      <c r="F140" s="69">
        <v>0</v>
      </c>
      <c r="G140" s="37">
        <f t="shared" si="83"/>
        <v>0</v>
      </c>
      <c r="H140" s="69">
        <v>0</v>
      </c>
      <c r="I140" s="37">
        <f>+G140+H140</f>
        <v>0</v>
      </c>
      <c r="J140" s="66">
        <f t="shared" si="85"/>
        <v>0.98599999999999999</v>
      </c>
      <c r="K140" s="37">
        <f>IF(I140*J140=0,0, ROUND(I140*J140,0))</f>
        <v>0</v>
      </c>
      <c r="L140" s="28" t="s">
        <v>153</v>
      </c>
      <c r="M140" s="69">
        <v>0</v>
      </c>
      <c r="N140" s="37">
        <f t="shared" si="87"/>
        <v>0</v>
      </c>
    </row>
    <row r="141" spans="1:14" x14ac:dyDescent="0.2">
      <c r="A141" s="28">
        <f t="shared" si="48"/>
        <v>128</v>
      </c>
      <c r="B141" s="83" t="s">
        <v>358</v>
      </c>
      <c r="C141" s="69">
        <v>-3615459</v>
      </c>
      <c r="D141" s="69">
        <v>0</v>
      </c>
      <c r="E141" s="69">
        <f t="shared" si="90"/>
        <v>-3615459</v>
      </c>
      <c r="F141" s="69">
        <v>0</v>
      </c>
      <c r="G141" s="37">
        <f t="shared" si="83"/>
        <v>-3615459</v>
      </c>
      <c r="H141" s="69">
        <v>0</v>
      </c>
      <c r="I141" s="37">
        <f>+G141+H141</f>
        <v>-3615459</v>
      </c>
      <c r="J141" s="66">
        <f t="shared" si="85"/>
        <v>0.98599999999999999</v>
      </c>
      <c r="K141" s="37">
        <f>IF(I141*J141=0,0, ROUND(I141*J141,0))</f>
        <v>-3564843</v>
      </c>
      <c r="L141" s="28" t="s">
        <v>153</v>
      </c>
      <c r="M141" s="69">
        <v>0</v>
      </c>
      <c r="N141" s="37">
        <f t="shared" si="87"/>
        <v>-3564843</v>
      </c>
    </row>
    <row r="142" spans="1:14" x14ac:dyDescent="0.2">
      <c r="A142" s="28">
        <f t="shared" si="48"/>
        <v>129</v>
      </c>
      <c r="B142" s="83" t="s">
        <v>347</v>
      </c>
      <c r="C142" s="69">
        <v>0</v>
      </c>
      <c r="D142" s="69">
        <v>0</v>
      </c>
      <c r="E142" s="69">
        <f t="shared" ref="E142" si="93">+C142-D142</f>
        <v>0</v>
      </c>
      <c r="F142" s="69">
        <v>0</v>
      </c>
      <c r="G142" s="37">
        <f t="shared" ref="G142" si="94">+E142+F142</f>
        <v>0</v>
      </c>
      <c r="H142" s="69">
        <v>0</v>
      </c>
      <c r="I142" s="37">
        <f t="shared" ref="I142" si="95">+G142+H142</f>
        <v>0</v>
      </c>
      <c r="J142" s="66">
        <f t="shared" si="85"/>
        <v>0.98599999999999999</v>
      </c>
      <c r="K142" s="37">
        <f t="shared" ref="K142" si="96">IF(I142*J142=0,0, ROUND(I142*J142,0))</f>
        <v>0</v>
      </c>
      <c r="L142" s="28" t="s">
        <v>250</v>
      </c>
      <c r="M142" s="69">
        <v>0</v>
      </c>
      <c r="N142" s="37">
        <f t="shared" ref="N142" si="97">K142+M142</f>
        <v>0</v>
      </c>
    </row>
    <row r="143" spans="1:14" x14ac:dyDescent="0.2">
      <c r="A143" s="28">
        <f t="shared" si="48"/>
        <v>130</v>
      </c>
      <c r="B143" s="83" t="s">
        <v>348</v>
      </c>
      <c r="C143" s="69">
        <v>0</v>
      </c>
      <c r="D143" s="69">
        <v>0</v>
      </c>
      <c r="E143" s="69">
        <f t="shared" ref="E143" si="98">+C143-D143</f>
        <v>0</v>
      </c>
      <c r="F143" s="69">
        <v>0</v>
      </c>
      <c r="G143" s="37">
        <f t="shared" ref="G143" si="99">+E143+F143</f>
        <v>0</v>
      </c>
      <c r="H143" s="69">
        <v>0</v>
      </c>
      <c r="I143" s="37">
        <f t="shared" ref="I143" si="100">+G143+H143</f>
        <v>0</v>
      </c>
      <c r="J143" s="66">
        <f t="shared" si="85"/>
        <v>0.98599999999999999</v>
      </c>
      <c r="K143" s="37">
        <f t="shared" ref="K143" si="101">IF(I143*J143=0,0, ROUND(I143*J143,0))</f>
        <v>0</v>
      </c>
      <c r="L143" s="28" t="s">
        <v>250</v>
      </c>
      <c r="M143" s="69">
        <v>0</v>
      </c>
      <c r="N143" s="37">
        <f t="shared" ref="N143" si="102">K143+M143</f>
        <v>0</v>
      </c>
    </row>
    <row r="144" spans="1:14" x14ac:dyDescent="0.2">
      <c r="A144" s="28">
        <f t="shared" ref="A144:A207" si="103">+A143+1</f>
        <v>131</v>
      </c>
      <c r="B144" s="83" t="s">
        <v>341</v>
      </c>
      <c r="C144" s="69">
        <v>0</v>
      </c>
      <c r="D144" s="69">
        <v>0</v>
      </c>
      <c r="E144" s="69">
        <f t="shared" si="90"/>
        <v>0</v>
      </c>
      <c r="F144" s="69">
        <v>0</v>
      </c>
      <c r="G144" s="37">
        <f t="shared" ref="G144:G147" si="104">+E144+F144</f>
        <v>0</v>
      </c>
      <c r="H144" s="69">
        <v>0</v>
      </c>
      <c r="I144" s="37">
        <f t="shared" si="91"/>
        <v>0</v>
      </c>
      <c r="J144" s="66">
        <f t="shared" si="85"/>
        <v>0.98599999999999999</v>
      </c>
      <c r="K144" s="37">
        <f t="shared" si="92"/>
        <v>0</v>
      </c>
      <c r="L144" s="28" t="s">
        <v>250</v>
      </c>
      <c r="M144" s="69">
        <v>1105293</v>
      </c>
      <c r="N144" s="37">
        <f t="shared" si="87"/>
        <v>1105293</v>
      </c>
    </row>
    <row r="145" spans="1:14" x14ac:dyDescent="0.2">
      <c r="A145" s="28">
        <f t="shared" si="103"/>
        <v>132</v>
      </c>
      <c r="B145" s="83" t="s">
        <v>342</v>
      </c>
      <c r="C145" s="69">
        <v>0</v>
      </c>
      <c r="D145" s="69">
        <v>0</v>
      </c>
      <c r="E145" s="69">
        <f t="shared" si="90"/>
        <v>0</v>
      </c>
      <c r="F145" s="69">
        <v>0</v>
      </c>
      <c r="G145" s="37">
        <f t="shared" si="104"/>
        <v>0</v>
      </c>
      <c r="H145" s="69">
        <v>0</v>
      </c>
      <c r="I145" s="37">
        <f t="shared" si="91"/>
        <v>0</v>
      </c>
      <c r="J145" s="66">
        <f t="shared" si="85"/>
        <v>0.98599999999999999</v>
      </c>
      <c r="K145" s="37">
        <f t="shared" si="92"/>
        <v>0</v>
      </c>
      <c r="L145" s="28" t="s">
        <v>250</v>
      </c>
      <c r="M145" s="69">
        <v>52505</v>
      </c>
      <c r="N145" s="37">
        <f t="shared" si="87"/>
        <v>52505</v>
      </c>
    </row>
    <row r="146" spans="1:14" x14ac:dyDescent="0.2">
      <c r="A146" s="28">
        <f t="shared" si="103"/>
        <v>133</v>
      </c>
      <c r="B146" s="83" t="s">
        <v>343</v>
      </c>
      <c r="C146" s="69">
        <v>0</v>
      </c>
      <c r="D146" s="69">
        <v>0</v>
      </c>
      <c r="E146" s="69">
        <f t="shared" si="90"/>
        <v>0</v>
      </c>
      <c r="F146" s="69">
        <v>0</v>
      </c>
      <c r="G146" s="37">
        <f t="shared" si="104"/>
        <v>0</v>
      </c>
      <c r="H146" s="69">
        <v>0</v>
      </c>
      <c r="I146" s="37">
        <f t="shared" si="91"/>
        <v>0</v>
      </c>
      <c r="J146" s="66">
        <f t="shared" si="85"/>
        <v>0.98599999999999999</v>
      </c>
      <c r="K146" s="37">
        <f t="shared" si="92"/>
        <v>0</v>
      </c>
      <c r="L146" s="28" t="s">
        <v>250</v>
      </c>
      <c r="M146" s="69">
        <v>103330</v>
      </c>
      <c r="N146" s="37">
        <f t="shared" si="87"/>
        <v>103330</v>
      </c>
    </row>
    <row r="147" spans="1:14" x14ac:dyDescent="0.2">
      <c r="A147" s="28">
        <f t="shared" si="103"/>
        <v>134</v>
      </c>
      <c r="B147" s="83" t="s">
        <v>344</v>
      </c>
      <c r="C147" s="69">
        <v>0</v>
      </c>
      <c r="D147" s="69">
        <v>0</v>
      </c>
      <c r="E147" s="69">
        <f t="shared" si="90"/>
        <v>0</v>
      </c>
      <c r="F147" s="69">
        <v>0</v>
      </c>
      <c r="G147" s="37">
        <f t="shared" si="104"/>
        <v>0</v>
      </c>
      <c r="H147" s="69">
        <v>0</v>
      </c>
      <c r="I147" s="37">
        <f t="shared" si="91"/>
        <v>0</v>
      </c>
      <c r="J147" s="66">
        <f t="shared" si="85"/>
        <v>0.99</v>
      </c>
      <c r="K147" s="37">
        <f t="shared" si="92"/>
        <v>0</v>
      </c>
      <c r="L147" s="28" t="s">
        <v>158</v>
      </c>
      <c r="M147" s="69">
        <v>0</v>
      </c>
      <c r="N147" s="37">
        <f t="shared" si="87"/>
        <v>0</v>
      </c>
    </row>
    <row r="148" spans="1:14" x14ac:dyDescent="0.2">
      <c r="A148" s="28">
        <f t="shared" si="103"/>
        <v>135</v>
      </c>
      <c r="B148" s="73"/>
      <c r="C148" s="69"/>
      <c r="D148" s="37"/>
      <c r="E148" s="69"/>
      <c r="F148" s="69"/>
      <c r="G148" s="37"/>
      <c r="H148" s="69"/>
      <c r="I148" s="37"/>
      <c r="J148" s="66"/>
      <c r="K148" s="37"/>
      <c r="L148" s="28"/>
      <c r="M148" s="69"/>
      <c r="N148" s="37">
        <f t="shared" si="87"/>
        <v>0</v>
      </c>
    </row>
    <row r="149" spans="1:14" x14ac:dyDescent="0.2">
      <c r="A149" s="28">
        <f t="shared" si="103"/>
        <v>136</v>
      </c>
      <c r="B149" s="90" t="s">
        <v>64</v>
      </c>
      <c r="C149" s="94">
        <f t="shared" ref="C149:I149" si="105">SUM(C125:C148)</f>
        <v>30957852</v>
      </c>
      <c r="D149" s="94">
        <f t="shared" si="105"/>
        <v>850430</v>
      </c>
      <c r="E149" s="94">
        <f t="shared" si="105"/>
        <v>30107422</v>
      </c>
      <c r="F149" s="94">
        <f t="shared" si="105"/>
        <v>0</v>
      </c>
      <c r="G149" s="94">
        <f t="shared" si="105"/>
        <v>30107422</v>
      </c>
      <c r="H149" s="94">
        <f t="shared" si="105"/>
        <v>0</v>
      </c>
      <c r="I149" s="94">
        <f t="shared" si="105"/>
        <v>30107422</v>
      </c>
      <c r="J149" s="34"/>
      <c r="K149" s="94">
        <f>SUM(K125:K148)</f>
        <v>29800269</v>
      </c>
      <c r="M149" s="94">
        <f>SUM(M125:M148)</f>
        <v>-941922</v>
      </c>
      <c r="N149" s="94">
        <f>SUM(N125:N148)</f>
        <v>28858347</v>
      </c>
    </row>
    <row r="150" spans="1:14" x14ac:dyDescent="0.2">
      <c r="A150" s="28">
        <f t="shared" si="103"/>
        <v>137</v>
      </c>
      <c r="B150" s="27" t="s">
        <v>0</v>
      </c>
      <c r="C150" s="69"/>
      <c r="J150" s="97"/>
      <c r="K150" s="92"/>
    </row>
    <row r="151" spans="1:14" x14ac:dyDescent="0.2">
      <c r="A151" s="28">
        <f t="shared" si="103"/>
        <v>138</v>
      </c>
      <c r="B151" s="90" t="s">
        <v>65</v>
      </c>
      <c r="C151" s="69"/>
      <c r="J151" s="97"/>
      <c r="K151" s="92"/>
    </row>
    <row r="152" spans="1:14" x14ac:dyDescent="0.2">
      <c r="A152" s="28">
        <f t="shared" si="103"/>
        <v>139</v>
      </c>
      <c r="B152" s="27" t="s">
        <v>277</v>
      </c>
      <c r="C152" s="98">
        <v>0</v>
      </c>
      <c r="D152" s="98">
        <v>0</v>
      </c>
      <c r="E152" s="98">
        <f>+C152-D152</f>
        <v>0</v>
      </c>
      <c r="F152" s="69">
        <v>0</v>
      </c>
      <c r="G152" s="37">
        <f>+E152+F152</f>
        <v>0</v>
      </c>
      <c r="H152" s="69">
        <v>0</v>
      </c>
      <c r="I152" s="98">
        <f>+G152+H152</f>
        <v>0</v>
      </c>
      <c r="J152" s="66">
        <f>VLOOKUP(L152,$C$259:$D$273,2,FALSE)</f>
        <v>0</v>
      </c>
      <c r="K152" s="37">
        <f>IF(I152*J152=0,0, ROUND(I152*J152,0))</f>
        <v>0</v>
      </c>
      <c r="L152" s="28" t="s">
        <v>156</v>
      </c>
      <c r="M152" s="69">
        <v>0</v>
      </c>
      <c r="N152" s="37">
        <f>K152+M152</f>
        <v>0</v>
      </c>
    </row>
    <row r="153" spans="1:14" x14ac:dyDescent="0.2">
      <c r="A153" s="28">
        <f t="shared" si="103"/>
        <v>140</v>
      </c>
      <c r="B153" s="90" t="s">
        <v>66</v>
      </c>
      <c r="C153" s="94">
        <f t="shared" ref="C153:I153" si="106">+C152</f>
        <v>0</v>
      </c>
      <c r="D153" s="94">
        <f t="shared" si="106"/>
        <v>0</v>
      </c>
      <c r="E153" s="94">
        <f t="shared" si="106"/>
        <v>0</v>
      </c>
      <c r="F153" s="94">
        <f t="shared" si="106"/>
        <v>0</v>
      </c>
      <c r="G153" s="94">
        <f t="shared" si="106"/>
        <v>0</v>
      </c>
      <c r="H153" s="94">
        <f t="shared" si="106"/>
        <v>0</v>
      </c>
      <c r="I153" s="94">
        <f t="shared" si="106"/>
        <v>0</v>
      </c>
      <c r="J153" s="34"/>
      <c r="K153" s="96">
        <f>+K152</f>
        <v>0</v>
      </c>
      <c r="M153" s="94">
        <f t="shared" ref="M153:N153" si="107">+M152</f>
        <v>0</v>
      </c>
      <c r="N153" s="94">
        <f t="shared" si="107"/>
        <v>0</v>
      </c>
    </row>
    <row r="154" spans="1:14" x14ac:dyDescent="0.2">
      <c r="A154" s="28">
        <f t="shared" si="103"/>
        <v>141</v>
      </c>
      <c r="B154" s="27" t="s">
        <v>0</v>
      </c>
      <c r="C154" s="69"/>
      <c r="J154" s="97"/>
      <c r="K154" s="92"/>
    </row>
    <row r="155" spans="1:14" x14ac:dyDescent="0.2">
      <c r="A155" s="28">
        <f t="shared" si="103"/>
        <v>142</v>
      </c>
      <c r="B155" s="90" t="s">
        <v>67</v>
      </c>
      <c r="C155" s="69"/>
      <c r="J155" s="97"/>
      <c r="K155" s="92"/>
    </row>
    <row r="156" spans="1:14" x14ac:dyDescent="0.2">
      <c r="A156" s="28">
        <f t="shared" si="103"/>
        <v>143</v>
      </c>
      <c r="B156" s="27" t="s">
        <v>68</v>
      </c>
      <c r="C156" s="69">
        <v>33649</v>
      </c>
      <c r="D156" s="69">
        <v>0</v>
      </c>
      <c r="E156" s="69">
        <f t="shared" ref="E156:E179" si="108">+C156-D156</f>
        <v>33649</v>
      </c>
      <c r="F156" s="69">
        <v>0</v>
      </c>
      <c r="G156" s="37">
        <f t="shared" ref="G156:G179" si="109">+E156+F156</f>
        <v>33649</v>
      </c>
      <c r="H156" s="69">
        <v>0</v>
      </c>
      <c r="I156" s="37">
        <f t="shared" ref="I156:I176" si="110">+G156+H156</f>
        <v>33649</v>
      </c>
      <c r="J156" s="66">
        <f t="shared" ref="J156:J179" si="111">VLOOKUP(L156,$C$259:$D$273,2,FALSE)</f>
        <v>0.98899999999999999</v>
      </c>
      <c r="K156" s="37">
        <f t="shared" ref="K156:K176" si="112">IF(I156*J156=0,0, ROUND(I156*J156,0))</f>
        <v>33279</v>
      </c>
      <c r="L156" s="28" t="s">
        <v>238</v>
      </c>
      <c r="M156" s="69">
        <v>0</v>
      </c>
      <c r="N156" s="37">
        <f t="shared" ref="N156:N179" si="113">K156+M156</f>
        <v>33279</v>
      </c>
    </row>
    <row r="157" spans="1:14" x14ac:dyDescent="0.2">
      <c r="A157" s="28">
        <f t="shared" si="103"/>
        <v>144</v>
      </c>
      <c r="B157" s="27" t="s">
        <v>69</v>
      </c>
      <c r="C157" s="69">
        <v>-2701566</v>
      </c>
      <c r="D157" s="69">
        <v>0</v>
      </c>
      <c r="E157" s="69">
        <f t="shared" si="108"/>
        <v>-2701566</v>
      </c>
      <c r="F157" s="69">
        <v>0</v>
      </c>
      <c r="G157" s="37">
        <f t="shared" si="109"/>
        <v>-2701566</v>
      </c>
      <c r="H157" s="37">
        <v>0</v>
      </c>
      <c r="I157" s="37">
        <f t="shared" si="110"/>
        <v>-2701566</v>
      </c>
      <c r="J157" s="66">
        <f t="shared" si="111"/>
        <v>0.99</v>
      </c>
      <c r="K157" s="37">
        <f t="shared" si="112"/>
        <v>-2674550</v>
      </c>
      <c r="L157" s="28" t="s">
        <v>158</v>
      </c>
      <c r="M157" s="37">
        <v>0</v>
      </c>
      <c r="N157" s="37">
        <f t="shared" si="113"/>
        <v>-2674550</v>
      </c>
    </row>
    <row r="158" spans="1:14" x14ac:dyDescent="0.2">
      <c r="A158" s="28">
        <f t="shared" si="103"/>
        <v>145</v>
      </c>
      <c r="B158" s="27" t="s">
        <v>70</v>
      </c>
      <c r="C158" s="69">
        <v>0</v>
      </c>
      <c r="D158" s="69">
        <v>0</v>
      </c>
      <c r="E158" s="69">
        <f t="shared" si="108"/>
        <v>0</v>
      </c>
      <c r="F158" s="69">
        <v>0</v>
      </c>
      <c r="G158" s="37">
        <f t="shared" si="109"/>
        <v>0</v>
      </c>
      <c r="H158" s="37">
        <v>0</v>
      </c>
      <c r="I158" s="37">
        <f t="shared" si="110"/>
        <v>0</v>
      </c>
      <c r="J158" s="66">
        <f t="shared" si="111"/>
        <v>0.99</v>
      </c>
      <c r="K158" s="37">
        <f t="shared" si="112"/>
        <v>0</v>
      </c>
      <c r="L158" s="28" t="s">
        <v>158</v>
      </c>
      <c r="M158" s="37">
        <v>0</v>
      </c>
      <c r="N158" s="37">
        <f t="shared" si="113"/>
        <v>0</v>
      </c>
    </row>
    <row r="159" spans="1:14" x14ac:dyDescent="0.2">
      <c r="A159" s="28">
        <f t="shared" si="103"/>
        <v>146</v>
      </c>
      <c r="B159" s="27" t="s">
        <v>71</v>
      </c>
      <c r="C159" s="69">
        <v>0</v>
      </c>
      <c r="D159" s="69">
        <v>0</v>
      </c>
      <c r="E159" s="69">
        <f t="shared" si="108"/>
        <v>0</v>
      </c>
      <c r="F159" s="69">
        <v>0</v>
      </c>
      <c r="G159" s="37">
        <f t="shared" si="109"/>
        <v>0</v>
      </c>
      <c r="H159" s="69">
        <v>0</v>
      </c>
      <c r="I159" s="37">
        <f t="shared" si="110"/>
        <v>0</v>
      </c>
      <c r="J159" s="66">
        <f t="shared" si="111"/>
        <v>0.99</v>
      </c>
      <c r="K159" s="37">
        <f t="shared" si="112"/>
        <v>0</v>
      </c>
      <c r="L159" s="28" t="s">
        <v>158</v>
      </c>
      <c r="M159" s="69">
        <v>0</v>
      </c>
      <c r="N159" s="37">
        <f t="shared" si="113"/>
        <v>0</v>
      </c>
    </row>
    <row r="160" spans="1:14" x14ac:dyDescent="0.2">
      <c r="A160" s="28">
        <f t="shared" si="103"/>
        <v>147</v>
      </c>
      <c r="B160" s="73" t="s">
        <v>264</v>
      </c>
      <c r="C160" s="69">
        <v>-11567558</v>
      </c>
      <c r="D160" s="69">
        <v>0</v>
      </c>
      <c r="E160" s="69">
        <f t="shared" si="108"/>
        <v>-11567558</v>
      </c>
      <c r="F160" s="69">
        <v>0</v>
      </c>
      <c r="G160" s="37">
        <f t="shared" si="109"/>
        <v>-11567558</v>
      </c>
      <c r="H160" s="69">
        <v>0</v>
      </c>
      <c r="I160" s="37">
        <f>+G160+H160</f>
        <v>-11567558</v>
      </c>
      <c r="J160" s="66">
        <f t="shared" si="111"/>
        <v>0.99</v>
      </c>
      <c r="K160" s="37">
        <f>IF(I160*J160=0,0, ROUND(I160*J160,0))</f>
        <v>-11451882</v>
      </c>
      <c r="L160" s="28" t="s">
        <v>158</v>
      </c>
      <c r="M160" s="69">
        <v>0</v>
      </c>
      <c r="N160" s="37">
        <f t="shared" si="113"/>
        <v>-11451882</v>
      </c>
    </row>
    <row r="161" spans="1:14" x14ac:dyDescent="0.2">
      <c r="A161" s="28">
        <f t="shared" si="103"/>
        <v>148</v>
      </c>
      <c r="B161" s="27" t="s">
        <v>72</v>
      </c>
      <c r="C161" s="69">
        <v>921000</v>
      </c>
      <c r="D161" s="69">
        <v>0</v>
      </c>
      <c r="E161" s="69">
        <f t="shared" si="108"/>
        <v>921000</v>
      </c>
      <c r="F161" s="69">
        <v>0</v>
      </c>
      <c r="G161" s="37">
        <f t="shared" si="109"/>
        <v>921000</v>
      </c>
      <c r="H161" s="69">
        <v>0</v>
      </c>
      <c r="I161" s="37">
        <f t="shared" si="110"/>
        <v>921000</v>
      </c>
      <c r="J161" s="66">
        <f t="shared" si="111"/>
        <v>0.99</v>
      </c>
      <c r="K161" s="37">
        <f t="shared" si="112"/>
        <v>911790</v>
      </c>
      <c r="L161" s="28" t="s">
        <v>158</v>
      </c>
      <c r="M161" s="69">
        <v>-177127</v>
      </c>
      <c r="N161" s="37">
        <f t="shared" si="113"/>
        <v>734663</v>
      </c>
    </row>
    <row r="162" spans="1:14" x14ac:dyDescent="0.2">
      <c r="A162" s="28">
        <f t="shared" si="103"/>
        <v>149</v>
      </c>
      <c r="B162" s="27" t="s">
        <v>73</v>
      </c>
      <c r="C162" s="69">
        <v>1045582</v>
      </c>
      <c r="D162" s="37">
        <v>0</v>
      </c>
      <c r="E162" s="69">
        <f t="shared" si="108"/>
        <v>1045582</v>
      </c>
      <c r="F162" s="69">
        <v>0</v>
      </c>
      <c r="G162" s="37">
        <f t="shared" si="109"/>
        <v>1045582</v>
      </c>
      <c r="H162" s="37">
        <v>0</v>
      </c>
      <c r="I162" s="37">
        <f t="shared" si="110"/>
        <v>1045582</v>
      </c>
      <c r="J162" s="66">
        <f t="shared" si="111"/>
        <v>0.98599999999999999</v>
      </c>
      <c r="K162" s="37">
        <f t="shared" si="112"/>
        <v>1030944</v>
      </c>
      <c r="L162" s="28" t="s">
        <v>153</v>
      </c>
      <c r="M162" s="37">
        <v>363539</v>
      </c>
      <c r="N162" s="37">
        <f t="shared" si="113"/>
        <v>1394483</v>
      </c>
    </row>
    <row r="163" spans="1:14" x14ac:dyDescent="0.2">
      <c r="A163" s="28">
        <f t="shared" si="103"/>
        <v>150</v>
      </c>
      <c r="B163" s="27" t="s">
        <v>359</v>
      </c>
      <c r="C163" s="69">
        <v>216620</v>
      </c>
      <c r="D163" s="69">
        <v>0</v>
      </c>
      <c r="E163" s="69">
        <f t="shared" si="108"/>
        <v>216620</v>
      </c>
      <c r="F163" s="69">
        <v>0</v>
      </c>
      <c r="G163" s="37">
        <f t="shared" si="109"/>
        <v>216620</v>
      </c>
      <c r="H163" s="69">
        <v>0</v>
      </c>
      <c r="I163" s="37">
        <f>+G163+H163</f>
        <v>216620</v>
      </c>
      <c r="J163" s="66">
        <f t="shared" si="111"/>
        <v>0.99</v>
      </c>
      <c r="K163" s="37">
        <f>IF(I163*J163=0,0, ROUND(I163*J163,0))</f>
        <v>214454</v>
      </c>
      <c r="L163" s="99" t="s">
        <v>158</v>
      </c>
      <c r="M163" s="69">
        <v>0</v>
      </c>
      <c r="N163" s="37">
        <f t="shared" si="113"/>
        <v>214454</v>
      </c>
    </row>
    <row r="164" spans="1:14" x14ac:dyDescent="0.2">
      <c r="A164" s="28">
        <f t="shared" si="103"/>
        <v>151</v>
      </c>
      <c r="B164" s="73" t="s">
        <v>265</v>
      </c>
      <c r="C164" s="69">
        <v>0</v>
      </c>
      <c r="D164" s="69">
        <v>0</v>
      </c>
      <c r="E164" s="69">
        <f t="shared" si="108"/>
        <v>0</v>
      </c>
      <c r="F164" s="69">
        <v>0</v>
      </c>
      <c r="G164" s="37">
        <f t="shared" si="109"/>
        <v>0</v>
      </c>
      <c r="H164" s="69">
        <v>0</v>
      </c>
      <c r="I164" s="37">
        <f>+G164+H164</f>
        <v>0</v>
      </c>
      <c r="J164" s="66">
        <f t="shared" si="111"/>
        <v>0.99</v>
      </c>
      <c r="K164" s="37">
        <f>IF(I164*J164=0,0, ROUND(I164*J164,0))</f>
        <v>0</v>
      </c>
      <c r="L164" s="99" t="s">
        <v>158</v>
      </c>
      <c r="M164" s="69">
        <v>0</v>
      </c>
      <c r="N164" s="37">
        <f t="shared" si="113"/>
        <v>0</v>
      </c>
    </row>
    <row r="165" spans="1:14" x14ac:dyDescent="0.2">
      <c r="A165" s="28">
        <f t="shared" si="103"/>
        <v>152</v>
      </c>
      <c r="B165" s="73" t="s">
        <v>266</v>
      </c>
      <c r="C165" s="69">
        <v>0</v>
      </c>
      <c r="D165" s="69">
        <v>0</v>
      </c>
      <c r="E165" s="69">
        <f t="shared" si="108"/>
        <v>0</v>
      </c>
      <c r="F165" s="69">
        <v>0</v>
      </c>
      <c r="G165" s="37">
        <f t="shared" si="109"/>
        <v>0</v>
      </c>
      <c r="H165" s="69">
        <v>0</v>
      </c>
      <c r="I165" s="37">
        <f>+G165+H165</f>
        <v>0</v>
      </c>
      <c r="J165" s="66">
        <f t="shared" si="111"/>
        <v>0.99</v>
      </c>
      <c r="K165" s="37">
        <f>IF(I165*J165=0,0, ROUND(I165*J165,0))</f>
        <v>0</v>
      </c>
      <c r="L165" s="99" t="s">
        <v>158</v>
      </c>
      <c r="M165" s="69">
        <v>0</v>
      </c>
      <c r="N165" s="37">
        <f t="shared" si="113"/>
        <v>0</v>
      </c>
    </row>
    <row r="166" spans="1:14" x14ac:dyDescent="0.2">
      <c r="A166" s="28">
        <f t="shared" si="103"/>
        <v>153</v>
      </c>
      <c r="B166" s="27" t="s">
        <v>74</v>
      </c>
      <c r="C166" s="69">
        <v>0</v>
      </c>
      <c r="D166" s="69">
        <v>0</v>
      </c>
      <c r="E166" s="69">
        <f t="shared" si="108"/>
        <v>0</v>
      </c>
      <c r="F166" s="69">
        <v>0</v>
      </c>
      <c r="G166" s="37">
        <f t="shared" si="109"/>
        <v>0</v>
      </c>
      <c r="H166" s="69">
        <v>0</v>
      </c>
      <c r="I166" s="37">
        <f t="shared" si="110"/>
        <v>0</v>
      </c>
      <c r="J166" s="66">
        <f t="shared" si="111"/>
        <v>1</v>
      </c>
      <c r="K166" s="37">
        <f t="shared" si="112"/>
        <v>0</v>
      </c>
      <c r="L166" s="28" t="s">
        <v>150</v>
      </c>
      <c r="M166" s="69">
        <v>0</v>
      </c>
      <c r="N166" s="37">
        <f t="shared" si="113"/>
        <v>0</v>
      </c>
    </row>
    <row r="167" spans="1:14" x14ac:dyDescent="0.2">
      <c r="A167" s="28">
        <f t="shared" si="103"/>
        <v>154</v>
      </c>
      <c r="B167" s="27" t="s">
        <v>282</v>
      </c>
      <c r="C167" s="69">
        <v>81974</v>
      </c>
      <c r="D167" s="69">
        <f>C167</f>
        <v>81974</v>
      </c>
      <c r="E167" s="69">
        <f>+C167-D167</f>
        <v>0</v>
      </c>
      <c r="F167" s="69">
        <v>0</v>
      </c>
      <c r="G167" s="37">
        <f t="shared" si="109"/>
        <v>0</v>
      </c>
      <c r="H167" s="69">
        <v>0</v>
      </c>
      <c r="I167" s="37">
        <f>+G167+H167</f>
        <v>0</v>
      </c>
      <c r="J167" s="66">
        <f t="shared" si="111"/>
        <v>0</v>
      </c>
      <c r="K167" s="37">
        <f>IF(I167*J167=0,0, ROUND(I167*J167,0))</f>
        <v>0</v>
      </c>
      <c r="L167" s="28" t="s">
        <v>156</v>
      </c>
      <c r="M167" s="69">
        <v>0</v>
      </c>
      <c r="N167" s="37">
        <f t="shared" si="113"/>
        <v>0</v>
      </c>
    </row>
    <row r="168" spans="1:14" x14ac:dyDescent="0.2">
      <c r="A168" s="28">
        <f t="shared" si="103"/>
        <v>155</v>
      </c>
      <c r="B168" s="27" t="s">
        <v>187</v>
      </c>
      <c r="C168" s="69">
        <v>0</v>
      </c>
      <c r="D168" s="69">
        <f>C168</f>
        <v>0</v>
      </c>
      <c r="E168" s="69">
        <f>+C168-D168</f>
        <v>0</v>
      </c>
      <c r="F168" s="69">
        <v>0</v>
      </c>
      <c r="G168" s="37">
        <f t="shared" si="109"/>
        <v>0</v>
      </c>
      <c r="H168" s="69">
        <v>0</v>
      </c>
      <c r="I168" s="37">
        <f t="shared" si="110"/>
        <v>0</v>
      </c>
      <c r="J168" s="66">
        <f t="shared" si="111"/>
        <v>0.98899999999999999</v>
      </c>
      <c r="K168" s="37">
        <f t="shared" si="112"/>
        <v>0</v>
      </c>
      <c r="L168" s="28" t="s">
        <v>238</v>
      </c>
      <c r="M168" s="69">
        <v>0</v>
      </c>
      <c r="N168" s="37">
        <f t="shared" si="113"/>
        <v>0</v>
      </c>
    </row>
    <row r="169" spans="1:14" x14ac:dyDescent="0.2">
      <c r="A169" s="28">
        <f t="shared" si="103"/>
        <v>156</v>
      </c>
      <c r="B169" s="27" t="s">
        <v>360</v>
      </c>
      <c r="C169" s="69">
        <v>-445100</v>
      </c>
      <c r="D169" s="69">
        <v>0</v>
      </c>
      <c r="E169" s="69">
        <f t="shared" ref="E169" si="114">+C169-D169</f>
        <v>-445100</v>
      </c>
      <c r="F169" s="69">
        <v>0</v>
      </c>
      <c r="G169" s="37">
        <f t="shared" si="109"/>
        <v>-445100</v>
      </c>
      <c r="H169" s="69">
        <v>0</v>
      </c>
      <c r="I169" s="37">
        <f>+G169+H169</f>
        <v>-445100</v>
      </c>
      <c r="J169" s="66">
        <f t="shared" si="111"/>
        <v>0</v>
      </c>
      <c r="K169" s="37">
        <f>IF(I169*J169=0,0, ROUND(I169*J169,0))</f>
        <v>0</v>
      </c>
      <c r="L169" s="28" t="s">
        <v>156</v>
      </c>
      <c r="M169" s="69">
        <v>0</v>
      </c>
      <c r="N169" s="37">
        <f t="shared" si="113"/>
        <v>0</v>
      </c>
    </row>
    <row r="170" spans="1:14" x14ac:dyDescent="0.2">
      <c r="A170" s="28">
        <f t="shared" si="103"/>
        <v>157</v>
      </c>
      <c r="B170" s="27" t="s">
        <v>75</v>
      </c>
      <c r="C170" s="69">
        <v>16626</v>
      </c>
      <c r="D170" s="69">
        <v>0</v>
      </c>
      <c r="E170" s="69">
        <f t="shared" si="108"/>
        <v>16626</v>
      </c>
      <c r="F170" s="69">
        <v>0</v>
      </c>
      <c r="G170" s="37">
        <f t="shared" si="109"/>
        <v>16626</v>
      </c>
      <c r="H170" s="37">
        <v>0</v>
      </c>
      <c r="I170" s="37">
        <f t="shared" si="110"/>
        <v>16626</v>
      </c>
      <c r="J170" s="66">
        <f t="shared" si="111"/>
        <v>0</v>
      </c>
      <c r="K170" s="37">
        <f t="shared" si="112"/>
        <v>0</v>
      </c>
      <c r="L170" s="28" t="s">
        <v>156</v>
      </c>
      <c r="M170" s="37">
        <v>0</v>
      </c>
      <c r="N170" s="37">
        <f t="shared" si="113"/>
        <v>0</v>
      </c>
    </row>
    <row r="171" spans="1:14" x14ac:dyDescent="0.2">
      <c r="A171" s="28">
        <f t="shared" si="103"/>
        <v>158</v>
      </c>
      <c r="B171" s="73" t="s">
        <v>267</v>
      </c>
      <c r="C171" s="69">
        <v>-90924</v>
      </c>
      <c r="D171" s="69">
        <v>0</v>
      </c>
      <c r="E171" s="69">
        <f t="shared" si="108"/>
        <v>-90924</v>
      </c>
      <c r="F171" s="69">
        <v>0</v>
      </c>
      <c r="G171" s="37">
        <f t="shared" si="109"/>
        <v>-90924</v>
      </c>
      <c r="H171" s="69">
        <v>0</v>
      </c>
      <c r="I171" s="37">
        <f>+G171+H171</f>
        <v>-90924</v>
      </c>
      <c r="J171" s="66">
        <f t="shared" si="111"/>
        <v>0</v>
      </c>
      <c r="K171" s="37">
        <f>IF(I171*J171=0,0, ROUND(I171*J171,0))</f>
        <v>0</v>
      </c>
      <c r="L171" s="99" t="s">
        <v>156</v>
      </c>
      <c r="M171" s="69">
        <v>0</v>
      </c>
      <c r="N171" s="37">
        <f t="shared" si="113"/>
        <v>0</v>
      </c>
    </row>
    <row r="172" spans="1:14" x14ac:dyDescent="0.2">
      <c r="A172" s="28">
        <f t="shared" si="103"/>
        <v>159</v>
      </c>
      <c r="B172" s="73" t="s">
        <v>268</v>
      </c>
      <c r="C172" s="69">
        <v>-756980</v>
      </c>
      <c r="D172" s="69">
        <f>C172</f>
        <v>-756980</v>
      </c>
      <c r="E172" s="69">
        <f t="shared" si="108"/>
        <v>0</v>
      </c>
      <c r="F172" s="69">
        <v>0</v>
      </c>
      <c r="G172" s="37">
        <f t="shared" si="109"/>
        <v>0</v>
      </c>
      <c r="H172" s="69">
        <v>0</v>
      </c>
      <c r="I172" s="37">
        <f>+G172+H172</f>
        <v>0</v>
      </c>
      <c r="J172" s="66">
        <f t="shared" si="111"/>
        <v>0</v>
      </c>
      <c r="K172" s="37">
        <f>IF(I172*J172=0,0, ROUND(I172*J172,0))</f>
        <v>0</v>
      </c>
      <c r="L172" s="99" t="s">
        <v>156</v>
      </c>
      <c r="M172" s="69">
        <v>0</v>
      </c>
      <c r="N172" s="37">
        <f t="shared" si="113"/>
        <v>0</v>
      </c>
    </row>
    <row r="173" spans="1:14" x14ac:dyDescent="0.2">
      <c r="A173" s="28">
        <f t="shared" si="103"/>
        <v>160</v>
      </c>
      <c r="B173" s="27" t="s">
        <v>76</v>
      </c>
      <c r="C173" s="69">
        <v>3620755</v>
      </c>
      <c r="D173" s="69">
        <v>0</v>
      </c>
      <c r="E173" s="69">
        <f t="shared" si="108"/>
        <v>3620755</v>
      </c>
      <c r="F173" s="69">
        <v>0</v>
      </c>
      <c r="G173" s="37">
        <f t="shared" si="109"/>
        <v>3620755</v>
      </c>
      <c r="H173" s="69">
        <v>0</v>
      </c>
      <c r="I173" s="37">
        <f t="shared" si="110"/>
        <v>3620755</v>
      </c>
      <c r="J173" s="66">
        <f t="shared" si="111"/>
        <v>0.99</v>
      </c>
      <c r="K173" s="37">
        <f t="shared" si="112"/>
        <v>3584547</v>
      </c>
      <c r="L173" s="28" t="s">
        <v>157</v>
      </c>
      <c r="M173" s="69">
        <v>0</v>
      </c>
      <c r="N173" s="37">
        <f t="shared" si="113"/>
        <v>3584547</v>
      </c>
    </row>
    <row r="174" spans="1:14" x14ac:dyDescent="0.2">
      <c r="A174" s="28">
        <f t="shared" si="103"/>
        <v>161</v>
      </c>
      <c r="B174" s="27" t="s">
        <v>77</v>
      </c>
      <c r="C174" s="69">
        <v>-3620755</v>
      </c>
      <c r="D174" s="69">
        <v>0</v>
      </c>
      <c r="E174" s="69">
        <f t="shared" si="108"/>
        <v>-3620755</v>
      </c>
      <c r="F174" s="69">
        <v>0</v>
      </c>
      <c r="G174" s="37">
        <f t="shared" si="109"/>
        <v>-3620755</v>
      </c>
      <c r="H174" s="69">
        <v>0</v>
      </c>
      <c r="I174" s="37">
        <f t="shared" si="110"/>
        <v>-3620755</v>
      </c>
      <c r="J174" s="66">
        <f t="shared" si="111"/>
        <v>0.99</v>
      </c>
      <c r="K174" s="37">
        <f t="shared" si="112"/>
        <v>-3584547</v>
      </c>
      <c r="L174" s="28" t="s">
        <v>157</v>
      </c>
      <c r="M174" s="69">
        <v>0</v>
      </c>
      <c r="N174" s="37">
        <f t="shared" si="113"/>
        <v>-3584547</v>
      </c>
    </row>
    <row r="175" spans="1:14" x14ac:dyDescent="0.2">
      <c r="A175" s="28">
        <f t="shared" si="103"/>
        <v>162</v>
      </c>
      <c r="B175" s="27" t="s">
        <v>78</v>
      </c>
      <c r="C175" s="69">
        <v>12037</v>
      </c>
      <c r="D175" s="69">
        <v>0</v>
      </c>
      <c r="E175" s="69">
        <f t="shared" si="108"/>
        <v>12037</v>
      </c>
      <c r="F175" s="69">
        <v>0</v>
      </c>
      <c r="G175" s="37">
        <f t="shared" si="109"/>
        <v>12037</v>
      </c>
      <c r="H175" s="69">
        <v>0</v>
      </c>
      <c r="I175" s="37">
        <f t="shared" si="110"/>
        <v>12037</v>
      </c>
      <c r="J175" s="66">
        <f t="shared" si="111"/>
        <v>0.99</v>
      </c>
      <c r="K175" s="37">
        <f t="shared" si="112"/>
        <v>11917</v>
      </c>
      <c r="L175" s="28" t="s">
        <v>158</v>
      </c>
      <c r="M175" s="69">
        <v>0</v>
      </c>
      <c r="N175" s="37">
        <f t="shared" si="113"/>
        <v>11917</v>
      </c>
    </row>
    <row r="176" spans="1:14" x14ac:dyDescent="0.2">
      <c r="A176" s="28">
        <f t="shared" si="103"/>
        <v>163</v>
      </c>
      <c r="B176" s="73" t="s">
        <v>269</v>
      </c>
      <c r="C176" s="69">
        <v>0</v>
      </c>
      <c r="D176" s="98">
        <v>0</v>
      </c>
      <c r="E176" s="98">
        <f t="shared" si="108"/>
        <v>0</v>
      </c>
      <c r="F176" s="69">
        <v>0</v>
      </c>
      <c r="G176" s="37">
        <f t="shared" si="109"/>
        <v>0</v>
      </c>
      <c r="H176" s="69">
        <v>0</v>
      </c>
      <c r="I176" s="55">
        <f t="shared" si="110"/>
        <v>0</v>
      </c>
      <c r="J176" s="66">
        <f t="shared" si="111"/>
        <v>0.98899999999999999</v>
      </c>
      <c r="K176" s="37">
        <f t="shared" si="112"/>
        <v>0</v>
      </c>
      <c r="L176" s="28" t="s">
        <v>238</v>
      </c>
      <c r="M176" s="69">
        <v>0</v>
      </c>
      <c r="N176" s="37">
        <f t="shared" si="113"/>
        <v>0</v>
      </c>
    </row>
    <row r="177" spans="1:14" x14ac:dyDescent="0.2">
      <c r="A177" s="28">
        <f t="shared" si="103"/>
        <v>164</v>
      </c>
      <c r="B177" s="73" t="s">
        <v>270</v>
      </c>
      <c r="C177" s="69">
        <v>-63785</v>
      </c>
      <c r="D177" s="98">
        <v>0</v>
      </c>
      <c r="E177" s="98">
        <f t="shared" ref="E177" si="115">+C177-D177</f>
        <v>-63785</v>
      </c>
      <c r="F177" s="69">
        <v>0</v>
      </c>
      <c r="G177" s="37">
        <f t="shared" si="109"/>
        <v>-63785</v>
      </c>
      <c r="H177" s="69">
        <v>0</v>
      </c>
      <c r="I177" s="55">
        <f t="shared" ref="I177" si="116">+G177+H177</f>
        <v>-63785</v>
      </c>
      <c r="J177" s="66">
        <f t="shared" si="111"/>
        <v>0.98899999999999999</v>
      </c>
      <c r="K177" s="37">
        <f t="shared" ref="K177" si="117">IF(I177*J177=0,0, ROUND(I177*J177,0))</f>
        <v>-63083</v>
      </c>
      <c r="L177" s="28" t="s">
        <v>238</v>
      </c>
      <c r="M177" s="69">
        <v>0</v>
      </c>
      <c r="N177" s="37">
        <f t="shared" si="113"/>
        <v>-63083</v>
      </c>
    </row>
    <row r="178" spans="1:14" x14ac:dyDescent="0.2">
      <c r="A178" s="28">
        <f t="shared" si="103"/>
        <v>165</v>
      </c>
      <c r="B178" s="83" t="s">
        <v>363</v>
      </c>
      <c r="C178" s="69">
        <v>0</v>
      </c>
      <c r="D178" s="98">
        <v>0</v>
      </c>
      <c r="E178" s="98">
        <f t="shared" ref="E178" si="118">+C178-D178</f>
        <v>0</v>
      </c>
      <c r="F178" s="69">
        <v>0</v>
      </c>
      <c r="G178" s="37">
        <f t="shared" si="109"/>
        <v>0</v>
      </c>
      <c r="H178" s="69">
        <v>0</v>
      </c>
      <c r="I178" s="55">
        <f t="shared" ref="I178" si="119">+G178+H178</f>
        <v>0</v>
      </c>
      <c r="J178" s="66">
        <f t="shared" si="111"/>
        <v>0.98899999999999999</v>
      </c>
      <c r="K178" s="37">
        <f t="shared" ref="K178" si="120">IF(I178*J178=0,0, ROUND(I178*J178,0))</f>
        <v>0</v>
      </c>
      <c r="L178" s="28" t="s">
        <v>238</v>
      </c>
      <c r="M178" s="69">
        <v>0</v>
      </c>
      <c r="N178" s="37">
        <f t="shared" si="113"/>
        <v>0</v>
      </c>
    </row>
    <row r="179" spans="1:14" x14ac:dyDescent="0.2">
      <c r="A179" s="28">
        <f t="shared" si="103"/>
        <v>166</v>
      </c>
      <c r="B179" s="73" t="s">
        <v>324</v>
      </c>
      <c r="C179" s="69">
        <v>0</v>
      </c>
      <c r="D179" s="69">
        <v>0</v>
      </c>
      <c r="E179" s="69">
        <f t="shared" si="108"/>
        <v>0</v>
      </c>
      <c r="F179" s="69">
        <v>0</v>
      </c>
      <c r="G179" s="37">
        <f t="shared" si="109"/>
        <v>0</v>
      </c>
      <c r="H179" s="69">
        <v>0</v>
      </c>
      <c r="I179" s="37">
        <f>+G179+H179</f>
        <v>0</v>
      </c>
      <c r="J179" s="66">
        <f t="shared" si="111"/>
        <v>0.98899999999999999</v>
      </c>
      <c r="K179" s="37">
        <f>IF(I179*J179=0,0, ROUND(I179*J179,0))</f>
        <v>0</v>
      </c>
      <c r="L179" s="99" t="s">
        <v>238</v>
      </c>
      <c r="M179" s="69">
        <v>0</v>
      </c>
      <c r="N179" s="37">
        <f t="shared" si="113"/>
        <v>0</v>
      </c>
    </row>
    <row r="180" spans="1:14" x14ac:dyDescent="0.2">
      <c r="A180" s="28">
        <f t="shared" si="103"/>
        <v>167</v>
      </c>
      <c r="B180" s="90" t="s">
        <v>79</v>
      </c>
      <c r="C180" s="94">
        <f t="shared" ref="C180:I180" si="121">SUM(C156:C179)</f>
        <v>-13298425</v>
      </c>
      <c r="D180" s="94">
        <f t="shared" si="121"/>
        <v>-675006</v>
      </c>
      <c r="E180" s="94">
        <f t="shared" si="121"/>
        <v>-12623419</v>
      </c>
      <c r="F180" s="94">
        <f t="shared" si="121"/>
        <v>0</v>
      </c>
      <c r="G180" s="94">
        <f t="shared" si="121"/>
        <v>-12623419</v>
      </c>
      <c r="H180" s="94">
        <f t="shared" si="121"/>
        <v>0</v>
      </c>
      <c r="I180" s="94">
        <f t="shared" si="121"/>
        <v>-12623419</v>
      </c>
      <c r="J180" s="34"/>
      <c r="K180" s="94">
        <f>SUM(K156:K179)</f>
        <v>-11987131</v>
      </c>
      <c r="M180" s="94">
        <f t="shared" ref="M180:N180" si="122">SUM(M156:M179)</f>
        <v>186412</v>
      </c>
      <c r="N180" s="94">
        <f t="shared" si="122"/>
        <v>-11800719</v>
      </c>
    </row>
    <row r="181" spans="1:14" x14ac:dyDescent="0.2">
      <c r="A181" s="28">
        <f t="shared" si="103"/>
        <v>168</v>
      </c>
      <c r="B181" s="27" t="s">
        <v>0</v>
      </c>
      <c r="C181" s="69"/>
      <c r="J181" s="97"/>
      <c r="K181" s="92"/>
    </row>
    <row r="182" spans="1:14" x14ac:dyDescent="0.2">
      <c r="A182" s="28">
        <f t="shared" si="103"/>
        <v>169</v>
      </c>
      <c r="B182" s="90" t="s">
        <v>80</v>
      </c>
      <c r="C182" s="69"/>
      <c r="J182" s="97"/>
      <c r="K182" s="92"/>
    </row>
    <row r="183" spans="1:14" x14ac:dyDescent="0.2">
      <c r="A183" s="28">
        <f t="shared" si="103"/>
        <v>170</v>
      </c>
      <c r="B183" s="27" t="s">
        <v>319</v>
      </c>
      <c r="C183" s="69">
        <v>15329</v>
      </c>
      <c r="D183" s="69">
        <v>0</v>
      </c>
      <c r="E183" s="69">
        <f t="shared" ref="E183:E192" si="123">+C183-D183</f>
        <v>15329</v>
      </c>
      <c r="F183" s="69">
        <v>0</v>
      </c>
      <c r="G183" s="37">
        <f t="shared" ref="G183:G192" si="124">+E183+F183</f>
        <v>15329</v>
      </c>
      <c r="H183" s="69">
        <v>0</v>
      </c>
      <c r="I183" s="37">
        <f t="shared" ref="I183:I191" si="125">+G183+H183</f>
        <v>15329</v>
      </c>
      <c r="J183" s="66">
        <f t="shared" ref="J183:J192" si="126">VLOOKUP(L183,$C$259:$D$273,2,FALSE)</f>
        <v>0.99</v>
      </c>
      <c r="K183" s="37">
        <f t="shared" ref="K183:K191" si="127">IF(I183*J183=0,0, ROUND(I183*J183,0))</f>
        <v>15176</v>
      </c>
      <c r="L183" s="28" t="s">
        <v>158</v>
      </c>
      <c r="M183" s="69">
        <v>0</v>
      </c>
      <c r="N183" s="37">
        <f t="shared" ref="N183:N192" si="128">K183+M183</f>
        <v>15176</v>
      </c>
    </row>
    <row r="184" spans="1:14" x14ac:dyDescent="0.2">
      <c r="A184" s="28">
        <f t="shared" si="103"/>
        <v>171</v>
      </c>
      <c r="B184" s="27" t="s">
        <v>81</v>
      </c>
      <c r="C184" s="69">
        <v>0</v>
      </c>
      <c r="D184" s="69">
        <v>0</v>
      </c>
      <c r="E184" s="69">
        <f t="shared" ref="E184" si="129">+C184-D184</f>
        <v>0</v>
      </c>
      <c r="F184" s="69">
        <v>0</v>
      </c>
      <c r="G184" s="37">
        <f t="shared" si="124"/>
        <v>0</v>
      </c>
      <c r="H184" s="69">
        <v>0</v>
      </c>
      <c r="I184" s="37">
        <f t="shared" ref="I184" si="130">+G184+H184</f>
        <v>0</v>
      </c>
      <c r="J184" s="66">
        <f t="shared" si="126"/>
        <v>0.99</v>
      </c>
      <c r="K184" s="37">
        <f t="shared" ref="K184" si="131">IF(I184*J184=0,0, ROUND(I184*J184,0))</f>
        <v>0</v>
      </c>
      <c r="L184" s="28" t="s">
        <v>158</v>
      </c>
      <c r="M184" s="69">
        <v>0</v>
      </c>
      <c r="N184" s="37">
        <f t="shared" si="128"/>
        <v>0</v>
      </c>
    </row>
    <row r="185" spans="1:14" x14ac:dyDescent="0.2">
      <c r="A185" s="28">
        <f t="shared" si="103"/>
        <v>172</v>
      </c>
      <c r="B185" s="27" t="s">
        <v>82</v>
      </c>
      <c r="C185" s="69">
        <v>52639</v>
      </c>
      <c r="D185" s="69">
        <v>0</v>
      </c>
      <c r="E185" s="69">
        <f t="shared" si="123"/>
        <v>52639</v>
      </c>
      <c r="F185" s="69">
        <v>0</v>
      </c>
      <c r="G185" s="37">
        <f t="shared" si="124"/>
        <v>52639</v>
      </c>
      <c r="H185" s="69">
        <v>0</v>
      </c>
      <c r="I185" s="37">
        <f t="shared" si="125"/>
        <v>52639</v>
      </c>
      <c r="J185" s="66">
        <f t="shared" si="126"/>
        <v>0.99</v>
      </c>
      <c r="K185" s="37">
        <f t="shared" si="127"/>
        <v>52113</v>
      </c>
      <c r="L185" s="28" t="s">
        <v>158</v>
      </c>
      <c r="M185" s="69">
        <v>0</v>
      </c>
      <c r="N185" s="37">
        <f t="shared" si="128"/>
        <v>52113</v>
      </c>
    </row>
    <row r="186" spans="1:14" x14ac:dyDescent="0.2">
      <c r="A186" s="28">
        <f t="shared" si="103"/>
        <v>173</v>
      </c>
      <c r="B186" s="27" t="s">
        <v>83</v>
      </c>
      <c r="C186" s="69">
        <v>63080</v>
      </c>
      <c r="D186" s="69">
        <f>C186</f>
        <v>63080</v>
      </c>
      <c r="E186" s="69">
        <f t="shared" si="123"/>
        <v>0</v>
      </c>
      <c r="F186" s="69">
        <v>0</v>
      </c>
      <c r="G186" s="37">
        <f t="shared" si="124"/>
        <v>0</v>
      </c>
      <c r="H186" s="69">
        <v>0</v>
      </c>
      <c r="I186" s="37">
        <f t="shared" si="125"/>
        <v>0</v>
      </c>
      <c r="J186" s="66">
        <f t="shared" si="126"/>
        <v>0</v>
      </c>
      <c r="K186" s="37">
        <f t="shared" si="127"/>
        <v>0</v>
      </c>
      <c r="L186" s="28" t="s">
        <v>156</v>
      </c>
      <c r="M186" s="69">
        <v>0</v>
      </c>
      <c r="N186" s="37">
        <f t="shared" si="128"/>
        <v>0</v>
      </c>
    </row>
    <row r="187" spans="1:14" x14ac:dyDescent="0.2">
      <c r="A187" s="28">
        <f t="shared" si="103"/>
        <v>174</v>
      </c>
      <c r="B187" s="27" t="s">
        <v>300</v>
      </c>
      <c r="C187" s="69">
        <v>0</v>
      </c>
      <c r="D187" s="37">
        <f>C187</f>
        <v>0</v>
      </c>
      <c r="E187" s="69">
        <f>+C187-D187</f>
        <v>0</v>
      </c>
      <c r="F187" s="69">
        <v>0</v>
      </c>
      <c r="G187" s="37">
        <f t="shared" si="124"/>
        <v>0</v>
      </c>
      <c r="H187" s="69">
        <v>0</v>
      </c>
      <c r="I187" s="37">
        <f>+G187+H187</f>
        <v>0</v>
      </c>
      <c r="J187" s="66">
        <f t="shared" si="126"/>
        <v>0</v>
      </c>
      <c r="K187" s="37">
        <f>IF(I187*J187=0,0, ROUND(I187*J187,0))</f>
        <v>0</v>
      </c>
      <c r="L187" s="28" t="s">
        <v>156</v>
      </c>
      <c r="M187" s="69">
        <v>0</v>
      </c>
      <c r="N187" s="37">
        <f t="shared" si="128"/>
        <v>0</v>
      </c>
    </row>
    <row r="188" spans="1:14" x14ac:dyDescent="0.2">
      <c r="A188" s="28">
        <f t="shared" si="103"/>
        <v>175</v>
      </c>
      <c r="B188" s="27" t="s">
        <v>84</v>
      </c>
      <c r="C188" s="69">
        <v>183694</v>
      </c>
      <c r="D188" s="69">
        <f>C188</f>
        <v>183694</v>
      </c>
      <c r="E188" s="69">
        <f t="shared" si="123"/>
        <v>0</v>
      </c>
      <c r="F188" s="69">
        <v>0</v>
      </c>
      <c r="G188" s="37">
        <f t="shared" si="124"/>
        <v>0</v>
      </c>
      <c r="H188" s="69">
        <v>0</v>
      </c>
      <c r="I188" s="37">
        <f t="shared" si="125"/>
        <v>0</v>
      </c>
      <c r="J188" s="66">
        <f t="shared" si="126"/>
        <v>0</v>
      </c>
      <c r="K188" s="37">
        <f t="shared" si="127"/>
        <v>0</v>
      </c>
      <c r="L188" s="28" t="s">
        <v>156</v>
      </c>
      <c r="M188" s="69">
        <v>0</v>
      </c>
      <c r="N188" s="37">
        <f t="shared" si="128"/>
        <v>0</v>
      </c>
    </row>
    <row r="189" spans="1:14" x14ac:dyDescent="0.2">
      <c r="A189" s="28">
        <f t="shared" si="103"/>
        <v>176</v>
      </c>
      <c r="B189" s="27" t="s">
        <v>301</v>
      </c>
      <c r="C189" s="69">
        <v>7503</v>
      </c>
      <c r="D189" s="37">
        <v>7503</v>
      </c>
      <c r="E189" s="69">
        <f>+C189-D189</f>
        <v>0</v>
      </c>
      <c r="F189" s="69">
        <v>0</v>
      </c>
      <c r="G189" s="37">
        <f t="shared" si="124"/>
        <v>0</v>
      </c>
      <c r="H189" s="69">
        <v>0</v>
      </c>
      <c r="I189" s="37">
        <f>+G189+H189</f>
        <v>0</v>
      </c>
      <c r="J189" s="66">
        <f t="shared" si="126"/>
        <v>0.99</v>
      </c>
      <c r="K189" s="37">
        <f>IF(I189*J189=0,0, ROUND(I189*J189,0))</f>
        <v>0</v>
      </c>
      <c r="L189" s="28" t="s">
        <v>158</v>
      </c>
      <c r="M189" s="69">
        <v>0</v>
      </c>
      <c r="N189" s="37">
        <f t="shared" si="128"/>
        <v>0</v>
      </c>
    </row>
    <row r="190" spans="1:14" x14ac:dyDescent="0.2">
      <c r="A190" s="28">
        <f t="shared" si="103"/>
        <v>177</v>
      </c>
      <c r="B190" s="73" t="s">
        <v>271</v>
      </c>
      <c r="C190" s="69">
        <v>24938</v>
      </c>
      <c r="D190" s="69">
        <v>0</v>
      </c>
      <c r="E190" s="69">
        <f t="shared" si="123"/>
        <v>24938</v>
      </c>
      <c r="F190" s="69">
        <v>0</v>
      </c>
      <c r="G190" s="37">
        <f t="shared" si="124"/>
        <v>24938</v>
      </c>
      <c r="H190" s="69">
        <v>0</v>
      </c>
      <c r="I190" s="37">
        <f>+G190+H190</f>
        <v>24938</v>
      </c>
      <c r="J190" s="66">
        <f t="shared" si="126"/>
        <v>0</v>
      </c>
      <c r="K190" s="37">
        <f>IF(I190*J190=0,0, ROUND(I190*J190,0))</f>
        <v>0</v>
      </c>
      <c r="L190" s="99" t="s">
        <v>156</v>
      </c>
      <c r="M190" s="69">
        <v>0</v>
      </c>
      <c r="N190" s="37">
        <f t="shared" si="128"/>
        <v>0</v>
      </c>
    </row>
    <row r="191" spans="1:14" x14ac:dyDescent="0.2">
      <c r="A191" s="28">
        <f t="shared" si="103"/>
        <v>178</v>
      </c>
      <c r="B191" s="27" t="s">
        <v>85</v>
      </c>
      <c r="C191" s="69">
        <v>0</v>
      </c>
      <c r="D191" s="69">
        <v>0</v>
      </c>
      <c r="E191" s="69">
        <f t="shared" si="123"/>
        <v>0</v>
      </c>
      <c r="F191" s="69">
        <v>0</v>
      </c>
      <c r="G191" s="37">
        <f t="shared" si="124"/>
        <v>0</v>
      </c>
      <c r="H191" s="37">
        <v>0</v>
      </c>
      <c r="I191" s="37">
        <f t="shared" si="125"/>
        <v>0</v>
      </c>
      <c r="J191" s="66">
        <f t="shared" si="126"/>
        <v>0.98599999999999999</v>
      </c>
      <c r="K191" s="37">
        <f t="shared" si="127"/>
        <v>0</v>
      </c>
      <c r="L191" s="28" t="s">
        <v>153</v>
      </c>
      <c r="M191" s="37">
        <v>-117148</v>
      </c>
      <c r="N191" s="37">
        <f t="shared" si="128"/>
        <v>-117148</v>
      </c>
    </row>
    <row r="192" spans="1:14" x14ac:dyDescent="0.2">
      <c r="A192" s="28">
        <f t="shared" si="103"/>
        <v>179</v>
      </c>
      <c r="B192" s="73" t="s">
        <v>272</v>
      </c>
      <c r="C192" s="69">
        <v>0</v>
      </c>
      <c r="D192" s="69">
        <v>0</v>
      </c>
      <c r="E192" s="69">
        <f t="shared" si="123"/>
        <v>0</v>
      </c>
      <c r="F192" s="69">
        <v>0</v>
      </c>
      <c r="G192" s="37">
        <f t="shared" si="124"/>
        <v>0</v>
      </c>
      <c r="H192" s="69">
        <v>0</v>
      </c>
      <c r="I192" s="37">
        <f>+G192+H192</f>
        <v>0</v>
      </c>
      <c r="J192" s="66">
        <f t="shared" si="126"/>
        <v>0</v>
      </c>
      <c r="K192" s="37">
        <f>IF(I192*J192=0,0, ROUND(I192*J192,0))</f>
        <v>0</v>
      </c>
      <c r="L192" s="99" t="s">
        <v>156</v>
      </c>
      <c r="M192" s="69">
        <v>0</v>
      </c>
      <c r="N192" s="37">
        <f t="shared" si="128"/>
        <v>0</v>
      </c>
    </row>
    <row r="193" spans="1:14" x14ac:dyDescent="0.2">
      <c r="A193" s="28">
        <f t="shared" si="103"/>
        <v>180</v>
      </c>
      <c r="B193" s="90" t="s">
        <v>86</v>
      </c>
      <c r="C193" s="94">
        <f t="shared" ref="C193:I193" si="132">SUM(C183:C192)</f>
        <v>347183</v>
      </c>
      <c r="D193" s="94">
        <f t="shared" si="132"/>
        <v>254277</v>
      </c>
      <c r="E193" s="94">
        <f t="shared" si="132"/>
        <v>92906</v>
      </c>
      <c r="F193" s="94">
        <f t="shared" si="132"/>
        <v>0</v>
      </c>
      <c r="G193" s="94">
        <f t="shared" si="132"/>
        <v>92906</v>
      </c>
      <c r="H193" s="94">
        <f t="shared" si="132"/>
        <v>0</v>
      </c>
      <c r="I193" s="94">
        <f t="shared" si="132"/>
        <v>92906</v>
      </c>
      <c r="J193" s="34"/>
      <c r="K193" s="94">
        <f>SUM(K183:K192)</f>
        <v>67289</v>
      </c>
      <c r="M193" s="94">
        <f t="shared" ref="M193:N193" si="133">SUM(M183:M192)</f>
        <v>-117148</v>
      </c>
      <c r="N193" s="94">
        <f t="shared" si="133"/>
        <v>-49859</v>
      </c>
    </row>
    <row r="194" spans="1:14" x14ac:dyDescent="0.2">
      <c r="A194" s="28">
        <f t="shared" si="103"/>
        <v>181</v>
      </c>
      <c r="B194" s="27" t="s">
        <v>0</v>
      </c>
      <c r="C194" s="69"/>
      <c r="J194" s="97"/>
      <c r="K194" s="92"/>
    </row>
    <row r="195" spans="1:14" x14ac:dyDescent="0.2">
      <c r="A195" s="28">
        <f t="shared" si="103"/>
        <v>182</v>
      </c>
      <c r="B195" s="90" t="s">
        <v>87</v>
      </c>
      <c r="C195" s="69"/>
      <c r="J195" s="97"/>
      <c r="K195" s="92"/>
    </row>
    <row r="196" spans="1:14" x14ac:dyDescent="0.2">
      <c r="A196" s="28">
        <f t="shared" si="103"/>
        <v>183</v>
      </c>
      <c r="B196" s="27" t="s">
        <v>88</v>
      </c>
      <c r="C196" s="69">
        <v>4324</v>
      </c>
      <c r="D196" s="69">
        <v>0</v>
      </c>
      <c r="E196" s="69">
        <f>+C196-D196</f>
        <v>4324</v>
      </c>
      <c r="F196" s="69">
        <v>0</v>
      </c>
      <c r="G196" s="37">
        <f t="shared" ref="G196:G197" si="134">+E196+F196</f>
        <v>4324</v>
      </c>
      <c r="H196" s="69">
        <v>0</v>
      </c>
      <c r="I196" s="37">
        <f>+G196+H196</f>
        <v>4324</v>
      </c>
      <c r="J196" s="66">
        <f>VLOOKUP(L196,$C$259:$D$273,2,FALSE)</f>
        <v>0.98899999999999999</v>
      </c>
      <c r="K196" s="37">
        <f>IF(I196*J196=0,0, ROUND(I196*J196,0))</f>
        <v>4276</v>
      </c>
      <c r="L196" s="28" t="s">
        <v>238</v>
      </c>
      <c r="M196" s="69">
        <v>0</v>
      </c>
      <c r="N196" s="37">
        <f t="shared" ref="N196:N197" si="135">K196+M196</f>
        <v>4276</v>
      </c>
    </row>
    <row r="197" spans="1:14" x14ac:dyDescent="0.2">
      <c r="A197" s="28">
        <f t="shared" si="103"/>
        <v>184</v>
      </c>
      <c r="B197" s="27" t="s">
        <v>89</v>
      </c>
      <c r="C197" s="98">
        <v>-429000</v>
      </c>
      <c r="D197" s="98">
        <v>0</v>
      </c>
      <c r="E197" s="98">
        <f>+C197-D197</f>
        <v>-429000</v>
      </c>
      <c r="F197" s="69">
        <v>0</v>
      </c>
      <c r="G197" s="37">
        <f t="shared" si="134"/>
        <v>-429000</v>
      </c>
      <c r="H197" s="69">
        <v>0</v>
      </c>
      <c r="I197" s="98">
        <f>+G197+H197</f>
        <v>-429000</v>
      </c>
      <c r="J197" s="66">
        <f>VLOOKUP(L197,$C$259:$D$273,2,FALSE)</f>
        <v>0.98899999999999999</v>
      </c>
      <c r="K197" s="37">
        <f>IF(I197*J197=0,0, ROUND(I197*J197,0))</f>
        <v>-424281</v>
      </c>
      <c r="L197" s="28" t="s">
        <v>238</v>
      </c>
      <c r="M197" s="69">
        <v>0</v>
      </c>
      <c r="N197" s="37">
        <f t="shared" si="135"/>
        <v>-424281</v>
      </c>
    </row>
    <row r="198" spans="1:14" x14ac:dyDescent="0.2">
      <c r="A198" s="28">
        <f t="shared" si="103"/>
        <v>185</v>
      </c>
      <c r="B198" s="90" t="s">
        <v>90</v>
      </c>
      <c r="C198" s="94">
        <f t="shared" ref="C198:I198" si="136">SUM(C196:C197)</f>
        <v>-424676</v>
      </c>
      <c r="D198" s="94">
        <f t="shared" si="136"/>
        <v>0</v>
      </c>
      <c r="E198" s="94">
        <f t="shared" si="136"/>
        <v>-424676</v>
      </c>
      <c r="F198" s="94">
        <f t="shared" si="136"/>
        <v>0</v>
      </c>
      <c r="G198" s="94">
        <f t="shared" si="136"/>
        <v>-424676</v>
      </c>
      <c r="H198" s="94">
        <f t="shared" si="136"/>
        <v>0</v>
      </c>
      <c r="I198" s="94">
        <f t="shared" si="136"/>
        <v>-424676</v>
      </c>
      <c r="J198" s="34"/>
      <c r="K198" s="94">
        <f>SUM(K196:K197)</f>
        <v>-420005</v>
      </c>
      <c r="M198" s="94">
        <f t="shared" ref="M198:N198" si="137">SUM(M196:M197)</f>
        <v>0</v>
      </c>
      <c r="N198" s="94">
        <f t="shared" si="137"/>
        <v>-420005</v>
      </c>
    </row>
    <row r="199" spans="1:14" x14ac:dyDescent="0.2">
      <c r="A199" s="28">
        <f t="shared" si="103"/>
        <v>186</v>
      </c>
      <c r="B199" s="27" t="s">
        <v>0</v>
      </c>
      <c r="C199" s="69"/>
      <c r="J199" s="97"/>
      <c r="K199" s="92"/>
    </row>
    <row r="200" spans="1:14" x14ac:dyDescent="0.2">
      <c r="A200" s="28">
        <f t="shared" si="103"/>
        <v>187</v>
      </c>
      <c r="B200" s="90" t="s">
        <v>91</v>
      </c>
      <c r="C200" s="69"/>
      <c r="J200" s="97"/>
      <c r="K200" s="92"/>
    </row>
    <row r="201" spans="1:14" x14ac:dyDescent="0.2">
      <c r="A201" s="28">
        <f t="shared" si="103"/>
        <v>188</v>
      </c>
      <c r="B201" s="27" t="s">
        <v>92</v>
      </c>
      <c r="C201" s="69">
        <v>-502837</v>
      </c>
      <c r="D201" s="69">
        <v>0</v>
      </c>
      <c r="E201" s="69">
        <f>+C201-D201</f>
        <v>-502837</v>
      </c>
      <c r="F201" s="69">
        <v>0</v>
      </c>
      <c r="G201" s="37">
        <f>+E201+F201</f>
        <v>-502837</v>
      </c>
      <c r="H201" s="69">
        <v>0</v>
      </c>
      <c r="I201" s="37">
        <f>+G201+H201</f>
        <v>-502837</v>
      </c>
      <c r="J201" s="66">
        <f>VLOOKUP(L201,$C$259:$D$273,2,FALSE)</f>
        <v>0.98899999999999999</v>
      </c>
      <c r="K201" s="37">
        <f>IF(I201*J201=0,0, ROUND(I201*J201,0))</f>
        <v>-497306</v>
      </c>
      <c r="L201" s="28" t="s">
        <v>238</v>
      </c>
      <c r="M201" s="69">
        <v>0</v>
      </c>
      <c r="N201" s="37">
        <f>K201+M201</f>
        <v>-497306</v>
      </c>
    </row>
    <row r="202" spans="1:14" x14ac:dyDescent="0.2">
      <c r="A202" s="28">
        <f t="shared" si="103"/>
        <v>189</v>
      </c>
      <c r="B202" s="90" t="s">
        <v>93</v>
      </c>
      <c r="C202" s="94">
        <f t="shared" ref="C202:I202" si="138">SUM(C201:C201)</f>
        <v>-502837</v>
      </c>
      <c r="D202" s="94">
        <f t="shared" si="138"/>
        <v>0</v>
      </c>
      <c r="E202" s="94">
        <f t="shared" si="138"/>
        <v>-502837</v>
      </c>
      <c r="F202" s="94">
        <f t="shared" si="138"/>
        <v>0</v>
      </c>
      <c r="G202" s="94">
        <f t="shared" si="138"/>
        <v>-502837</v>
      </c>
      <c r="H202" s="94">
        <f t="shared" si="138"/>
        <v>0</v>
      </c>
      <c r="I202" s="94">
        <f t="shared" si="138"/>
        <v>-502837</v>
      </c>
      <c r="J202" s="34"/>
      <c r="K202" s="96">
        <f>SUM(K201:K201)</f>
        <v>-497306</v>
      </c>
      <c r="M202" s="94">
        <f t="shared" ref="M202:N202" si="139">SUM(M201:M201)</f>
        <v>0</v>
      </c>
      <c r="N202" s="94">
        <f t="shared" si="139"/>
        <v>-497306</v>
      </c>
    </row>
    <row r="203" spans="1:14" x14ac:dyDescent="0.2">
      <c r="A203" s="28">
        <f t="shared" si="103"/>
        <v>190</v>
      </c>
      <c r="B203" s="27" t="s">
        <v>0</v>
      </c>
      <c r="C203" s="69"/>
      <c r="J203" s="97"/>
      <c r="K203" s="92"/>
    </row>
    <row r="204" spans="1:14" x14ac:dyDescent="0.2">
      <c r="A204" s="28">
        <f t="shared" si="103"/>
        <v>191</v>
      </c>
      <c r="B204" s="90" t="s">
        <v>94</v>
      </c>
      <c r="C204" s="69"/>
      <c r="J204" s="97"/>
      <c r="K204" s="92"/>
    </row>
    <row r="205" spans="1:14" x14ac:dyDescent="0.2">
      <c r="A205" s="28">
        <f t="shared" si="103"/>
        <v>192</v>
      </c>
      <c r="B205" s="27" t="s">
        <v>95</v>
      </c>
      <c r="C205" s="98">
        <v>0</v>
      </c>
      <c r="D205" s="98">
        <v>0</v>
      </c>
      <c r="E205" s="98">
        <f>+C205-D205</f>
        <v>0</v>
      </c>
      <c r="F205" s="98">
        <v>0</v>
      </c>
      <c r="G205" s="37">
        <f>+E205+F205</f>
        <v>0</v>
      </c>
      <c r="H205" s="69">
        <v>0</v>
      </c>
      <c r="I205" s="98">
        <f>+G205+H205</f>
        <v>0</v>
      </c>
      <c r="J205" s="66">
        <f>VLOOKUP(L205,$C$259:$D$273,2,FALSE)</f>
        <v>0.98599999999999999</v>
      </c>
      <c r="K205" s="37">
        <f>IF(I205*J205=0,0, ROUND(I205*J205,0))</f>
        <v>0</v>
      </c>
      <c r="L205" s="28" t="s">
        <v>153</v>
      </c>
      <c r="M205" s="69">
        <v>0</v>
      </c>
      <c r="N205" s="37">
        <f>K205+M205</f>
        <v>0</v>
      </c>
    </row>
    <row r="206" spans="1:14" x14ac:dyDescent="0.2">
      <c r="A206" s="28">
        <f t="shared" si="103"/>
        <v>193</v>
      </c>
      <c r="B206" s="90" t="s">
        <v>96</v>
      </c>
      <c r="C206" s="94">
        <f t="shared" ref="C206:I206" si="140">SUM(C205:C205)</f>
        <v>0</v>
      </c>
      <c r="D206" s="94">
        <f t="shared" si="140"/>
        <v>0</v>
      </c>
      <c r="E206" s="94">
        <f t="shared" si="140"/>
        <v>0</v>
      </c>
      <c r="F206" s="94">
        <f t="shared" si="140"/>
        <v>0</v>
      </c>
      <c r="G206" s="94">
        <f t="shared" si="140"/>
        <v>0</v>
      </c>
      <c r="H206" s="94">
        <f t="shared" si="140"/>
        <v>0</v>
      </c>
      <c r="I206" s="94">
        <f t="shared" si="140"/>
        <v>0</v>
      </c>
      <c r="J206" s="34"/>
      <c r="K206" s="96">
        <f>SUM(K205:K205)</f>
        <v>0</v>
      </c>
      <c r="M206" s="94">
        <f t="shared" ref="M206:N206" si="141">SUM(M205:M205)</f>
        <v>0</v>
      </c>
      <c r="N206" s="94">
        <f t="shared" si="141"/>
        <v>0</v>
      </c>
    </row>
    <row r="207" spans="1:14" x14ac:dyDescent="0.2">
      <c r="A207" s="28">
        <f t="shared" si="103"/>
        <v>194</v>
      </c>
      <c r="B207" s="27" t="s">
        <v>0</v>
      </c>
      <c r="C207" s="69"/>
      <c r="J207" s="97"/>
      <c r="K207" s="92"/>
    </row>
    <row r="208" spans="1:14" x14ac:dyDescent="0.2">
      <c r="A208" s="28">
        <f t="shared" ref="A208:A248" si="142">+A207+1</f>
        <v>195</v>
      </c>
      <c r="B208" s="90" t="s">
        <v>97</v>
      </c>
      <c r="C208" s="69"/>
      <c r="J208" s="97"/>
      <c r="K208" s="92"/>
    </row>
    <row r="209" spans="1:14" x14ac:dyDescent="0.2">
      <c r="A209" s="28">
        <f t="shared" si="142"/>
        <v>196</v>
      </c>
      <c r="B209" s="27" t="s">
        <v>98</v>
      </c>
      <c r="C209" s="69">
        <v>0</v>
      </c>
      <c r="D209" s="69">
        <f>C209</f>
        <v>0</v>
      </c>
      <c r="E209" s="69">
        <f t="shared" ref="E209:E219" si="143">+C209-D209</f>
        <v>0</v>
      </c>
      <c r="F209" s="69">
        <v>0</v>
      </c>
      <c r="G209" s="37">
        <f t="shared" ref="G209:G219" si="144">+E209+F209</f>
        <v>0</v>
      </c>
      <c r="H209" s="69">
        <v>0</v>
      </c>
      <c r="I209" s="37">
        <f t="shared" ref="I209:I219" si="145">+G209+H209</f>
        <v>0</v>
      </c>
      <c r="J209" s="66">
        <f t="shared" ref="J209:J219" si="146">VLOOKUP(L209,$C$259:$D$273,2,FALSE)</f>
        <v>0</v>
      </c>
      <c r="K209" s="37">
        <f t="shared" ref="K209:K219" si="147">IF(I209*J209=0,0, ROUND(I209*J209,0))</f>
        <v>0</v>
      </c>
      <c r="L209" s="99" t="s">
        <v>251</v>
      </c>
      <c r="M209" s="69">
        <v>0</v>
      </c>
      <c r="N209" s="37">
        <f t="shared" ref="N209:N219" si="148">K209+M209</f>
        <v>0</v>
      </c>
    </row>
    <row r="210" spans="1:14" x14ac:dyDescent="0.2">
      <c r="A210" s="28">
        <f t="shared" si="142"/>
        <v>197</v>
      </c>
      <c r="B210" s="27" t="s">
        <v>99</v>
      </c>
      <c r="C210" s="69">
        <v>3131413</v>
      </c>
      <c r="D210" s="69">
        <v>0</v>
      </c>
      <c r="E210" s="69">
        <f t="shared" si="143"/>
        <v>3131413</v>
      </c>
      <c r="F210" s="69">
        <v>0</v>
      </c>
      <c r="G210" s="37">
        <f t="shared" si="144"/>
        <v>3131413</v>
      </c>
      <c r="H210" s="69">
        <v>0</v>
      </c>
      <c r="I210" s="37">
        <f t="shared" si="145"/>
        <v>3131413</v>
      </c>
      <c r="J210" s="66">
        <f t="shared" si="146"/>
        <v>0.98599999999999999</v>
      </c>
      <c r="K210" s="37">
        <f t="shared" si="147"/>
        <v>3087573</v>
      </c>
      <c r="L210" s="28" t="s">
        <v>155</v>
      </c>
      <c r="M210" s="69">
        <v>0</v>
      </c>
      <c r="N210" s="37">
        <f t="shared" si="148"/>
        <v>3087573</v>
      </c>
    </row>
    <row r="211" spans="1:14" x14ac:dyDescent="0.2">
      <c r="A211" s="28">
        <f t="shared" si="142"/>
        <v>198</v>
      </c>
      <c r="B211" s="27" t="s">
        <v>100</v>
      </c>
      <c r="C211" s="69">
        <v>0</v>
      </c>
      <c r="D211" s="69">
        <v>0</v>
      </c>
      <c r="E211" s="69">
        <f t="shared" si="143"/>
        <v>0</v>
      </c>
      <c r="F211" s="69">
        <v>0</v>
      </c>
      <c r="G211" s="37">
        <f t="shared" si="144"/>
        <v>0</v>
      </c>
      <c r="H211" s="69">
        <v>0</v>
      </c>
      <c r="I211" s="37">
        <f t="shared" si="145"/>
        <v>0</v>
      </c>
      <c r="J211" s="66">
        <f t="shared" si="146"/>
        <v>0</v>
      </c>
      <c r="K211" s="37">
        <f t="shared" si="147"/>
        <v>0</v>
      </c>
      <c r="L211" s="99" t="s">
        <v>251</v>
      </c>
      <c r="M211" s="69">
        <v>0</v>
      </c>
      <c r="N211" s="37">
        <f t="shared" si="148"/>
        <v>0</v>
      </c>
    </row>
    <row r="212" spans="1:14" x14ac:dyDescent="0.2">
      <c r="A212" s="28">
        <f t="shared" si="142"/>
        <v>199</v>
      </c>
      <c r="B212" s="27" t="s">
        <v>101</v>
      </c>
      <c r="C212" s="69">
        <v>0</v>
      </c>
      <c r="D212" s="69">
        <v>0</v>
      </c>
      <c r="E212" s="69">
        <f t="shared" si="143"/>
        <v>0</v>
      </c>
      <c r="F212" s="69">
        <v>0</v>
      </c>
      <c r="G212" s="37">
        <f t="shared" si="144"/>
        <v>0</v>
      </c>
      <c r="H212" s="69">
        <v>0</v>
      </c>
      <c r="I212" s="37">
        <f t="shared" si="145"/>
        <v>0</v>
      </c>
      <c r="J212" s="66">
        <f t="shared" si="146"/>
        <v>0</v>
      </c>
      <c r="K212" s="37">
        <f t="shared" si="147"/>
        <v>0</v>
      </c>
      <c r="L212" s="99" t="s">
        <v>251</v>
      </c>
      <c r="M212" s="69">
        <v>0</v>
      </c>
      <c r="N212" s="37">
        <f t="shared" si="148"/>
        <v>0</v>
      </c>
    </row>
    <row r="213" spans="1:14" x14ac:dyDescent="0.2">
      <c r="A213" s="28">
        <f t="shared" si="142"/>
        <v>200</v>
      </c>
      <c r="B213" s="27" t="s">
        <v>102</v>
      </c>
      <c r="C213" s="69">
        <v>-32971</v>
      </c>
      <c r="D213" s="69">
        <v>0</v>
      </c>
      <c r="E213" s="69">
        <f t="shared" si="143"/>
        <v>-32971</v>
      </c>
      <c r="F213" s="69">
        <v>0</v>
      </c>
      <c r="G213" s="37">
        <f t="shared" si="144"/>
        <v>-32971</v>
      </c>
      <c r="H213" s="69">
        <v>0</v>
      </c>
      <c r="I213" s="37">
        <f t="shared" si="145"/>
        <v>-32971</v>
      </c>
      <c r="J213" s="66">
        <f t="shared" si="146"/>
        <v>0.98599999999999999</v>
      </c>
      <c r="K213" s="37">
        <f t="shared" si="147"/>
        <v>-32509</v>
      </c>
      <c r="L213" s="28" t="s">
        <v>155</v>
      </c>
      <c r="M213" s="69">
        <v>0</v>
      </c>
      <c r="N213" s="37">
        <f t="shared" si="148"/>
        <v>-32509</v>
      </c>
    </row>
    <row r="214" spans="1:14" x14ac:dyDescent="0.2">
      <c r="A214" s="28">
        <f t="shared" si="142"/>
        <v>201</v>
      </c>
      <c r="B214" s="27" t="s">
        <v>103</v>
      </c>
      <c r="C214" s="69">
        <v>310576</v>
      </c>
      <c r="D214" s="69">
        <v>0</v>
      </c>
      <c r="E214" s="69">
        <f t="shared" si="143"/>
        <v>310576</v>
      </c>
      <c r="F214" s="69">
        <v>0</v>
      </c>
      <c r="G214" s="37">
        <f t="shared" si="144"/>
        <v>310576</v>
      </c>
      <c r="H214" s="69">
        <v>0</v>
      </c>
      <c r="I214" s="37">
        <f t="shared" si="145"/>
        <v>310576</v>
      </c>
      <c r="J214" s="66">
        <f t="shared" si="146"/>
        <v>0.98599999999999999</v>
      </c>
      <c r="K214" s="37">
        <f t="shared" si="147"/>
        <v>306228</v>
      </c>
      <c r="L214" s="28" t="s">
        <v>155</v>
      </c>
      <c r="M214" s="69">
        <v>0</v>
      </c>
      <c r="N214" s="37">
        <f t="shared" si="148"/>
        <v>306228</v>
      </c>
    </row>
    <row r="215" spans="1:14" x14ac:dyDescent="0.2">
      <c r="A215" s="28">
        <f t="shared" si="142"/>
        <v>202</v>
      </c>
      <c r="B215" s="27" t="s">
        <v>104</v>
      </c>
      <c r="C215" s="69">
        <v>-129479</v>
      </c>
      <c r="D215" s="69">
        <v>0</v>
      </c>
      <c r="E215" s="69">
        <f t="shared" si="143"/>
        <v>-129479</v>
      </c>
      <c r="F215" s="69">
        <v>0</v>
      </c>
      <c r="G215" s="37">
        <f t="shared" si="144"/>
        <v>-129479</v>
      </c>
      <c r="H215" s="69">
        <v>0</v>
      </c>
      <c r="I215" s="37">
        <f t="shared" si="145"/>
        <v>-129479</v>
      </c>
      <c r="J215" s="66">
        <f t="shared" si="146"/>
        <v>0.98599999999999999</v>
      </c>
      <c r="K215" s="37">
        <f t="shared" si="147"/>
        <v>-127666</v>
      </c>
      <c r="L215" s="28" t="s">
        <v>155</v>
      </c>
      <c r="M215" s="69">
        <v>0</v>
      </c>
      <c r="N215" s="37">
        <f t="shared" si="148"/>
        <v>-127666</v>
      </c>
    </row>
    <row r="216" spans="1:14" x14ac:dyDescent="0.2">
      <c r="A216" s="28">
        <f t="shared" si="142"/>
        <v>203</v>
      </c>
      <c r="B216" s="27" t="s">
        <v>273</v>
      </c>
      <c r="C216" s="69">
        <v>14970</v>
      </c>
      <c r="D216" s="69">
        <v>0</v>
      </c>
      <c r="E216" s="69">
        <f t="shared" si="143"/>
        <v>14970</v>
      </c>
      <c r="F216" s="69">
        <v>0</v>
      </c>
      <c r="G216" s="37">
        <f t="shared" si="144"/>
        <v>14970</v>
      </c>
      <c r="H216" s="69">
        <v>0</v>
      </c>
      <c r="I216" s="37">
        <f>+G216+H216</f>
        <v>14970</v>
      </c>
      <c r="J216" s="66">
        <f t="shared" si="146"/>
        <v>0.98599999999999999</v>
      </c>
      <c r="K216" s="37">
        <f>IF(I216*J216=0,0, ROUND(I216*J216,0))</f>
        <v>14760</v>
      </c>
      <c r="L216" s="100" t="s">
        <v>155</v>
      </c>
      <c r="M216" s="69">
        <v>0</v>
      </c>
      <c r="N216" s="37">
        <f t="shared" si="148"/>
        <v>14760</v>
      </c>
    </row>
    <row r="217" spans="1:14" x14ac:dyDescent="0.2">
      <c r="A217" s="28">
        <f t="shared" si="142"/>
        <v>204</v>
      </c>
      <c r="B217" s="27" t="s">
        <v>105</v>
      </c>
      <c r="C217" s="69">
        <v>0</v>
      </c>
      <c r="D217" s="69">
        <f t="shared" ref="D217:D218" si="149">C217</f>
        <v>0</v>
      </c>
      <c r="E217" s="69">
        <f t="shared" si="143"/>
        <v>0</v>
      </c>
      <c r="F217" s="69">
        <v>0</v>
      </c>
      <c r="G217" s="37">
        <f t="shared" si="144"/>
        <v>0</v>
      </c>
      <c r="H217" s="69">
        <v>0</v>
      </c>
      <c r="I217" s="37">
        <f t="shared" si="145"/>
        <v>0</v>
      </c>
      <c r="J217" s="66">
        <f t="shared" si="146"/>
        <v>0</v>
      </c>
      <c r="K217" s="37">
        <f t="shared" si="147"/>
        <v>0</v>
      </c>
      <c r="L217" s="99" t="s">
        <v>251</v>
      </c>
      <c r="M217" s="69">
        <v>0</v>
      </c>
      <c r="N217" s="37">
        <f t="shared" si="148"/>
        <v>0</v>
      </c>
    </row>
    <row r="218" spans="1:14" x14ac:dyDescent="0.2">
      <c r="A218" s="28">
        <f t="shared" si="142"/>
        <v>205</v>
      </c>
      <c r="B218" s="27" t="s">
        <v>274</v>
      </c>
      <c r="C218" s="69">
        <v>0</v>
      </c>
      <c r="D218" s="69">
        <f t="shared" si="149"/>
        <v>0</v>
      </c>
      <c r="E218" s="69">
        <f t="shared" si="143"/>
        <v>0</v>
      </c>
      <c r="F218" s="69">
        <v>0</v>
      </c>
      <c r="G218" s="37">
        <f t="shared" si="144"/>
        <v>0</v>
      </c>
      <c r="H218" s="69">
        <v>0</v>
      </c>
      <c r="I218" s="37">
        <f>+G218+H218</f>
        <v>0</v>
      </c>
      <c r="J218" s="66">
        <f t="shared" si="146"/>
        <v>0</v>
      </c>
      <c r="K218" s="37">
        <f>IF(I218*J218=0,0, ROUND(I218*J218,0))</f>
        <v>0</v>
      </c>
      <c r="L218" s="99" t="s">
        <v>251</v>
      </c>
      <c r="M218" s="69">
        <v>0</v>
      </c>
      <c r="N218" s="37">
        <f t="shared" si="148"/>
        <v>0</v>
      </c>
    </row>
    <row r="219" spans="1:14" x14ac:dyDescent="0.2">
      <c r="A219" s="28">
        <f t="shared" si="142"/>
        <v>206</v>
      </c>
      <c r="B219" s="27" t="s">
        <v>106</v>
      </c>
      <c r="C219" s="98">
        <v>-355106</v>
      </c>
      <c r="D219" s="98">
        <v>0</v>
      </c>
      <c r="E219" s="98">
        <f t="shared" si="143"/>
        <v>-355106</v>
      </c>
      <c r="F219" s="69">
        <v>0</v>
      </c>
      <c r="G219" s="37">
        <f t="shared" si="144"/>
        <v>-355106</v>
      </c>
      <c r="H219" s="69">
        <v>0</v>
      </c>
      <c r="I219" s="55">
        <f t="shared" si="145"/>
        <v>-355106</v>
      </c>
      <c r="J219" s="66">
        <f t="shared" si="146"/>
        <v>0.98599999999999999</v>
      </c>
      <c r="K219" s="37">
        <f t="shared" si="147"/>
        <v>-350135</v>
      </c>
      <c r="L219" s="28" t="s">
        <v>155</v>
      </c>
      <c r="M219" s="69">
        <v>0</v>
      </c>
      <c r="N219" s="37">
        <f t="shared" si="148"/>
        <v>-350135</v>
      </c>
    </row>
    <row r="220" spans="1:14" x14ac:dyDescent="0.2">
      <c r="A220" s="28">
        <f t="shared" si="142"/>
        <v>207</v>
      </c>
      <c r="B220" s="90" t="s">
        <v>107</v>
      </c>
      <c r="C220" s="94">
        <f t="shared" ref="C220:I220" si="150">SUM(C209:C219)</f>
        <v>2939403</v>
      </c>
      <c r="D220" s="94">
        <f t="shared" si="150"/>
        <v>0</v>
      </c>
      <c r="E220" s="94">
        <f t="shared" si="150"/>
        <v>2939403</v>
      </c>
      <c r="F220" s="94">
        <f t="shared" si="150"/>
        <v>0</v>
      </c>
      <c r="G220" s="94">
        <f t="shared" si="150"/>
        <v>2939403</v>
      </c>
      <c r="H220" s="94">
        <f t="shared" si="150"/>
        <v>0</v>
      </c>
      <c r="I220" s="94">
        <f t="shared" si="150"/>
        <v>2939403</v>
      </c>
      <c r="J220" s="34"/>
      <c r="K220" s="96">
        <f>SUM(K209:K219)</f>
        <v>2898251</v>
      </c>
      <c r="M220" s="94">
        <f t="shared" ref="M220:N220" si="151">SUM(M209:M219)</f>
        <v>0</v>
      </c>
      <c r="N220" s="94">
        <f t="shared" si="151"/>
        <v>2898251</v>
      </c>
    </row>
    <row r="221" spans="1:14" x14ac:dyDescent="0.2">
      <c r="A221" s="28">
        <f t="shared" si="142"/>
        <v>208</v>
      </c>
      <c r="B221" s="27" t="s">
        <v>0</v>
      </c>
      <c r="C221" s="69"/>
      <c r="J221" s="97"/>
      <c r="K221" s="92"/>
    </row>
    <row r="222" spans="1:14" x14ac:dyDescent="0.2">
      <c r="A222" s="28">
        <f t="shared" si="142"/>
        <v>209</v>
      </c>
      <c r="B222" s="90" t="s">
        <v>108</v>
      </c>
      <c r="C222" s="69"/>
      <c r="J222" s="97"/>
      <c r="K222" s="92"/>
    </row>
    <row r="223" spans="1:14" x14ac:dyDescent="0.2">
      <c r="A223" s="28">
        <f t="shared" si="142"/>
        <v>210</v>
      </c>
      <c r="B223" s="27" t="s">
        <v>109</v>
      </c>
      <c r="C223" s="69">
        <v>-1658579</v>
      </c>
      <c r="D223" s="69">
        <v>0</v>
      </c>
      <c r="E223" s="69">
        <f t="shared" ref="E223:E229" si="152">+C223-D223</f>
        <v>-1658579</v>
      </c>
      <c r="F223" s="69">
        <v>0</v>
      </c>
      <c r="G223" s="37">
        <f t="shared" ref="G223:G229" si="153">+E223+F223</f>
        <v>-1658579</v>
      </c>
      <c r="H223" s="69">
        <v>0</v>
      </c>
      <c r="I223" s="37">
        <f t="shared" ref="I223:I229" si="154">+G223+H223</f>
        <v>-1658579</v>
      </c>
      <c r="J223" s="66">
        <f t="shared" ref="J223:J229" si="155">VLOOKUP(L223,$C$259:$D$273,2,FALSE)</f>
        <v>0.98599999999999999</v>
      </c>
      <c r="K223" s="37">
        <f t="shared" ref="K223:K229" si="156">IF(I223*J223=0,0, ROUND(I223*J223,0))</f>
        <v>-1635359</v>
      </c>
      <c r="L223" s="28" t="s">
        <v>155</v>
      </c>
      <c r="M223" s="69">
        <v>0</v>
      </c>
      <c r="N223" s="37">
        <f t="shared" ref="N223:N229" si="157">K223+M223</f>
        <v>-1635359</v>
      </c>
    </row>
    <row r="224" spans="1:14" x14ac:dyDescent="0.2">
      <c r="A224" s="28">
        <f t="shared" si="142"/>
        <v>211</v>
      </c>
      <c r="B224" s="27" t="s">
        <v>279</v>
      </c>
      <c r="C224" s="69">
        <v>0</v>
      </c>
      <c r="D224" s="69">
        <v>0</v>
      </c>
      <c r="E224" s="69">
        <f t="shared" si="152"/>
        <v>0</v>
      </c>
      <c r="F224" s="69">
        <v>0</v>
      </c>
      <c r="G224" s="37">
        <f t="shared" si="153"/>
        <v>0</v>
      </c>
      <c r="H224" s="69">
        <v>0</v>
      </c>
      <c r="I224" s="37">
        <f t="shared" si="154"/>
        <v>0</v>
      </c>
      <c r="J224" s="66">
        <f t="shared" si="155"/>
        <v>0.98599999999999999</v>
      </c>
      <c r="K224" s="37">
        <f t="shared" si="156"/>
        <v>0</v>
      </c>
      <c r="L224" s="99" t="s">
        <v>155</v>
      </c>
      <c r="M224" s="69">
        <v>0</v>
      </c>
      <c r="N224" s="37">
        <f t="shared" si="157"/>
        <v>0</v>
      </c>
    </row>
    <row r="225" spans="1:14" x14ac:dyDescent="0.2">
      <c r="A225" s="28">
        <f t="shared" si="142"/>
        <v>212</v>
      </c>
      <c r="B225" s="27" t="s">
        <v>275</v>
      </c>
      <c r="C225" s="69">
        <v>0</v>
      </c>
      <c r="D225" s="69">
        <f>C225</f>
        <v>0</v>
      </c>
      <c r="E225" s="69">
        <f t="shared" si="152"/>
        <v>0</v>
      </c>
      <c r="F225" s="69">
        <v>0</v>
      </c>
      <c r="G225" s="37">
        <f t="shared" si="153"/>
        <v>0</v>
      </c>
      <c r="H225" s="69">
        <v>0</v>
      </c>
      <c r="I225" s="37">
        <f t="shared" si="154"/>
        <v>0</v>
      </c>
      <c r="J225" s="66">
        <f t="shared" si="155"/>
        <v>0</v>
      </c>
      <c r="K225" s="37">
        <f t="shared" si="156"/>
        <v>0</v>
      </c>
      <c r="L225" s="99" t="s">
        <v>251</v>
      </c>
      <c r="M225" s="69">
        <v>0</v>
      </c>
      <c r="N225" s="37">
        <f t="shared" si="157"/>
        <v>0</v>
      </c>
    </row>
    <row r="226" spans="1:14" x14ac:dyDescent="0.2">
      <c r="A226" s="28">
        <f t="shared" si="142"/>
        <v>213</v>
      </c>
      <c r="B226" s="27" t="s">
        <v>110</v>
      </c>
      <c r="C226" s="69">
        <v>0</v>
      </c>
      <c r="D226" s="69">
        <f>C226</f>
        <v>0</v>
      </c>
      <c r="E226" s="69">
        <f t="shared" si="152"/>
        <v>0</v>
      </c>
      <c r="F226" s="69">
        <v>0</v>
      </c>
      <c r="G226" s="37">
        <f t="shared" si="153"/>
        <v>0</v>
      </c>
      <c r="H226" s="69">
        <v>0</v>
      </c>
      <c r="I226" s="37">
        <f t="shared" si="154"/>
        <v>0</v>
      </c>
      <c r="J226" s="66">
        <f t="shared" si="155"/>
        <v>0</v>
      </c>
      <c r="K226" s="37">
        <f t="shared" si="156"/>
        <v>0</v>
      </c>
      <c r="L226" s="99" t="s">
        <v>251</v>
      </c>
      <c r="M226" s="69">
        <v>0</v>
      </c>
      <c r="N226" s="37">
        <f t="shared" si="157"/>
        <v>0</v>
      </c>
    </row>
    <row r="227" spans="1:14" x14ac:dyDescent="0.2">
      <c r="A227" s="28">
        <f t="shared" si="142"/>
        <v>214</v>
      </c>
      <c r="B227" s="27" t="s">
        <v>280</v>
      </c>
      <c r="C227" s="69">
        <v>0</v>
      </c>
      <c r="D227" s="69">
        <v>0</v>
      </c>
      <c r="E227" s="69">
        <f t="shared" si="152"/>
        <v>0</v>
      </c>
      <c r="F227" s="69">
        <v>0</v>
      </c>
      <c r="G227" s="37">
        <f t="shared" si="153"/>
        <v>0</v>
      </c>
      <c r="H227" s="69">
        <v>0</v>
      </c>
      <c r="I227" s="37">
        <f t="shared" si="154"/>
        <v>0</v>
      </c>
      <c r="J227" s="66">
        <f t="shared" si="155"/>
        <v>0.98599999999999999</v>
      </c>
      <c r="K227" s="37">
        <f t="shared" si="156"/>
        <v>0</v>
      </c>
      <c r="L227" s="99" t="s">
        <v>155</v>
      </c>
      <c r="M227" s="69">
        <v>0</v>
      </c>
      <c r="N227" s="37">
        <f t="shared" si="157"/>
        <v>0</v>
      </c>
    </row>
    <row r="228" spans="1:14" x14ac:dyDescent="0.2">
      <c r="A228" s="28">
        <f t="shared" si="142"/>
        <v>215</v>
      </c>
      <c r="B228" s="27" t="s">
        <v>281</v>
      </c>
      <c r="C228" s="69">
        <v>0</v>
      </c>
      <c r="D228" s="69">
        <v>0</v>
      </c>
      <c r="E228" s="69">
        <f t="shared" si="152"/>
        <v>0</v>
      </c>
      <c r="F228" s="69">
        <v>0</v>
      </c>
      <c r="G228" s="37">
        <f t="shared" si="153"/>
        <v>0</v>
      </c>
      <c r="H228" s="69">
        <v>0</v>
      </c>
      <c r="I228" s="37">
        <f t="shared" si="154"/>
        <v>0</v>
      </c>
      <c r="J228" s="66">
        <f t="shared" si="155"/>
        <v>0.98599999999999999</v>
      </c>
      <c r="K228" s="37">
        <f t="shared" si="156"/>
        <v>0</v>
      </c>
      <c r="L228" s="99" t="s">
        <v>155</v>
      </c>
      <c r="M228" s="69">
        <v>0</v>
      </c>
      <c r="N228" s="37">
        <f t="shared" si="157"/>
        <v>0</v>
      </c>
    </row>
    <row r="229" spans="1:14" x14ac:dyDescent="0.2">
      <c r="A229" s="28">
        <f t="shared" si="142"/>
        <v>216</v>
      </c>
      <c r="B229" s="27" t="s">
        <v>111</v>
      </c>
      <c r="C229" s="98">
        <v>0</v>
      </c>
      <c r="D229" s="98">
        <v>0</v>
      </c>
      <c r="E229" s="98">
        <f t="shared" si="152"/>
        <v>0</v>
      </c>
      <c r="F229" s="69">
        <v>0</v>
      </c>
      <c r="G229" s="37">
        <f t="shared" si="153"/>
        <v>0</v>
      </c>
      <c r="H229" s="69">
        <v>0</v>
      </c>
      <c r="I229" s="98">
        <f t="shared" si="154"/>
        <v>0</v>
      </c>
      <c r="J229" s="66">
        <f t="shared" si="155"/>
        <v>0.98599999999999999</v>
      </c>
      <c r="K229" s="37">
        <f t="shared" si="156"/>
        <v>0</v>
      </c>
      <c r="L229" s="28" t="s">
        <v>155</v>
      </c>
      <c r="M229" s="69">
        <v>0</v>
      </c>
      <c r="N229" s="37">
        <f t="shared" si="157"/>
        <v>0</v>
      </c>
    </row>
    <row r="230" spans="1:14" x14ac:dyDescent="0.2">
      <c r="A230" s="28">
        <f t="shared" si="142"/>
        <v>217</v>
      </c>
      <c r="B230" s="90" t="s">
        <v>112</v>
      </c>
      <c r="C230" s="94">
        <f t="shared" ref="C230:I230" si="158">SUM(C223:C229)</f>
        <v>-1658579</v>
      </c>
      <c r="D230" s="94">
        <f t="shared" si="158"/>
        <v>0</v>
      </c>
      <c r="E230" s="94">
        <f t="shared" si="158"/>
        <v>-1658579</v>
      </c>
      <c r="F230" s="94">
        <f t="shared" si="158"/>
        <v>0</v>
      </c>
      <c r="G230" s="94">
        <f t="shared" si="158"/>
        <v>-1658579</v>
      </c>
      <c r="H230" s="94">
        <f t="shared" si="158"/>
        <v>0</v>
      </c>
      <c r="I230" s="94">
        <f t="shared" si="158"/>
        <v>-1658579</v>
      </c>
      <c r="J230" s="34"/>
      <c r="K230" s="96">
        <f>SUM(K223:K229)</f>
        <v>-1635359</v>
      </c>
      <c r="M230" s="94">
        <f t="shared" ref="M230:N230" si="159">SUM(M223:M229)</f>
        <v>0</v>
      </c>
      <c r="N230" s="94">
        <f t="shared" si="159"/>
        <v>-1635359</v>
      </c>
    </row>
    <row r="231" spans="1:14" x14ac:dyDescent="0.2">
      <c r="A231" s="28">
        <f t="shared" si="142"/>
        <v>218</v>
      </c>
      <c r="B231" s="27" t="s">
        <v>0</v>
      </c>
      <c r="C231" s="69"/>
      <c r="J231" s="97"/>
      <c r="K231" s="92"/>
    </row>
    <row r="232" spans="1:14" x14ac:dyDescent="0.2">
      <c r="A232" s="28">
        <f t="shared" si="142"/>
        <v>219</v>
      </c>
      <c r="B232" s="90" t="s">
        <v>113</v>
      </c>
      <c r="C232" s="101">
        <f t="shared" ref="C232:I232" si="160">+C39+C51+C58+C67+C71+C75+C79+C83+C92+C96+C122+C149+C153+C180+C193+C198+C202+C206+C220+C230</f>
        <v>-6195636</v>
      </c>
      <c r="D232" s="101">
        <f t="shared" si="160"/>
        <v>-2314593</v>
      </c>
      <c r="E232" s="101">
        <f t="shared" si="160"/>
        <v>-3881043</v>
      </c>
      <c r="F232" s="101">
        <f t="shared" si="160"/>
        <v>0</v>
      </c>
      <c r="G232" s="101">
        <f t="shared" si="160"/>
        <v>-3881043</v>
      </c>
      <c r="H232" s="101">
        <f t="shared" si="160"/>
        <v>0</v>
      </c>
      <c r="I232" s="101">
        <f t="shared" si="160"/>
        <v>-3881043</v>
      </c>
      <c r="J232" s="34"/>
      <c r="K232" s="101">
        <f>+K39+K51+K58+K67+K71+K75+K79+K83+K92+K96+K122+K149+K153+K180+K193+K198+K202+K206+K220+K230</f>
        <v>-3717126</v>
      </c>
      <c r="M232" s="101">
        <f>+M39+M51+M58+M67+M71+M75+M79+M83+M92+M96+M122+M149+M153+M180+M193+M198+M202+M206+M220+M230</f>
        <v>497703</v>
      </c>
      <c r="N232" s="101">
        <f>+N39+N51+N58+N67+N71+N75+N79+N83+N92+N96+N122+N149+N153+N180+N193+N198+N202+N206+N220+N230</f>
        <v>-3219423</v>
      </c>
    </row>
    <row r="233" spans="1:14" x14ac:dyDescent="0.2">
      <c r="A233" s="28">
        <f t="shared" si="142"/>
        <v>220</v>
      </c>
      <c r="B233" s="27" t="s">
        <v>0</v>
      </c>
      <c r="C233" s="69"/>
      <c r="J233" s="97"/>
      <c r="K233" s="92"/>
    </row>
    <row r="234" spans="1:14" x14ac:dyDescent="0.2">
      <c r="A234" s="28">
        <f t="shared" si="142"/>
        <v>221</v>
      </c>
      <c r="C234" s="69"/>
      <c r="E234" s="69"/>
      <c r="F234" s="69"/>
      <c r="G234" s="69"/>
      <c r="H234" s="69"/>
      <c r="I234" s="69"/>
      <c r="J234" s="97"/>
      <c r="K234" s="102"/>
      <c r="M234" s="69"/>
      <c r="N234" s="69"/>
    </row>
    <row r="235" spans="1:14" x14ac:dyDescent="0.2">
      <c r="A235" s="28">
        <f t="shared" si="142"/>
        <v>222</v>
      </c>
      <c r="B235" s="73" t="s">
        <v>294</v>
      </c>
      <c r="C235" s="61">
        <v>-180111</v>
      </c>
      <c r="D235" s="61">
        <f>+C235</f>
        <v>-180111</v>
      </c>
      <c r="E235" s="61">
        <f>+C235-D235</f>
        <v>0</v>
      </c>
      <c r="F235" s="61">
        <v>0</v>
      </c>
      <c r="G235" s="36">
        <f>+E235+F235</f>
        <v>0</v>
      </c>
      <c r="H235" s="61">
        <v>0</v>
      </c>
      <c r="I235" s="61">
        <f>+G235-H235</f>
        <v>0</v>
      </c>
      <c r="K235" s="103">
        <v>0</v>
      </c>
      <c r="M235" s="61">
        <v>0</v>
      </c>
      <c r="N235" s="37">
        <f>K235+M235</f>
        <v>0</v>
      </c>
    </row>
    <row r="236" spans="1:14" x14ac:dyDescent="0.2">
      <c r="A236" s="28">
        <f t="shared" si="142"/>
        <v>223</v>
      </c>
      <c r="B236" s="90" t="s">
        <v>114</v>
      </c>
      <c r="C236" s="69">
        <f t="shared" ref="C236:I236" si="161">+C20+C232+C235</f>
        <v>95676158</v>
      </c>
      <c r="D236" s="69">
        <f t="shared" si="161"/>
        <v>759175</v>
      </c>
      <c r="E236" s="69">
        <f t="shared" si="161"/>
        <v>94916983</v>
      </c>
      <c r="F236" s="69">
        <f t="shared" si="161"/>
        <v>-467080</v>
      </c>
      <c r="G236" s="69">
        <f t="shared" si="161"/>
        <v>94449903</v>
      </c>
      <c r="H236" s="69">
        <f t="shared" si="161"/>
        <v>0</v>
      </c>
      <c r="I236" s="69">
        <f t="shared" si="161"/>
        <v>94449903</v>
      </c>
      <c r="K236" s="69">
        <f>+K20+K232+K235</f>
        <v>92939069</v>
      </c>
      <c r="M236" s="69">
        <f>+M20+M232+M235</f>
        <v>-14884104</v>
      </c>
      <c r="N236" s="69">
        <f>+N20+N232+N235</f>
        <v>78054966</v>
      </c>
    </row>
    <row r="237" spans="1:14" x14ac:dyDescent="0.2">
      <c r="A237" s="28">
        <f t="shared" si="142"/>
        <v>224</v>
      </c>
      <c r="B237" s="27" t="s">
        <v>115</v>
      </c>
      <c r="C237" s="104">
        <v>0.35</v>
      </c>
      <c r="D237" s="104">
        <v>0.35</v>
      </c>
      <c r="E237" s="104">
        <v>0.35</v>
      </c>
      <c r="F237" s="104">
        <v>0.35</v>
      </c>
      <c r="G237" s="104">
        <v>0.35</v>
      </c>
      <c r="H237" s="104">
        <v>0.35</v>
      </c>
      <c r="I237" s="104">
        <v>0.35</v>
      </c>
      <c r="K237" s="105">
        <v>0.35</v>
      </c>
      <c r="M237" s="104">
        <v>0.35</v>
      </c>
      <c r="N237" s="104">
        <v>0.35</v>
      </c>
    </row>
    <row r="238" spans="1:14" x14ac:dyDescent="0.2">
      <c r="A238" s="28">
        <f t="shared" si="142"/>
        <v>225</v>
      </c>
      <c r="B238" s="27" t="s">
        <v>116</v>
      </c>
      <c r="C238" s="69">
        <f t="shared" ref="C238:I238" si="162">ROUND(C236*C237,0)</f>
        <v>33486655</v>
      </c>
      <c r="D238" s="69">
        <f t="shared" si="162"/>
        <v>265711</v>
      </c>
      <c r="E238" s="69">
        <f t="shared" si="162"/>
        <v>33220944</v>
      </c>
      <c r="F238" s="69">
        <f t="shared" si="162"/>
        <v>-163478</v>
      </c>
      <c r="G238" s="69">
        <f t="shared" si="162"/>
        <v>33057466</v>
      </c>
      <c r="H238" s="69">
        <f t="shared" si="162"/>
        <v>0</v>
      </c>
      <c r="I238" s="69">
        <f t="shared" si="162"/>
        <v>33057466</v>
      </c>
      <c r="K238" s="69">
        <f>ROUND(K236*K237,0)</f>
        <v>32528674</v>
      </c>
      <c r="M238" s="69">
        <f t="shared" ref="M238:N238" si="163">ROUND(M236*M237,0)</f>
        <v>-5209436</v>
      </c>
      <c r="N238" s="69">
        <f t="shared" si="163"/>
        <v>27319238</v>
      </c>
    </row>
    <row r="239" spans="1:14" x14ac:dyDescent="0.2">
      <c r="A239" s="28">
        <f t="shared" si="142"/>
        <v>226</v>
      </c>
      <c r="B239" s="27" t="s">
        <v>188</v>
      </c>
      <c r="C239" s="69">
        <v>571316</v>
      </c>
      <c r="D239" s="69">
        <f>+C239</f>
        <v>571316</v>
      </c>
      <c r="E239" s="69">
        <f>+C239-D239</f>
        <v>0</v>
      </c>
      <c r="F239" s="69">
        <v>0</v>
      </c>
      <c r="G239" s="37">
        <f>+E239+F239</f>
        <v>0</v>
      </c>
      <c r="H239" s="69">
        <v>0</v>
      </c>
      <c r="I239" s="69">
        <f>+G239+H239</f>
        <v>0</v>
      </c>
      <c r="K239" s="102">
        <v>0</v>
      </c>
      <c r="M239" s="69">
        <v>0</v>
      </c>
      <c r="N239" s="37">
        <f t="shared" ref="N239:N242" si="164">K239+M239</f>
        <v>0</v>
      </c>
    </row>
    <row r="240" spans="1:14" x14ac:dyDescent="0.2">
      <c r="A240" s="28">
        <f t="shared" si="142"/>
        <v>227</v>
      </c>
      <c r="B240" s="73" t="s">
        <v>283</v>
      </c>
      <c r="C240" s="69">
        <v>-2835307</v>
      </c>
      <c r="D240" s="69">
        <f>+C240</f>
        <v>-2835307</v>
      </c>
      <c r="E240" s="69">
        <f>+C240-D240</f>
        <v>0</v>
      </c>
      <c r="F240" s="69">
        <v>0</v>
      </c>
      <c r="G240" s="37">
        <f>+E240+F240</f>
        <v>0</v>
      </c>
      <c r="H240" s="69">
        <v>0</v>
      </c>
      <c r="I240" s="69">
        <f>+G240+H240</f>
        <v>0</v>
      </c>
      <c r="K240" s="102">
        <v>0</v>
      </c>
      <c r="M240" s="69">
        <v>0</v>
      </c>
      <c r="N240" s="37">
        <f t="shared" si="164"/>
        <v>0</v>
      </c>
    </row>
    <row r="241" spans="1:14" x14ac:dyDescent="0.2">
      <c r="A241" s="28">
        <f t="shared" si="142"/>
        <v>228</v>
      </c>
      <c r="B241" s="73" t="s">
        <v>306</v>
      </c>
      <c r="C241" s="69">
        <v>0</v>
      </c>
      <c r="D241" s="69">
        <v>0</v>
      </c>
      <c r="E241" s="69">
        <f>+C241-D241</f>
        <v>0</v>
      </c>
      <c r="F241" s="69">
        <v>0</v>
      </c>
      <c r="G241" s="37">
        <f>+E241+F241</f>
        <v>0</v>
      </c>
      <c r="H241" s="69">
        <v>0</v>
      </c>
      <c r="I241" s="69">
        <f>+G241+H241</f>
        <v>0</v>
      </c>
      <c r="K241" s="102">
        <v>0</v>
      </c>
      <c r="M241" s="69">
        <v>0</v>
      </c>
      <c r="N241" s="37">
        <f t="shared" si="164"/>
        <v>0</v>
      </c>
    </row>
    <row r="242" spans="1:14" x14ac:dyDescent="0.2">
      <c r="A242" s="28">
        <f t="shared" si="142"/>
        <v>229</v>
      </c>
      <c r="B242" s="27" t="s">
        <v>189</v>
      </c>
      <c r="C242" s="61">
        <v>-203000</v>
      </c>
      <c r="D242" s="69">
        <v>-203000</v>
      </c>
      <c r="E242" s="69">
        <f>+C242-D242</f>
        <v>0</v>
      </c>
      <c r="F242" s="69">
        <v>0</v>
      </c>
      <c r="G242" s="37">
        <f>+E242+F242</f>
        <v>0</v>
      </c>
      <c r="H242" s="61">
        <v>0</v>
      </c>
      <c r="I242" s="61">
        <f>+G242+H242</f>
        <v>0</v>
      </c>
      <c r="J242" s="66">
        <f>VLOOKUP(L242,$C$259:$D$273,2,FALSE)</f>
        <v>0.98899999999999999</v>
      </c>
      <c r="K242" s="37">
        <f>IF(I242*J242=0,0, ROUND(I242*J242,0))</f>
        <v>0</v>
      </c>
      <c r="L242" s="28" t="s">
        <v>238</v>
      </c>
      <c r="M242" s="61">
        <v>0</v>
      </c>
      <c r="N242" s="37">
        <f t="shared" si="164"/>
        <v>0</v>
      </c>
    </row>
    <row r="243" spans="1:14" ht="13.5" thickBot="1" x14ac:dyDescent="0.25">
      <c r="A243" s="28">
        <f t="shared" si="142"/>
        <v>230</v>
      </c>
      <c r="B243" s="90" t="s">
        <v>117</v>
      </c>
      <c r="C243" s="106">
        <f t="shared" ref="C243:I243" si="165">SUM(C238:C242)</f>
        <v>31019664</v>
      </c>
      <c r="D243" s="106">
        <f t="shared" si="165"/>
        <v>-2201280</v>
      </c>
      <c r="E243" s="106">
        <f t="shared" si="165"/>
        <v>33220944</v>
      </c>
      <c r="F243" s="106">
        <f t="shared" si="165"/>
        <v>-163478</v>
      </c>
      <c r="G243" s="106">
        <f t="shared" si="165"/>
        <v>33057466</v>
      </c>
      <c r="H243" s="106">
        <f t="shared" si="165"/>
        <v>0</v>
      </c>
      <c r="I243" s="106">
        <f t="shared" si="165"/>
        <v>33057466</v>
      </c>
      <c r="J243" s="90"/>
      <c r="K243" s="107">
        <f>SUM(K238:K242)</f>
        <v>32528674</v>
      </c>
      <c r="M243" s="106">
        <f t="shared" ref="M243:N243" si="166">SUM(M238:M242)</f>
        <v>-5209436</v>
      </c>
      <c r="N243" s="106">
        <f t="shared" si="166"/>
        <v>27319238</v>
      </c>
    </row>
    <row r="244" spans="1:14" ht="13.5" thickTop="1" x14ac:dyDescent="0.2">
      <c r="A244" s="28">
        <f t="shared" si="142"/>
        <v>231</v>
      </c>
      <c r="K244" s="92"/>
    </row>
    <row r="245" spans="1:14" x14ac:dyDescent="0.2">
      <c r="A245" s="28">
        <f t="shared" si="142"/>
        <v>232</v>
      </c>
      <c r="K245" s="92"/>
    </row>
    <row r="246" spans="1:14" x14ac:dyDescent="0.2">
      <c r="A246" s="28">
        <f t="shared" si="142"/>
        <v>233</v>
      </c>
      <c r="K246" s="92"/>
    </row>
    <row r="247" spans="1:14" x14ac:dyDescent="0.2">
      <c r="A247" s="28">
        <f t="shared" si="142"/>
        <v>234</v>
      </c>
      <c r="K247" s="92"/>
    </row>
    <row r="248" spans="1:14" x14ac:dyDescent="0.2">
      <c r="A248" s="28">
        <f t="shared" si="142"/>
        <v>235</v>
      </c>
      <c r="K248" s="92"/>
    </row>
    <row r="249" spans="1:14" x14ac:dyDescent="0.2">
      <c r="K249" s="92"/>
    </row>
    <row r="250" spans="1:14" x14ac:dyDescent="0.2">
      <c r="K250" s="92"/>
    </row>
    <row r="251" spans="1:14" x14ac:dyDescent="0.2">
      <c r="K251" s="92"/>
    </row>
    <row r="252" spans="1:14" x14ac:dyDescent="0.2">
      <c r="K252" s="92"/>
    </row>
    <row r="253" spans="1:14" x14ac:dyDescent="0.2">
      <c r="K253" s="92"/>
    </row>
    <row r="254" spans="1:14" x14ac:dyDescent="0.2">
      <c r="K254" s="92"/>
    </row>
    <row r="255" spans="1:14" x14ac:dyDescent="0.2">
      <c r="K255" s="92"/>
    </row>
    <row r="256" spans="1:14" x14ac:dyDescent="0.2">
      <c r="K256" s="92"/>
    </row>
    <row r="257" spans="3:11" x14ac:dyDescent="0.2">
      <c r="K257" s="92"/>
    </row>
    <row r="258" spans="3:11" x14ac:dyDescent="0.2">
      <c r="C258" s="108" t="s">
        <v>239</v>
      </c>
      <c r="D258" s="109"/>
      <c r="K258" s="92"/>
    </row>
    <row r="259" spans="3:11" x14ac:dyDescent="0.2">
      <c r="C259" s="110" t="s">
        <v>238</v>
      </c>
      <c r="D259" s="59">
        <v>0.98899999999999999</v>
      </c>
      <c r="K259" s="92"/>
    </row>
    <row r="260" spans="3:11" x14ac:dyDescent="0.2">
      <c r="C260" s="110" t="s">
        <v>157</v>
      </c>
      <c r="D260" s="59">
        <v>0.99</v>
      </c>
      <c r="K260" s="92"/>
    </row>
    <row r="261" spans="3:11" x14ac:dyDescent="0.2">
      <c r="C261" s="110" t="s">
        <v>153</v>
      </c>
      <c r="D261" s="59">
        <v>0.98599999999999999</v>
      </c>
      <c r="K261" s="92"/>
    </row>
    <row r="262" spans="3:11" x14ac:dyDescent="0.2">
      <c r="C262" s="110" t="s">
        <v>159</v>
      </c>
      <c r="D262" s="59">
        <v>0.98599999999999999</v>
      </c>
      <c r="K262" s="92"/>
    </row>
    <row r="263" spans="3:11" x14ac:dyDescent="0.2">
      <c r="C263" s="110" t="s">
        <v>154</v>
      </c>
      <c r="D263" s="59">
        <v>0.999</v>
      </c>
      <c r="K263" s="92"/>
    </row>
    <row r="264" spans="3:11" x14ac:dyDescent="0.2">
      <c r="C264" s="110" t="s">
        <v>328</v>
      </c>
      <c r="D264" s="59">
        <v>0.99299999999999999</v>
      </c>
      <c r="K264" s="92"/>
    </row>
    <row r="265" spans="3:11" x14ac:dyDescent="0.2">
      <c r="C265" s="110" t="s">
        <v>155</v>
      </c>
      <c r="D265" s="59">
        <v>0.98599999999999999</v>
      </c>
      <c r="K265" s="92"/>
    </row>
    <row r="266" spans="3:11" x14ac:dyDescent="0.2">
      <c r="C266" s="110" t="s">
        <v>158</v>
      </c>
      <c r="D266" s="59">
        <v>0.99</v>
      </c>
      <c r="K266" s="92"/>
    </row>
    <row r="267" spans="3:11" x14ac:dyDescent="0.2">
      <c r="C267" s="110" t="s">
        <v>329</v>
      </c>
      <c r="D267" s="59">
        <v>0.99</v>
      </c>
      <c r="K267" s="92"/>
    </row>
    <row r="268" spans="3:11" x14ac:dyDescent="0.2">
      <c r="C268" s="111" t="s">
        <v>330</v>
      </c>
      <c r="D268" s="59">
        <v>0.98899999999999999</v>
      </c>
      <c r="K268" s="92"/>
    </row>
    <row r="269" spans="3:11" x14ac:dyDescent="0.2">
      <c r="C269" s="111" t="s">
        <v>331</v>
      </c>
      <c r="D269" s="59">
        <v>0</v>
      </c>
      <c r="K269" s="92"/>
    </row>
    <row r="270" spans="3:11" x14ac:dyDescent="0.2">
      <c r="C270" s="110" t="s">
        <v>250</v>
      </c>
      <c r="D270" s="59">
        <v>0.98599999999999999</v>
      </c>
      <c r="K270" s="92"/>
    </row>
    <row r="271" spans="3:11" x14ac:dyDescent="0.2">
      <c r="C271" s="110" t="s">
        <v>150</v>
      </c>
      <c r="D271" s="59">
        <v>1</v>
      </c>
      <c r="K271" s="92"/>
    </row>
    <row r="272" spans="3:11" x14ac:dyDescent="0.2">
      <c r="C272" s="110" t="s">
        <v>156</v>
      </c>
      <c r="D272" s="59">
        <v>0</v>
      </c>
      <c r="K272" s="92"/>
    </row>
    <row r="273" spans="3:11" x14ac:dyDescent="0.2">
      <c r="C273" s="110" t="s">
        <v>251</v>
      </c>
      <c r="D273" s="59">
        <v>0</v>
      </c>
      <c r="K273" s="92"/>
    </row>
    <row r="274" spans="3:11" x14ac:dyDescent="0.2">
      <c r="K274" s="92"/>
    </row>
    <row r="275" spans="3:11" x14ac:dyDescent="0.2">
      <c r="K275" s="92"/>
    </row>
    <row r="276" spans="3:11" x14ac:dyDescent="0.2">
      <c r="K276" s="92"/>
    </row>
  </sheetData>
  <mergeCells count="5">
    <mergeCell ref="A3:J3"/>
    <mergeCell ref="A4:J4"/>
    <mergeCell ref="A5:J5"/>
    <mergeCell ref="A1:J1"/>
    <mergeCell ref="A2:J2"/>
  </mergeCells>
  <phoneticPr fontId="2" type="noConversion"/>
  <pageMargins left="0.25" right="0.25" top="1" bottom="0.5" header="0.5" footer="0.5"/>
  <pageSetup scale="52" orientation="landscape" r:id="rId1"/>
  <headerFooter alignWithMargins="0">
    <oddHeader>&amp;RKPSC 2014-00396
SECTION V
EXHIBIT 3
CFIT SCHEDULES
PAGE &amp;P of  &amp;N</oddHeader>
  </headerFooter>
  <rowBreaks count="4" manualBreakCount="4">
    <brk id="68" max="13" man="1"/>
    <brk id="123" max="13" man="1"/>
    <brk id="181" max="13" man="1"/>
    <brk id="23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opLeftCell="D1" zoomScaleNormal="100" workbookViewId="0">
      <selection activeCell="M4" sqref="M4"/>
    </sheetView>
  </sheetViews>
  <sheetFormatPr defaultRowHeight="12.75" x14ac:dyDescent="0.2"/>
  <cols>
    <col min="1" max="1" width="9.140625" style="27"/>
    <col min="2" max="2" width="60.7109375" style="27" customWidth="1"/>
    <col min="3" max="15" width="15.7109375" style="27" customWidth="1"/>
    <col min="16" max="16384" width="9.140625" style="27"/>
  </cols>
  <sheetData>
    <row r="1" spans="1:14" x14ac:dyDescent="0.2">
      <c r="A1" s="128" t="s">
        <v>307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4" x14ac:dyDescent="0.2">
      <c r="A2" s="128" t="s">
        <v>179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4" x14ac:dyDescent="0.2">
      <c r="A3" s="128" t="s">
        <v>180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4" x14ac:dyDescent="0.2">
      <c r="A4" s="128" t="s">
        <v>122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4" x14ac:dyDescent="0.2">
      <c r="A5" s="128" t="str">
        <f>Summary!A4</f>
        <v>Twelve Months Ended September 30, 2014</v>
      </c>
      <c r="B5" s="129"/>
      <c r="C5" s="129"/>
      <c r="D5" s="129"/>
      <c r="E5" s="129"/>
      <c r="F5" s="129"/>
      <c r="G5" s="129"/>
      <c r="H5" s="129"/>
      <c r="I5" s="129"/>
      <c r="J5" s="129"/>
    </row>
    <row r="9" spans="1:14" x14ac:dyDescent="0.2">
      <c r="C9" s="88" t="s">
        <v>135</v>
      </c>
      <c r="D9" s="88" t="s">
        <v>136</v>
      </c>
      <c r="E9" s="88" t="s">
        <v>137</v>
      </c>
      <c r="F9" s="88" t="s">
        <v>138</v>
      </c>
      <c r="G9" s="88" t="s">
        <v>139</v>
      </c>
      <c r="H9" s="88" t="s">
        <v>140</v>
      </c>
      <c r="I9" s="88" t="s">
        <v>141</v>
      </c>
      <c r="J9" s="88" t="s">
        <v>142</v>
      </c>
      <c r="K9" s="88" t="s">
        <v>143</v>
      </c>
      <c r="L9" s="88" t="s">
        <v>149</v>
      </c>
      <c r="M9" s="88" t="s">
        <v>169</v>
      </c>
      <c r="N9" s="88" t="s">
        <v>345</v>
      </c>
    </row>
    <row r="10" spans="1:14" x14ac:dyDescent="0.2">
      <c r="E10" s="28" t="s">
        <v>118</v>
      </c>
      <c r="F10" s="28" t="s">
        <v>183</v>
      </c>
      <c r="G10" s="28" t="s">
        <v>118</v>
      </c>
      <c r="H10" s="28"/>
      <c r="I10" s="28" t="s">
        <v>225</v>
      </c>
    </row>
    <row r="11" spans="1:14" x14ac:dyDescent="0.2">
      <c r="C11" s="28" t="s">
        <v>118</v>
      </c>
      <c r="D11" s="28" t="s">
        <v>128</v>
      </c>
      <c r="E11" s="28" t="s">
        <v>126</v>
      </c>
      <c r="F11" s="28" t="s">
        <v>184</v>
      </c>
      <c r="G11" s="28" t="s">
        <v>126</v>
      </c>
      <c r="H11" s="28"/>
      <c r="I11" s="28" t="s">
        <v>336</v>
      </c>
      <c r="J11" s="28" t="s">
        <v>320</v>
      </c>
      <c r="K11" s="28" t="s">
        <v>320</v>
      </c>
      <c r="M11" s="28" t="s">
        <v>321</v>
      </c>
      <c r="N11" s="28" t="s">
        <v>320</v>
      </c>
    </row>
    <row r="12" spans="1:14" x14ac:dyDescent="0.2">
      <c r="C12" s="28" t="s">
        <v>181</v>
      </c>
      <c r="D12" s="28" t="s">
        <v>129</v>
      </c>
      <c r="E12" s="28" t="s">
        <v>182</v>
      </c>
      <c r="F12" s="28" t="s">
        <v>133</v>
      </c>
      <c r="G12" s="28" t="s">
        <v>339</v>
      </c>
      <c r="H12" s="28" t="s">
        <v>133</v>
      </c>
      <c r="I12" s="28" t="s">
        <v>337</v>
      </c>
      <c r="J12" s="28" t="s">
        <v>144</v>
      </c>
      <c r="K12" s="28" t="s">
        <v>146</v>
      </c>
      <c r="L12" s="28" t="s">
        <v>144</v>
      </c>
      <c r="M12" s="28" t="s">
        <v>191</v>
      </c>
      <c r="N12" s="28" t="s">
        <v>296</v>
      </c>
    </row>
    <row r="13" spans="1:14" x14ac:dyDescent="0.2">
      <c r="A13" s="89" t="s">
        <v>123</v>
      </c>
      <c r="B13" s="113" t="s">
        <v>161</v>
      </c>
      <c r="C13" s="89" t="str">
        <f>Summary!C13</f>
        <v>12 Mo. 09/30/14</v>
      </c>
      <c r="D13" s="89" t="s">
        <v>130</v>
      </c>
      <c r="E13" s="89" t="s">
        <v>127</v>
      </c>
      <c r="F13" s="89" t="s">
        <v>134</v>
      </c>
      <c r="G13" s="89" t="s">
        <v>134</v>
      </c>
      <c r="H13" s="89" t="s">
        <v>134</v>
      </c>
      <c r="I13" s="89" t="str">
        <f>C13</f>
        <v>12 Mo. 09/30/14</v>
      </c>
      <c r="J13" s="89" t="s">
        <v>145</v>
      </c>
      <c r="K13" s="89" t="s">
        <v>147</v>
      </c>
      <c r="L13" s="89" t="s">
        <v>148</v>
      </c>
      <c r="M13" s="89" t="s">
        <v>134</v>
      </c>
      <c r="N13" s="89" t="s">
        <v>147</v>
      </c>
    </row>
    <row r="14" spans="1:14" x14ac:dyDescent="0.2">
      <c r="A14" s="6"/>
      <c r="B14" s="9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4" x14ac:dyDescent="0.2">
      <c r="A15" s="6"/>
      <c r="B15" s="95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4" x14ac:dyDescent="0.2">
      <c r="A16" s="6"/>
      <c r="B16" s="95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4" x14ac:dyDescent="0.2">
      <c r="A17" s="6"/>
      <c r="B17" s="95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4" x14ac:dyDescent="0.2">
      <c r="A18" s="6"/>
      <c r="B18" s="95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4" x14ac:dyDescent="0.2">
      <c r="A19" s="6"/>
      <c r="B19" s="95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4" x14ac:dyDescent="0.2">
      <c r="A20" s="6"/>
      <c r="B20" s="95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4" x14ac:dyDescent="0.2">
      <c r="A21" s="6"/>
      <c r="B21" s="95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4" x14ac:dyDescent="0.2">
      <c r="A22" s="28">
        <v>1</v>
      </c>
      <c r="B22" s="90" t="s">
        <v>1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4" x14ac:dyDescent="0.2">
      <c r="A23" s="28">
        <f>A22+1</f>
        <v>2</v>
      </c>
      <c r="B23" s="27" t="s">
        <v>2</v>
      </c>
      <c r="C23" s="79">
        <v>-10008</v>
      </c>
      <c r="D23" s="79">
        <v>-1608</v>
      </c>
      <c r="E23" s="69">
        <f>+C23-D23</f>
        <v>-8400</v>
      </c>
      <c r="F23" s="37">
        <f>+'DFIT Computations'!G23</f>
        <v>0</v>
      </c>
      <c r="G23" s="37">
        <f>+E23+F23</f>
        <v>-8400</v>
      </c>
      <c r="H23" s="37">
        <f>+'DFIT Computations'!I23</f>
        <v>0</v>
      </c>
      <c r="I23" s="37">
        <f>+G23+H23</f>
        <v>-8400</v>
      </c>
      <c r="J23" s="66">
        <f t="shared" ref="J23:J38" si="0">VLOOKUP(L23,$C$264:$D$278,2,FALSE)</f>
        <v>0.98899999999999999</v>
      </c>
      <c r="K23" s="56">
        <f t="shared" ref="K23:K38" si="1">IF(I23*J23=0,0, ROUND(I23*J23,0))</f>
        <v>-8308</v>
      </c>
      <c r="L23" s="28" t="str">
        <f>'DFIT Computations'!M23</f>
        <v>GROSS PLT</v>
      </c>
      <c r="M23" s="37">
        <f>+'DFIT Computations'!N23</f>
        <v>0</v>
      </c>
      <c r="N23" s="37">
        <f>K23+M23</f>
        <v>-8308</v>
      </c>
    </row>
    <row r="24" spans="1:14" x14ac:dyDescent="0.2">
      <c r="A24" s="28">
        <f t="shared" ref="A24:A90" si="2">A23+1</f>
        <v>3</v>
      </c>
      <c r="B24" s="27" t="s">
        <v>177</v>
      </c>
      <c r="C24" s="79">
        <v>-2859</v>
      </c>
      <c r="D24" s="79">
        <v>-459</v>
      </c>
      <c r="E24" s="69">
        <f t="shared" ref="E24:E38" si="3">+C24-D24</f>
        <v>-2400</v>
      </c>
      <c r="F24" s="37">
        <f>+'DFIT Computations'!G24</f>
        <v>0</v>
      </c>
      <c r="G24" s="37">
        <f t="shared" ref="G24:G38" si="4">+E24+F24</f>
        <v>-2400</v>
      </c>
      <c r="H24" s="37">
        <f>+'DFIT Computations'!I24</f>
        <v>0</v>
      </c>
      <c r="I24" s="37">
        <f t="shared" ref="I24:I38" si="5">+G24+H24</f>
        <v>-2400</v>
      </c>
      <c r="J24" s="66">
        <f t="shared" si="0"/>
        <v>0.98899999999999999</v>
      </c>
      <c r="K24" s="56">
        <f t="shared" si="1"/>
        <v>-2374</v>
      </c>
      <c r="L24" s="28" t="str">
        <f>'DFIT Computations'!M24</f>
        <v>GROSS PLT</v>
      </c>
      <c r="M24" s="37">
        <f>+'DFIT Computations'!N24</f>
        <v>0</v>
      </c>
      <c r="N24" s="37">
        <f t="shared" ref="N24:N38" si="6">K24+M24</f>
        <v>-2374</v>
      </c>
    </row>
    <row r="25" spans="1:14" x14ac:dyDescent="0.2">
      <c r="A25" s="28">
        <f t="shared" si="2"/>
        <v>4</v>
      </c>
      <c r="B25" s="27" t="s">
        <v>3</v>
      </c>
      <c r="C25" s="79">
        <v>-48970</v>
      </c>
      <c r="D25" s="79">
        <v>-345070</v>
      </c>
      <c r="E25" s="69">
        <f t="shared" si="3"/>
        <v>296100</v>
      </c>
      <c r="F25" s="37">
        <f>+'DFIT Computations'!G25</f>
        <v>0</v>
      </c>
      <c r="G25" s="37">
        <f t="shared" si="4"/>
        <v>296100</v>
      </c>
      <c r="H25" s="37">
        <f>+'DFIT Computations'!I25</f>
        <v>0</v>
      </c>
      <c r="I25" s="37">
        <f t="shared" si="5"/>
        <v>296100</v>
      </c>
      <c r="J25" s="66">
        <f t="shared" si="0"/>
        <v>0.98899999999999999</v>
      </c>
      <c r="K25" s="56">
        <f t="shared" si="1"/>
        <v>292843</v>
      </c>
      <c r="L25" s="28" t="str">
        <f>'DFIT Computations'!M25</f>
        <v>GROSS PLT</v>
      </c>
      <c r="M25" s="37">
        <f>+'DFIT Computations'!N25</f>
        <v>784729</v>
      </c>
      <c r="N25" s="37">
        <f t="shared" si="6"/>
        <v>1077572</v>
      </c>
    </row>
    <row r="26" spans="1:14" x14ac:dyDescent="0.2">
      <c r="A26" s="28">
        <f t="shared" si="2"/>
        <v>5</v>
      </c>
      <c r="B26" s="27" t="s">
        <v>178</v>
      </c>
      <c r="C26" s="79">
        <v>-5944</v>
      </c>
      <c r="D26" s="79">
        <v>-4806</v>
      </c>
      <c r="E26" s="69">
        <f t="shared" si="3"/>
        <v>-1138</v>
      </c>
      <c r="F26" s="37">
        <f>+'DFIT Computations'!G26</f>
        <v>0</v>
      </c>
      <c r="G26" s="37">
        <f t="shared" si="4"/>
        <v>-1138</v>
      </c>
      <c r="H26" s="37">
        <f>+'DFIT Computations'!I26</f>
        <v>0</v>
      </c>
      <c r="I26" s="37">
        <f t="shared" si="5"/>
        <v>-1138</v>
      </c>
      <c r="J26" s="66">
        <f t="shared" si="0"/>
        <v>0.98899999999999999</v>
      </c>
      <c r="K26" s="56">
        <f t="shared" si="1"/>
        <v>-1125</v>
      </c>
      <c r="L26" s="28" t="str">
        <f>'DFIT Computations'!M26</f>
        <v>GROSS PLT</v>
      </c>
      <c r="M26" s="37">
        <f>+'DFIT Computations'!N26</f>
        <v>0</v>
      </c>
      <c r="N26" s="37">
        <f t="shared" si="6"/>
        <v>-1125</v>
      </c>
    </row>
    <row r="27" spans="1:14" x14ac:dyDescent="0.2">
      <c r="A27" s="28">
        <f t="shared" si="2"/>
        <v>6</v>
      </c>
      <c r="B27" s="27" t="s">
        <v>4</v>
      </c>
      <c r="C27" s="79">
        <v>-728</v>
      </c>
      <c r="D27" s="79">
        <v>0</v>
      </c>
      <c r="E27" s="69">
        <f t="shared" si="3"/>
        <v>-728</v>
      </c>
      <c r="F27" s="37">
        <f>+'DFIT Computations'!G27</f>
        <v>0</v>
      </c>
      <c r="G27" s="37">
        <f t="shared" si="4"/>
        <v>-728</v>
      </c>
      <c r="H27" s="37">
        <f>+'DFIT Computations'!I27</f>
        <v>0</v>
      </c>
      <c r="I27" s="37">
        <f t="shared" si="5"/>
        <v>-728</v>
      </c>
      <c r="J27" s="66">
        <f t="shared" si="0"/>
        <v>0.98899999999999999</v>
      </c>
      <c r="K27" s="56">
        <f t="shared" si="1"/>
        <v>-720</v>
      </c>
      <c r="L27" s="28" t="str">
        <f>'DFIT Computations'!M27</f>
        <v>GROSS PLT</v>
      </c>
      <c r="M27" s="37">
        <f>+'DFIT Computations'!N27</f>
        <v>0</v>
      </c>
      <c r="N27" s="37">
        <f t="shared" si="6"/>
        <v>-720</v>
      </c>
    </row>
    <row r="28" spans="1:14" x14ac:dyDescent="0.2">
      <c r="A28" s="28">
        <f t="shared" si="2"/>
        <v>7</v>
      </c>
      <c r="B28" s="27" t="s">
        <v>5</v>
      </c>
      <c r="C28" s="79">
        <v>-6038</v>
      </c>
      <c r="D28" s="79">
        <v>0</v>
      </c>
      <c r="E28" s="69">
        <f t="shared" si="3"/>
        <v>-6038</v>
      </c>
      <c r="F28" s="37">
        <f>+'DFIT Computations'!G28</f>
        <v>0</v>
      </c>
      <c r="G28" s="37">
        <f t="shared" si="4"/>
        <v>-6038</v>
      </c>
      <c r="H28" s="37">
        <f>+'DFIT Computations'!I28</f>
        <v>0</v>
      </c>
      <c r="I28" s="37">
        <f t="shared" si="5"/>
        <v>-6038</v>
      </c>
      <c r="J28" s="66">
        <f t="shared" si="0"/>
        <v>0.98899999999999999</v>
      </c>
      <c r="K28" s="56">
        <f t="shared" si="1"/>
        <v>-5972</v>
      </c>
      <c r="L28" s="28" t="str">
        <f>'DFIT Computations'!M28</f>
        <v>GROSS PLT</v>
      </c>
      <c r="M28" s="37">
        <f>+'DFIT Computations'!N28</f>
        <v>0</v>
      </c>
      <c r="N28" s="37">
        <f t="shared" si="6"/>
        <v>-5972</v>
      </c>
    </row>
    <row r="29" spans="1:14" x14ac:dyDescent="0.2">
      <c r="A29" s="28">
        <f t="shared" si="2"/>
        <v>8</v>
      </c>
      <c r="B29" s="27" t="s">
        <v>6</v>
      </c>
      <c r="C29" s="79">
        <v>-10894</v>
      </c>
      <c r="D29" s="79">
        <v>0</v>
      </c>
      <c r="E29" s="69">
        <f t="shared" si="3"/>
        <v>-10894</v>
      </c>
      <c r="F29" s="37">
        <f>+'DFIT Computations'!G29</f>
        <v>0</v>
      </c>
      <c r="G29" s="37">
        <f t="shared" si="4"/>
        <v>-10894</v>
      </c>
      <c r="H29" s="37">
        <f>+'DFIT Computations'!I29</f>
        <v>0</v>
      </c>
      <c r="I29" s="37">
        <f t="shared" si="5"/>
        <v>-10894</v>
      </c>
      <c r="J29" s="66">
        <f t="shared" si="0"/>
        <v>0.98599999999999999</v>
      </c>
      <c r="K29" s="56">
        <f t="shared" si="1"/>
        <v>-10741</v>
      </c>
      <c r="L29" s="28" t="str">
        <f>'DFIT Computations'!M29</f>
        <v>TRAN PLT</v>
      </c>
      <c r="M29" s="37">
        <f>+'DFIT Computations'!N29</f>
        <v>0</v>
      </c>
      <c r="N29" s="37">
        <f t="shared" si="6"/>
        <v>-10741</v>
      </c>
    </row>
    <row r="30" spans="1:14" x14ac:dyDescent="0.2">
      <c r="A30" s="28">
        <f t="shared" si="2"/>
        <v>9</v>
      </c>
      <c r="B30" s="73" t="s">
        <v>252</v>
      </c>
      <c r="C30" s="79">
        <v>615708</v>
      </c>
      <c r="D30" s="79">
        <v>615708</v>
      </c>
      <c r="E30" s="69">
        <f t="shared" si="3"/>
        <v>0</v>
      </c>
      <c r="F30" s="37">
        <f>+'DFIT Computations'!G30</f>
        <v>0</v>
      </c>
      <c r="G30" s="37">
        <f t="shared" si="4"/>
        <v>0</v>
      </c>
      <c r="H30" s="37">
        <f>+'DFIT Computations'!I30</f>
        <v>0</v>
      </c>
      <c r="I30" s="37">
        <f t="shared" si="5"/>
        <v>0</v>
      </c>
      <c r="J30" s="66">
        <f t="shared" si="0"/>
        <v>0.98599999999999999</v>
      </c>
      <c r="K30" s="56">
        <f t="shared" si="1"/>
        <v>0</v>
      </c>
      <c r="L30" s="28" t="str">
        <f>'DFIT Computations'!M30</f>
        <v>PROD PLT</v>
      </c>
      <c r="M30" s="37">
        <f>+'DFIT Computations'!N30</f>
        <v>0</v>
      </c>
      <c r="N30" s="37">
        <f t="shared" si="6"/>
        <v>0</v>
      </c>
    </row>
    <row r="31" spans="1:14" x14ac:dyDescent="0.2">
      <c r="A31" s="28">
        <f t="shared" si="2"/>
        <v>10</v>
      </c>
      <c r="B31" s="73" t="s">
        <v>309</v>
      </c>
      <c r="C31" s="79">
        <v>-196479</v>
      </c>
      <c r="D31" s="79">
        <v>9321</v>
      </c>
      <c r="E31" s="69">
        <f t="shared" si="3"/>
        <v>-205800</v>
      </c>
      <c r="F31" s="37">
        <f>+'DFIT Computations'!G31</f>
        <v>0</v>
      </c>
      <c r="G31" s="37">
        <f t="shared" si="4"/>
        <v>-205800</v>
      </c>
      <c r="H31" s="37">
        <f>+'DFIT Computations'!I31</f>
        <v>0</v>
      </c>
      <c r="I31" s="37">
        <f t="shared" si="5"/>
        <v>-205800</v>
      </c>
      <c r="J31" s="66">
        <f t="shared" si="0"/>
        <v>0.98599999999999999</v>
      </c>
      <c r="K31" s="56">
        <f t="shared" si="1"/>
        <v>-202919</v>
      </c>
      <c r="L31" s="28" t="str">
        <f>'DFIT Computations'!M31</f>
        <v>TRAN PLT</v>
      </c>
      <c r="M31" s="37">
        <f>+'DFIT Computations'!N31</f>
        <v>0</v>
      </c>
      <c r="N31" s="37">
        <f t="shared" si="6"/>
        <v>-202919</v>
      </c>
    </row>
    <row r="32" spans="1:14" x14ac:dyDescent="0.2">
      <c r="A32" s="28">
        <f t="shared" si="2"/>
        <v>11</v>
      </c>
      <c r="B32" s="73" t="s">
        <v>322</v>
      </c>
      <c r="C32" s="79">
        <v>-16494</v>
      </c>
      <c r="D32" s="79">
        <v>774</v>
      </c>
      <c r="E32" s="69">
        <f t="shared" ref="E32" si="7">+C32-D32</f>
        <v>-17268</v>
      </c>
      <c r="F32" s="37">
        <f>+'DFIT Computations'!G32</f>
        <v>0</v>
      </c>
      <c r="G32" s="37">
        <f t="shared" si="4"/>
        <v>-17268</v>
      </c>
      <c r="H32" s="37">
        <f>+'DFIT Computations'!I32</f>
        <v>0</v>
      </c>
      <c r="I32" s="37">
        <f t="shared" ref="I32" si="8">+G32+H32</f>
        <v>-17268</v>
      </c>
      <c r="J32" s="66">
        <f t="shared" si="0"/>
        <v>0.98599999999999999</v>
      </c>
      <c r="K32" s="56">
        <f t="shared" ref="K32" si="9">IF(I32*J32=0,0, ROUND(I32*J32,0))</f>
        <v>-17026</v>
      </c>
      <c r="L32" s="28" t="str">
        <f>'DFIT Computations'!M32</f>
        <v>TRAN PLT</v>
      </c>
      <c r="M32" s="37">
        <f>+'DFIT Computations'!N32</f>
        <v>0</v>
      </c>
      <c r="N32" s="37">
        <f t="shared" si="6"/>
        <v>-17026</v>
      </c>
    </row>
    <row r="33" spans="1:14" x14ac:dyDescent="0.2">
      <c r="A33" s="28">
        <f t="shared" si="2"/>
        <v>12</v>
      </c>
      <c r="B33" s="27" t="s">
        <v>7</v>
      </c>
      <c r="C33" s="79">
        <v>0</v>
      </c>
      <c r="D33" s="79">
        <v>0</v>
      </c>
      <c r="E33" s="69">
        <f t="shared" si="3"/>
        <v>0</v>
      </c>
      <c r="F33" s="37">
        <f>+'DFIT Computations'!G33</f>
        <v>0</v>
      </c>
      <c r="G33" s="37">
        <f t="shared" si="4"/>
        <v>0</v>
      </c>
      <c r="H33" s="37">
        <f>+'DFIT Computations'!I33</f>
        <v>0</v>
      </c>
      <c r="I33" s="37">
        <f t="shared" si="5"/>
        <v>0</v>
      </c>
      <c r="J33" s="66">
        <f t="shared" si="0"/>
        <v>0.98899999999999999</v>
      </c>
      <c r="K33" s="56">
        <f t="shared" si="1"/>
        <v>0</v>
      </c>
      <c r="L33" s="28" t="str">
        <f>'DFIT Computations'!M33</f>
        <v>GROSS PLT</v>
      </c>
      <c r="M33" s="37">
        <f>+'DFIT Computations'!N33</f>
        <v>0</v>
      </c>
      <c r="N33" s="37">
        <f t="shared" si="6"/>
        <v>0</v>
      </c>
    </row>
    <row r="34" spans="1:14" x14ac:dyDescent="0.2">
      <c r="A34" s="28">
        <f t="shared" si="2"/>
        <v>13</v>
      </c>
      <c r="B34" s="27" t="s">
        <v>8</v>
      </c>
      <c r="C34" s="79">
        <v>77283</v>
      </c>
      <c r="D34" s="79">
        <v>0</v>
      </c>
      <c r="E34" s="69">
        <f t="shared" si="3"/>
        <v>77283</v>
      </c>
      <c r="F34" s="37">
        <f>+'DFIT Computations'!G34</f>
        <v>0</v>
      </c>
      <c r="G34" s="37">
        <f t="shared" si="4"/>
        <v>77283</v>
      </c>
      <c r="H34" s="37">
        <f>+'DFIT Computations'!I34</f>
        <v>0</v>
      </c>
      <c r="I34" s="37">
        <f t="shared" si="5"/>
        <v>77283</v>
      </c>
      <c r="J34" s="66">
        <f t="shared" si="0"/>
        <v>0.98599999999999999</v>
      </c>
      <c r="K34" s="56">
        <f>IF(I34*J34=0,0, ROUND(I34*J34,0))</f>
        <v>76201</v>
      </c>
      <c r="L34" s="28" t="str">
        <f>'DFIT Computations'!M34</f>
        <v>PROD PLT</v>
      </c>
      <c r="M34" s="37">
        <f>+'DFIT Computations'!N34</f>
        <v>-83090</v>
      </c>
      <c r="N34" s="37">
        <f t="shared" si="6"/>
        <v>-6889</v>
      </c>
    </row>
    <row r="35" spans="1:14" x14ac:dyDescent="0.2">
      <c r="A35" s="28">
        <f t="shared" si="2"/>
        <v>14</v>
      </c>
      <c r="B35" s="27" t="s">
        <v>9</v>
      </c>
      <c r="C35" s="79">
        <v>3397168</v>
      </c>
      <c r="D35" s="79">
        <v>3397168</v>
      </c>
      <c r="E35" s="69">
        <f t="shared" si="3"/>
        <v>0</v>
      </c>
      <c r="F35" s="37">
        <f>+'DFIT Computations'!G35</f>
        <v>0</v>
      </c>
      <c r="G35" s="37">
        <f t="shared" si="4"/>
        <v>0</v>
      </c>
      <c r="H35" s="37">
        <f>+'DFIT Computations'!I35</f>
        <v>0</v>
      </c>
      <c r="I35" s="37">
        <f t="shared" si="5"/>
        <v>0</v>
      </c>
      <c r="J35" s="66">
        <f t="shared" si="0"/>
        <v>0.98899999999999999</v>
      </c>
      <c r="K35" s="56">
        <f>IF(I35*J35=0,0, ROUND(I35*J35,0))</f>
        <v>0</v>
      </c>
      <c r="L35" s="28" t="str">
        <f>'DFIT Computations'!M35</f>
        <v>GROSS PLT</v>
      </c>
      <c r="M35" s="37">
        <f>+'DFIT Computations'!N35</f>
        <v>0</v>
      </c>
      <c r="N35" s="37">
        <f t="shared" si="6"/>
        <v>0</v>
      </c>
    </row>
    <row r="36" spans="1:14" x14ac:dyDescent="0.2">
      <c r="A36" s="28">
        <f t="shared" si="2"/>
        <v>15</v>
      </c>
      <c r="B36" s="27" t="s">
        <v>249</v>
      </c>
      <c r="C36" s="79">
        <v>-1241124</v>
      </c>
      <c r="D36" s="79">
        <v>0</v>
      </c>
      <c r="E36" s="69">
        <f t="shared" ref="E36" si="10">+C36-D36</f>
        <v>-1241124</v>
      </c>
      <c r="F36" s="37">
        <f>+'DFIT Computations'!G36</f>
        <v>0</v>
      </c>
      <c r="G36" s="37">
        <f t="shared" si="4"/>
        <v>-1241124</v>
      </c>
      <c r="H36" s="37">
        <f>+'DFIT Computations'!I36</f>
        <v>0</v>
      </c>
      <c r="I36" s="37">
        <f t="shared" ref="I36" si="11">+G36+H36</f>
        <v>-1241124</v>
      </c>
      <c r="J36" s="66">
        <f t="shared" si="0"/>
        <v>0.98899999999999999</v>
      </c>
      <c r="K36" s="56">
        <f>IF(I36*J36=0,0, ROUND(I36*J36,0))</f>
        <v>-1227472</v>
      </c>
      <c r="L36" s="28" t="str">
        <f>'DFIT Computations'!M36</f>
        <v>GROSS PLT</v>
      </c>
      <c r="M36" s="37">
        <f>+'DFIT Computations'!N36</f>
        <v>0</v>
      </c>
      <c r="N36" s="37">
        <f t="shared" si="6"/>
        <v>-1227472</v>
      </c>
    </row>
    <row r="37" spans="1:14" x14ac:dyDescent="0.2">
      <c r="A37" s="28">
        <f t="shared" si="2"/>
        <v>16</v>
      </c>
      <c r="B37" s="73" t="s">
        <v>253</v>
      </c>
      <c r="C37" s="79">
        <v>216067</v>
      </c>
      <c r="D37" s="79">
        <v>216067</v>
      </c>
      <c r="E37" s="69">
        <f t="shared" si="3"/>
        <v>0</v>
      </c>
      <c r="F37" s="37">
        <f>+'DFIT Computations'!G37</f>
        <v>0</v>
      </c>
      <c r="G37" s="37">
        <f t="shared" si="4"/>
        <v>0</v>
      </c>
      <c r="H37" s="37">
        <f>+'DFIT Computations'!I37</f>
        <v>0</v>
      </c>
      <c r="I37" s="37">
        <f t="shared" si="5"/>
        <v>0</v>
      </c>
      <c r="J37" s="66">
        <f t="shared" si="0"/>
        <v>0.98599999999999999</v>
      </c>
      <c r="K37" s="56">
        <f>IF(I37*J37=0,0, ROUND(I37*J37,0))</f>
        <v>0</v>
      </c>
      <c r="L37" s="28" t="str">
        <f>'DFIT Computations'!M37</f>
        <v>PROD PLT</v>
      </c>
      <c r="M37" s="37">
        <f>+'DFIT Computations'!N37</f>
        <v>0</v>
      </c>
      <c r="N37" s="37">
        <f t="shared" si="6"/>
        <v>0</v>
      </c>
    </row>
    <row r="38" spans="1:14" x14ac:dyDescent="0.2">
      <c r="A38" s="28">
        <f t="shared" si="2"/>
        <v>17</v>
      </c>
      <c r="B38" s="27" t="s">
        <v>10</v>
      </c>
      <c r="C38" s="79">
        <v>-44641</v>
      </c>
      <c r="D38" s="79">
        <v>-108323</v>
      </c>
      <c r="E38" s="69">
        <f t="shared" si="3"/>
        <v>63682</v>
      </c>
      <c r="F38" s="37">
        <f>+'DFIT Computations'!G38</f>
        <v>0</v>
      </c>
      <c r="G38" s="37">
        <f t="shared" si="4"/>
        <v>63682</v>
      </c>
      <c r="H38" s="37">
        <f>+'DFIT Computations'!I38</f>
        <v>0</v>
      </c>
      <c r="I38" s="37">
        <f t="shared" si="5"/>
        <v>63682</v>
      </c>
      <c r="J38" s="66">
        <f t="shared" si="0"/>
        <v>0.999</v>
      </c>
      <c r="K38" s="56">
        <f t="shared" si="1"/>
        <v>63618</v>
      </c>
      <c r="L38" s="28" t="str">
        <f>'DFIT Computations'!M38</f>
        <v>DIST PLT</v>
      </c>
      <c r="M38" s="37">
        <f>+'DFIT Computations'!N38</f>
        <v>0</v>
      </c>
      <c r="N38" s="37">
        <f t="shared" si="6"/>
        <v>63618</v>
      </c>
    </row>
    <row r="39" spans="1:14" x14ac:dyDescent="0.2">
      <c r="A39" s="28">
        <f t="shared" si="2"/>
        <v>18</v>
      </c>
      <c r="B39" s="90" t="s">
        <v>11</v>
      </c>
      <c r="C39" s="94">
        <f t="shared" ref="C39:I39" si="12">SUM(C23:C38)</f>
        <v>2722047</v>
      </c>
      <c r="D39" s="94">
        <f t="shared" si="12"/>
        <v>3778772</v>
      </c>
      <c r="E39" s="94">
        <f t="shared" si="12"/>
        <v>-1056725</v>
      </c>
      <c r="F39" s="94">
        <f t="shared" ref="F39" si="13">SUM(F23:F38)</f>
        <v>0</v>
      </c>
      <c r="G39" s="94">
        <f t="shared" si="12"/>
        <v>-1056725</v>
      </c>
      <c r="H39" s="94">
        <f t="shared" si="12"/>
        <v>0</v>
      </c>
      <c r="I39" s="94">
        <f t="shared" si="12"/>
        <v>-1056725</v>
      </c>
      <c r="J39" s="34"/>
      <c r="K39" s="94">
        <f>SUM(K23:K38)</f>
        <v>-1043995</v>
      </c>
      <c r="M39" s="94">
        <f t="shared" ref="M39:N39" si="14">SUM(M23:M38)</f>
        <v>701639</v>
      </c>
      <c r="N39" s="94">
        <f t="shared" si="14"/>
        <v>-342356</v>
      </c>
    </row>
    <row r="40" spans="1:14" x14ac:dyDescent="0.2">
      <c r="A40" s="28">
        <f t="shared" si="2"/>
        <v>19</v>
      </c>
      <c r="B40" s="27" t="s">
        <v>0</v>
      </c>
      <c r="C40" s="48"/>
      <c r="D40" s="98"/>
      <c r="E40" s="98"/>
      <c r="F40" s="55"/>
      <c r="G40" s="55"/>
      <c r="H40" s="55"/>
      <c r="I40" s="55"/>
      <c r="J40" s="97"/>
      <c r="M40" s="55"/>
      <c r="N40" s="55"/>
    </row>
    <row r="41" spans="1:14" x14ac:dyDescent="0.2">
      <c r="A41" s="28">
        <f t="shared" si="2"/>
        <v>20</v>
      </c>
      <c r="B41" s="90" t="s">
        <v>12</v>
      </c>
      <c r="C41" s="48"/>
      <c r="D41" s="98"/>
      <c r="E41" s="98"/>
      <c r="F41" s="55"/>
      <c r="G41" s="55"/>
      <c r="H41" s="55"/>
      <c r="I41" s="55"/>
      <c r="J41" s="97"/>
      <c r="M41" s="55"/>
      <c r="N41" s="55"/>
    </row>
    <row r="42" spans="1:14" x14ac:dyDescent="0.2">
      <c r="A42" s="28">
        <f t="shared" si="2"/>
        <v>21</v>
      </c>
      <c r="B42" s="27" t="s">
        <v>13</v>
      </c>
      <c r="C42" s="79">
        <v>0</v>
      </c>
      <c r="D42" s="79">
        <v>0</v>
      </c>
      <c r="E42" s="69">
        <f t="shared" ref="E42:E50" si="15">+C42-D42</f>
        <v>0</v>
      </c>
      <c r="F42" s="37">
        <f>+'DFIT Computations'!G42</f>
        <v>0</v>
      </c>
      <c r="G42" s="37">
        <f t="shared" ref="G42:G50" si="16">+E42+F42</f>
        <v>0</v>
      </c>
      <c r="H42" s="37">
        <f>+'DFIT Computations'!I42</f>
        <v>0</v>
      </c>
      <c r="I42" s="37">
        <f t="shared" ref="I42:I50" si="17">+G42+H42</f>
        <v>0</v>
      </c>
      <c r="J42" s="66">
        <f t="shared" ref="J42:J50" si="18">VLOOKUP(L42,$C$264:$D$278,2,FALSE)</f>
        <v>0</v>
      </c>
      <c r="K42" s="56">
        <f t="shared" ref="K42:K50" si="19">IF(I42*J42=0,0, ROUND(I42*J42,0))</f>
        <v>0</v>
      </c>
      <c r="L42" s="28" t="str">
        <f>'DFIT Computations'!M42</f>
        <v>NON-APPLIC</v>
      </c>
      <c r="M42" s="37">
        <f>+'DFIT Computations'!N42</f>
        <v>0</v>
      </c>
      <c r="N42" s="37">
        <f t="shared" ref="N42:N50" si="20">K42+M42</f>
        <v>0</v>
      </c>
    </row>
    <row r="43" spans="1:14" x14ac:dyDescent="0.2">
      <c r="A43" s="28">
        <f t="shared" si="2"/>
        <v>22</v>
      </c>
      <c r="B43" s="27" t="s">
        <v>310</v>
      </c>
      <c r="C43" s="79">
        <v>0</v>
      </c>
      <c r="D43" s="79">
        <v>0</v>
      </c>
      <c r="E43" s="69">
        <f t="shared" ref="E43" si="21">+C43-D43</f>
        <v>0</v>
      </c>
      <c r="F43" s="37">
        <f>+'DFIT Computations'!G43</f>
        <v>0</v>
      </c>
      <c r="G43" s="37">
        <f t="shared" si="16"/>
        <v>0</v>
      </c>
      <c r="H43" s="37">
        <f>+'DFIT Computations'!I43</f>
        <v>0</v>
      </c>
      <c r="I43" s="37">
        <f t="shared" ref="I43" si="22">+G43+H43</f>
        <v>0</v>
      </c>
      <c r="J43" s="66">
        <f t="shared" si="18"/>
        <v>1</v>
      </c>
      <c r="K43" s="56">
        <f t="shared" ref="K43" si="23">IF(I43*J43=0,0, ROUND(I43*J43,0))</f>
        <v>0</v>
      </c>
      <c r="L43" s="28" t="str">
        <f>'DFIT Computations'!M43</f>
        <v>SPECIFIC</v>
      </c>
      <c r="M43" s="37">
        <f>+'DFIT Computations'!N43</f>
        <v>0</v>
      </c>
      <c r="N43" s="37">
        <f t="shared" si="20"/>
        <v>0</v>
      </c>
    </row>
    <row r="44" spans="1:14" x14ac:dyDescent="0.2">
      <c r="A44" s="28">
        <f t="shared" si="2"/>
        <v>23</v>
      </c>
      <c r="B44" s="27" t="s">
        <v>14</v>
      </c>
      <c r="C44" s="79">
        <v>665443</v>
      </c>
      <c r="D44" s="79">
        <v>0</v>
      </c>
      <c r="E44" s="69">
        <f t="shared" si="15"/>
        <v>665443</v>
      </c>
      <c r="F44" s="37">
        <f>+'DFIT Computations'!G44</f>
        <v>0</v>
      </c>
      <c r="G44" s="37">
        <f t="shared" si="16"/>
        <v>665443</v>
      </c>
      <c r="H44" s="37">
        <f>+'DFIT Computations'!I44</f>
        <v>0</v>
      </c>
      <c r="I44" s="37">
        <f t="shared" si="17"/>
        <v>665443</v>
      </c>
      <c r="J44" s="66">
        <f t="shared" si="18"/>
        <v>0.98899999999999999</v>
      </c>
      <c r="K44" s="56">
        <f t="shared" si="19"/>
        <v>658123</v>
      </c>
      <c r="L44" s="28" t="str">
        <f>'DFIT Computations'!M44</f>
        <v>GROSS PLT</v>
      </c>
      <c r="M44" s="37">
        <f>+'DFIT Computations'!N44</f>
        <v>90039</v>
      </c>
      <c r="N44" s="37">
        <f t="shared" si="20"/>
        <v>748162</v>
      </c>
    </row>
    <row r="45" spans="1:14" x14ac:dyDescent="0.2">
      <c r="A45" s="28">
        <f t="shared" si="2"/>
        <v>24</v>
      </c>
      <c r="B45" s="27" t="s">
        <v>241</v>
      </c>
      <c r="C45" s="79">
        <v>-206850</v>
      </c>
      <c r="D45" s="79">
        <v>0</v>
      </c>
      <c r="E45" s="69">
        <f t="shared" si="15"/>
        <v>-206850</v>
      </c>
      <c r="F45" s="37">
        <f>+'DFIT Computations'!G45</f>
        <v>0</v>
      </c>
      <c r="G45" s="37">
        <f t="shared" si="16"/>
        <v>-206850</v>
      </c>
      <c r="H45" s="37">
        <f>+'DFIT Computations'!I45</f>
        <v>0</v>
      </c>
      <c r="I45" s="37">
        <f t="shared" si="17"/>
        <v>-206850</v>
      </c>
      <c r="J45" s="66">
        <f t="shared" si="18"/>
        <v>0.98899999999999999</v>
      </c>
      <c r="K45" s="56">
        <f t="shared" ref="K45:K48" si="24">IF(I45*J45=0,0, ROUND(I45*J45,0))</f>
        <v>-204575</v>
      </c>
      <c r="L45" s="28" t="str">
        <f>'DFIT Computations'!M45</f>
        <v>GROSS PLT</v>
      </c>
      <c r="M45" s="37">
        <f>+'DFIT Computations'!N45</f>
        <v>0</v>
      </c>
      <c r="N45" s="37">
        <f t="shared" si="20"/>
        <v>-204575</v>
      </c>
    </row>
    <row r="46" spans="1:14" x14ac:dyDescent="0.2">
      <c r="A46" s="28">
        <f t="shared" si="2"/>
        <v>25</v>
      </c>
      <c r="B46" s="27" t="s">
        <v>325</v>
      </c>
      <c r="C46" s="79">
        <v>-18062</v>
      </c>
      <c r="D46" s="79">
        <v>0</v>
      </c>
      <c r="E46" s="69">
        <f t="shared" ref="E46" si="25">+C46-D46</f>
        <v>-18062</v>
      </c>
      <c r="F46" s="37">
        <f>+'DFIT Computations'!G46</f>
        <v>0</v>
      </c>
      <c r="G46" s="37">
        <f t="shared" si="16"/>
        <v>-18062</v>
      </c>
      <c r="H46" s="37">
        <f>+'DFIT Computations'!I46</f>
        <v>0</v>
      </c>
      <c r="I46" s="37">
        <f t="shared" ref="I46" si="26">+G46+H46</f>
        <v>-18062</v>
      </c>
      <c r="J46" s="66">
        <f t="shared" si="18"/>
        <v>0.98599999999999999</v>
      </c>
      <c r="K46" s="56">
        <f t="shared" si="24"/>
        <v>-17809</v>
      </c>
      <c r="L46" s="28" t="str">
        <f>'DFIT Computations'!M46</f>
        <v>TRAN PLT</v>
      </c>
      <c r="M46" s="37">
        <f>+'DFIT Computations'!N46</f>
        <v>0</v>
      </c>
      <c r="N46" s="37">
        <f t="shared" si="20"/>
        <v>-17809</v>
      </c>
    </row>
    <row r="47" spans="1:14" x14ac:dyDescent="0.2">
      <c r="A47" s="28">
        <f t="shared" si="2"/>
        <v>26</v>
      </c>
      <c r="B47" s="27" t="s">
        <v>312</v>
      </c>
      <c r="C47" s="79">
        <v>0</v>
      </c>
      <c r="D47" s="79">
        <v>0</v>
      </c>
      <c r="E47" s="69">
        <f t="shared" si="15"/>
        <v>0</v>
      </c>
      <c r="F47" s="37">
        <f>+'DFIT Computations'!G47</f>
        <v>0</v>
      </c>
      <c r="G47" s="37">
        <f t="shared" si="16"/>
        <v>0</v>
      </c>
      <c r="H47" s="37">
        <f>+'DFIT Computations'!I47</f>
        <v>0</v>
      </c>
      <c r="I47" s="37">
        <f t="shared" si="17"/>
        <v>0</v>
      </c>
      <c r="J47" s="66">
        <f t="shared" si="18"/>
        <v>0.98599999999999999</v>
      </c>
      <c r="K47" s="56">
        <f t="shared" si="24"/>
        <v>0</v>
      </c>
      <c r="L47" s="28" t="str">
        <f>'DFIT Computations'!M47</f>
        <v>TRAN PLT</v>
      </c>
      <c r="M47" s="37">
        <f>+'DFIT Computations'!N47</f>
        <v>0</v>
      </c>
      <c r="N47" s="37">
        <f t="shared" si="20"/>
        <v>0</v>
      </c>
    </row>
    <row r="48" spans="1:14" x14ac:dyDescent="0.2">
      <c r="A48" s="28">
        <f t="shared" si="2"/>
        <v>27</v>
      </c>
      <c r="B48" s="27" t="s">
        <v>311</v>
      </c>
      <c r="C48" s="79">
        <v>-7442</v>
      </c>
      <c r="D48" s="79">
        <v>0</v>
      </c>
      <c r="E48" s="69">
        <f t="shared" si="15"/>
        <v>-7442</v>
      </c>
      <c r="F48" s="37">
        <f>+'DFIT Computations'!G48</f>
        <v>0</v>
      </c>
      <c r="G48" s="37">
        <f t="shared" si="16"/>
        <v>-7442</v>
      </c>
      <c r="H48" s="37">
        <f>+'DFIT Computations'!I48</f>
        <v>0</v>
      </c>
      <c r="I48" s="37">
        <f t="shared" si="17"/>
        <v>-7442</v>
      </c>
      <c r="J48" s="66">
        <f t="shared" si="18"/>
        <v>0.98599999999999999</v>
      </c>
      <c r="K48" s="56">
        <f t="shared" si="24"/>
        <v>-7338</v>
      </c>
      <c r="L48" s="28" t="str">
        <f>'DFIT Computations'!M48</f>
        <v>TRAN PLT</v>
      </c>
      <c r="M48" s="37">
        <f>+'DFIT Computations'!N48</f>
        <v>0</v>
      </c>
      <c r="N48" s="37">
        <f t="shared" si="20"/>
        <v>-7338</v>
      </c>
    </row>
    <row r="49" spans="1:14" x14ac:dyDescent="0.2">
      <c r="A49" s="28">
        <f t="shared" si="2"/>
        <v>28</v>
      </c>
      <c r="B49" s="27" t="s">
        <v>15</v>
      </c>
      <c r="C49" s="79">
        <v>-1444693</v>
      </c>
      <c r="D49" s="79">
        <v>37409</v>
      </c>
      <c r="E49" s="69">
        <f t="shared" si="15"/>
        <v>-1482102</v>
      </c>
      <c r="F49" s="37">
        <f>+'DFIT Computations'!G49</f>
        <v>0</v>
      </c>
      <c r="G49" s="37">
        <f t="shared" si="16"/>
        <v>-1482102</v>
      </c>
      <c r="H49" s="37">
        <f>+'DFIT Computations'!I49</f>
        <v>0</v>
      </c>
      <c r="I49" s="37">
        <f t="shared" si="17"/>
        <v>-1482102</v>
      </c>
      <c r="J49" s="66">
        <f t="shared" si="18"/>
        <v>0.98899999999999999</v>
      </c>
      <c r="K49" s="56">
        <f t="shared" si="19"/>
        <v>-1465799</v>
      </c>
      <c r="L49" s="28" t="str">
        <f>'DFIT Computations'!M49</f>
        <v>GROSS PLT</v>
      </c>
      <c r="M49" s="37">
        <f>+'DFIT Computations'!N49</f>
        <v>0</v>
      </c>
      <c r="N49" s="37">
        <f t="shared" si="20"/>
        <v>-1465799</v>
      </c>
    </row>
    <row r="50" spans="1:14" x14ac:dyDescent="0.2">
      <c r="A50" s="28">
        <f t="shared" si="2"/>
        <v>29</v>
      </c>
      <c r="B50" s="27" t="s">
        <v>242</v>
      </c>
      <c r="C50" s="79">
        <v>331989</v>
      </c>
      <c r="D50" s="79">
        <v>0</v>
      </c>
      <c r="E50" s="69">
        <f t="shared" si="15"/>
        <v>331989</v>
      </c>
      <c r="F50" s="37">
        <f>+'DFIT Computations'!G50</f>
        <v>0</v>
      </c>
      <c r="G50" s="37">
        <f t="shared" si="16"/>
        <v>331989</v>
      </c>
      <c r="H50" s="37">
        <f>+'DFIT Computations'!I50</f>
        <v>0</v>
      </c>
      <c r="I50" s="37">
        <f t="shared" si="17"/>
        <v>331989</v>
      </c>
      <c r="J50" s="66">
        <f t="shared" si="18"/>
        <v>0.98899999999999999</v>
      </c>
      <c r="K50" s="56">
        <f t="shared" si="19"/>
        <v>328337</v>
      </c>
      <c r="L50" s="28" t="str">
        <f>'DFIT Computations'!M50</f>
        <v>GROSS PLT</v>
      </c>
      <c r="M50" s="37">
        <f>+'DFIT Computations'!N50</f>
        <v>0</v>
      </c>
      <c r="N50" s="37">
        <f t="shared" si="20"/>
        <v>328337</v>
      </c>
    </row>
    <row r="51" spans="1:14" x14ac:dyDescent="0.2">
      <c r="A51" s="28">
        <f t="shared" si="2"/>
        <v>30</v>
      </c>
      <c r="B51" s="90" t="s">
        <v>16</v>
      </c>
      <c r="C51" s="94">
        <f t="shared" ref="C51:I51" si="27">SUM(C42:C50)</f>
        <v>-679615</v>
      </c>
      <c r="D51" s="94">
        <f t="shared" si="27"/>
        <v>37409</v>
      </c>
      <c r="E51" s="94">
        <f t="shared" si="27"/>
        <v>-717024</v>
      </c>
      <c r="F51" s="94">
        <f t="shared" ref="F51" si="28">SUM(F42:F50)</f>
        <v>0</v>
      </c>
      <c r="G51" s="94">
        <f t="shared" si="27"/>
        <v>-717024</v>
      </c>
      <c r="H51" s="94">
        <f t="shared" si="27"/>
        <v>0</v>
      </c>
      <c r="I51" s="94">
        <f t="shared" si="27"/>
        <v>-717024</v>
      </c>
      <c r="J51" s="34"/>
      <c r="K51" s="94">
        <f>SUM(K42:K50)</f>
        <v>-709061</v>
      </c>
      <c r="M51" s="94">
        <f t="shared" ref="M51:N51" si="29">SUM(M42:M50)</f>
        <v>90039</v>
      </c>
      <c r="N51" s="94">
        <f t="shared" si="29"/>
        <v>-619022</v>
      </c>
    </row>
    <row r="52" spans="1:14" x14ac:dyDescent="0.2">
      <c r="A52" s="28">
        <f t="shared" si="2"/>
        <v>31</v>
      </c>
      <c r="B52" s="27" t="s">
        <v>0</v>
      </c>
      <c r="C52" s="48"/>
      <c r="D52" s="98"/>
      <c r="E52" s="98"/>
      <c r="F52" s="55"/>
      <c r="G52" s="55"/>
      <c r="H52" s="55"/>
      <c r="I52" s="55"/>
      <c r="J52" s="97"/>
      <c r="M52" s="55"/>
      <c r="N52" s="55"/>
    </row>
    <row r="53" spans="1:14" x14ac:dyDescent="0.2">
      <c r="A53" s="28">
        <f t="shared" si="2"/>
        <v>32</v>
      </c>
      <c r="B53" s="90" t="s">
        <v>17</v>
      </c>
      <c r="C53" s="48"/>
      <c r="D53" s="98"/>
      <c r="E53" s="98"/>
      <c r="F53" s="55"/>
      <c r="G53" s="55"/>
      <c r="H53" s="55"/>
      <c r="I53" s="55"/>
      <c r="J53" s="97"/>
      <c r="M53" s="55"/>
      <c r="N53" s="55"/>
    </row>
    <row r="54" spans="1:14" x14ac:dyDescent="0.2">
      <c r="A54" s="28">
        <f t="shared" si="2"/>
        <v>33</v>
      </c>
      <c r="B54" s="27" t="s">
        <v>243</v>
      </c>
      <c r="C54" s="79">
        <v>-7884</v>
      </c>
      <c r="D54" s="79">
        <v>0</v>
      </c>
      <c r="E54" s="69">
        <f t="shared" ref="E54:E57" si="30">+C54-D54</f>
        <v>-7884</v>
      </c>
      <c r="F54" s="37">
        <f>+'DFIT Computations'!G54</f>
        <v>0</v>
      </c>
      <c r="G54" s="37">
        <f t="shared" ref="G54:G57" si="31">+E54+F54</f>
        <v>-7884</v>
      </c>
      <c r="H54" s="37">
        <f>+'DFIT Computations'!I54</f>
        <v>0</v>
      </c>
      <c r="I54" s="37">
        <f t="shared" ref="I54:I57" si="32">+G54+H54</f>
        <v>-7884</v>
      </c>
      <c r="J54" s="66">
        <f>VLOOKUP(L54,$C$264:$D$278,2,FALSE)</f>
        <v>0.98899999999999999</v>
      </c>
      <c r="K54" s="56">
        <f t="shared" ref="K54:K57" si="33">IF(I54*J54=0,0, ROUND(I54*J54,0))</f>
        <v>-7797</v>
      </c>
      <c r="L54" s="28" t="str">
        <f>'DFIT Computations'!M54</f>
        <v>GROSS PLT</v>
      </c>
      <c r="M54" s="37">
        <f>+'DFIT Computations'!N54</f>
        <v>0</v>
      </c>
      <c r="N54" s="37">
        <f t="shared" ref="N54:N57" si="34">K54+M54</f>
        <v>-7797</v>
      </c>
    </row>
    <row r="55" spans="1:14" x14ac:dyDescent="0.2">
      <c r="A55" s="28">
        <f t="shared" si="2"/>
        <v>34</v>
      </c>
      <c r="B55" s="27" t="s">
        <v>244</v>
      </c>
      <c r="C55" s="79">
        <v>-454</v>
      </c>
      <c r="D55" s="79">
        <v>0</v>
      </c>
      <c r="E55" s="69">
        <f t="shared" si="30"/>
        <v>-454</v>
      </c>
      <c r="F55" s="37">
        <f>+'DFIT Computations'!G55</f>
        <v>0</v>
      </c>
      <c r="G55" s="37">
        <f t="shared" si="31"/>
        <v>-454</v>
      </c>
      <c r="H55" s="37">
        <f>+'DFIT Computations'!I55</f>
        <v>0</v>
      </c>
      <c r="I55" s="37">
        <f t="shared" si="32"/>
        <v>-454</v>
      </c>
      <c r="J55" s="66">
        <f>VLOOKUP(L55,$C$264:$D$278,2,FALSE)</f>
        <v>0.98899999999999999</v>
      </c>
      <c r="K55" s="56">
        <f t="shared" si="33"/>
        <v>-449</v>
      </c>
      <c r="L55" s="28" t="str">
        <f>'DFIT Computations'!M55</f>
        <v>GROSS PLT</v>
      </c>
      <c r="M55" s="37">
        <f>+'DFIT Computations'!N55</f>
        <v>0</v>
      </c>
      <c r="N55" s="37">
        <f t="shared" si="34"/>
        <v>-449</v>
      </c>
    </row>
    <row r="56" spans="1:14" x14ac:dyDescent="0.2">
      <c r="A56" s="28">
        <f t="shared" si="2"/>
        <v>35</v>
      </c>
      <c r="B56" s="27" t="s">
        <v>20</v>
      </c>
      <c r="C56" s="79">
        <v>-1077</v>
      </c>
      <c r="D56" s="79">
        <v>0</v>
      </c>
      <c r="E56" s="69">
        <f t="shared" si="30"/>
        <v>-1077</v>
      </c>
      <c r="F56" s="37">
        <f>+'DFIT Computations'!G56</f>
        <v>0</v>
      </c>
      <c r="G56" s="37">
        <f t="shared" si="31"/>
        <v>-1077</v>
      </c>
      <c r="H56" s="37">
        <f>+'DFIT Computations'!I56</f>
        <v>0</v>
      </c>
      <c r="I56" s="37">
        <f t="shared" si="32"/>
        <v>-1077</v>
      </c>
      <c r="J56" s="66">
        <f>VLOOKUP(L56,$C$264:$D$278,2,FALSE)</f>
        <v>0.99</v>
      </c>
      <c r="K56" s="56">
        <f t="shared" si="33"/>
        <v>-1066</v>
      </c>
      <c r="L56" s="28" t="str">
        <f>'DFIT Computations'!M56</f>
        <v>LABOR</v>
      </c>
      <c r="M56" s="37">
        <f>+'DFIT Computations'!N56</f>
        <v>0</v>
      </c>
      <c r="N56" s="37">
        <f t="shared" si="34"/>
        <v>-1066</v>
      </c>
    </row>
    <row r="57" spans="1:14" x14ac:dyDescent="0.2">
      <c r="A57" s="28">
        <f t="shared" si="2"/>
        <v>36</v>
      </c>
      <c r="B57" s="27" t="s">
        <v>245</v>
      </c>
      <c r="C57" s="79">
        <v>-1057</v>
      </c>
      <c r="D57" s="79">
        <v>0</v>
      </c>
      <c r="E57" s="69">
        <f t="shared" si="30"/>
        <v>-1057</v>
      </c>
      <c r="F57" s="37">
        <f>+'DFIT Computations'!G57</f>
        <v>0</v>
      </c>
      <c r="G57" s="37">
        <f t="shared" si="31"/>
        <v>-1057</v>
      </c>
      <c r="H57" s="37">
        <f>+'DFIT Computations'!I57</f>
        <v>0</v>
      </c>
      <c r="I57" s="37">
        <f t="shared" si="32"/>
        <v>-1057</v>
      </c>
      <c r="J57" s="66">
        <f>VLOOKUP(L57,$C$264:$D$278,2,FALSE)</f>
        <v>0.98899999999999999</v>
      </c>
      <c r="K57" s="56">
        <f t="shared" si="33"/>
        <v>-1045</v>
      </c>
      <c r="L57" s="28" t="str">
        <f>'DFIT Computations'!M57</f>
        <v>GROSS PLT</v>
      </c>
      <c r="M57" s="37">
        <f>+'DFIT Computations'!N57</f>
        <v>0</v>
      </c>
      <c r="N57" s="37">
        <f t="shared" si="34"/>
        <v>-1045</v>
      </c>
    </row>
    <row r="58" spans="1:14" x14ac:dyDescent="0.2">
      <c r="A58" s="28">
        <f t="shared" si="2"/>
        <v>37</v>
      </c>
      <c r="B58" s="90" t="s">
        <v>22</v>
      </c>
      <c r="C58" s="94">
        <f t="shared" ref="C58:I58" si="35">SUM(C54:C57)</f>
        <v>-10472</v>
      </c>
      <c r="D58" s="94">
        <f t="shared" si="35"/>
        <v>0</v>
      </c>
      <c r="E58" s="94">
        <f t="shared" si="35"/>
        <v>-10472</v>
      </c>
      <c r="F58" s="94">
        <f t="shared" ref="F58" si="36">SUM(F54:F57)</f>
        <v>0</v>
      </c>
      <c r="G58" s="94">
        <f t="shared" si="35"/>
        <v>-10472</v>
      </c>
      <c r="H58" s="94">
        <f t="shared" si="35"/>
        <v>0</v>
      </c>
      <c r="I58" s="94">
        <f t="shared" si="35"/>
        <v>-10472</v>
      </c>
      <c r="J58" s="34"/>
      <c r="K58" s="94">
        <f>SUM(K54:K57)</f>
        <v>-10357</v>
      </c>
      <c r="M58" s="94">
        <f t="shared" ref="M58:N58" si="37">SUM(M54:M57)</f>
        <v>0</v>
      </c>
      <c r="N58" s="94">
        <f t="shared" si="37"/>
        <v>-10357</v>
      </c>
    </row>
    <row r="59" spans="1:14" x14ac:dyDescent="0.2">
      <c r="A59" s="28">
        <f t="shared" si="2"/>
        <v>38</v>
      </c>
      <c r="B59" s="27" t="s">
        <v>0</v>
      </c>
      <c r="C59" s="48"/>
      <c r="D59" s="50"/>
      <c r="E59" s="50"/>
      <c r="F59" s="50"/>
      <c r="G59" s="50"/>
      <c r="H59" s="50"/>
      <c r="I59" s="50"/>
      <c r="J59" s="97"/>
      <c r="M59" s="50"/>
      <c r="N59" s="50"/>
    </row>
    <row r="60" spans="1:14" x14ac:dyDescent="0.2">
      <c r="A60" s="28">
        <f t="shared" si="2"/>
        <v>39</v>
      </c>
      <c r="B60" s="90" t="s">
        <v>23</v>
      </c>
      <c r="C60" s="48"/>
      <c r="D60" s="50"/>
      <c r="E60" s="50"/>
      <c r="F60" s="50"/>
      <c r="G60" s="50"/>
      <c r="H60" s="50"/>
      <c r="I60" s="50"/>
      <c r="J60" s="97"/>
      <c r="M60" s="50"/>
      <c r="N60" s="50"/>
    </row>
    <row r="61" spans="1:14" x14ac:dyDescent="0.2">
      <c r="A61" s="28">
        <f t="shared" si="2"/>
        <v>40</v>
      </c>
      <c r="B61" s="27" t="s">
        <v>24</v>
      </c>
      <c r="C61" s="79">
        <v>0</v>
      </c>
      <c r="D61" s="79">
        <v>0</v>
      </c>
      <c r="E61" s="69">
        <f t="shared" ref="E61:E66" si="38">+C61-D61</f>
        <v>0</v>
      </c>
      <c r="F61" s="37">
        <f>+'DFIT Computations'!G61</f>
        <v>0</v>
      </c>
      <c r="G61" s="37">
        <f t="shared" ref="G61:G66" si="39">+E61+F61</f>
        <v>0</v>
      </c>
      <c r="H61" s="37">
        <f>+'DFIT Computations'!I61</f>
        <v>0</v>
      </c>
      <c r="I61" s="37">
        <f t="shared" ref="I61:I66" si="40">+G61+H61</f>
        <v>0</v>
      </c>
      <c r="J61" s="66">
        <f t="shared" ref="J61:J66" si="41">VLOOKUP(L61,$C$264:$D$278,2,FALSE)</f>
        <v>0.98899999999999999</v>
      </c>
      <c r="K61" s="56">
        <f t="shared" ref="K61:K66" si="42">IF(I61*J61=0,0, ROUND(I61*J61,0))</f>
        <v>0</v>
      </c>
      <c r="L61" s="28" t="str">
        <f>'DFIT Computations'!M61</f>
        <v>GROSS PLT</v>
      </c>
      <c r="M61" s="37">
        <f>+'DFIT Computations'!N61</f>
        <v>0</v>
      </c>
      <c r="N61" s="37">
        <f t="shared" ref="N61:N66" si="43">K61+M61</f>
        <v>0</v>
      </c>
    </row>
    <row r="62" spans="1:14" x14ac:dyDescent="0.2">
      <c r="A62" s="28">
        <f t="shared" si="2"/>
        <v>41</v>
      </c>
      <c r="B62" s="27" t="s">
        <v>246</v>
      </c>
      <c r="C62" s="79">
        <v>-521542</v>
      </c>
      <c r="D62" s="79">
        <v>0</v>
      </c>
      <c r="E62" s="69">
        <f t="shared" si="38"/>
        <v>-521542</v>
      </c>
      <c r="F62" s="37">
        <f>+'DFIT Computations'!G62</f>
        <v>0</v>
      </c>
      <c r="G62" s="37">
        <f t="shared" si="39"/>
        <v>-521542</v>
      </c>
      <c r="H62" s="37">
        <f>+'DFIT Computations'!I62</f>
        <v>0</v>
      </c>
      <c r="I62" s="37">
        <f t="shared" si="40"/>
        <v>-521542</v>
      </c>
      <c r="J62" s="66">
        <f t="shared" si="41"/>
        <v>0.98899999999999999</v>
      </c>
      <c r="K62" s="56">
        <f t="shared" si="42"/>
        <v>-515805</v>
      </c>
      <c r="L62" s="28" t="str">
        <f>'DFIT Computations'!M62</f>
        <v>GROSS PLT</v>
      </c>
      <c r="M62" s="37">
        <f>+'DFIT Computations'!N62</f>
        <v>0</v>
      </c>
      <c r="N62" s="37">
        <f t="shared" si="43"/>
        <v>-515805</v>
      </c>
    </row>
    <row r="63" spans="1:14" x14ac:dyDescent="0.2">
      <c r="A63" s="28">
        <f t="shared" si="2"/>
        <v>42</v>
      </c>
      <c r="B63" s="73" t="s">
        <v>254</v>
      </c>
      <c r="C63" s="79">
        <v>3915856</v>
      </c>
      <c r="D63" s="79">
        <v>508027</v>
      </c>
      <c r="E63" s="69">
        <f t="shared" si="38"/>
        <v>3407829</v>
      </c>
      <c r="F63" s="37">
        <f>+'DFIT Computations'!G63</f>
        <v>0</v>
      </c>
      <c r="G63" s="37">
        <f t="shared" si="39"/>
        <v>3407829</v>
      </c>
      <c r="H63" s="37">
        <f>+'DFIT Computations'!I63</f>
        <v>0</v>
      </c>
      <c r="I63" s="37">
        <f t="shared" si="40"/>
        <v>3407829</v>
      </c>
      <c r="J63" s="66">
        <f t="shared" si="41"/>
        <v>0.98599999999999999</v>
      </c>
      <c r="K63" s="56">
        <f t="shared" si="42"/>
        <v>3360119</v>
      </c>
      <c r="L63" s="28" t="str">
        <f>'DFIT Computations'!M63</f>
        <v>PROD PLT</v>
      </c>
      <c r="M63" s="37">
        <f>+'DFIT Computations'!N63</f>
        <v>0</v>
      </c>
      <c r="N63" s="37">
        <f t="shared" si="43"/>
        <v>3360119</v>
      </c>
    </row>
    <row r="64" spans="1:14" x14ac:dyDescent="0.2">
      <c r="A64" s="28">
        <f t="shared" si="2"/>
        <v>43</v>
      </c>
      <c r="B64" s="73" t="s">
        <v>255</v>
      </c>
      <c r="C64" s="79">
        <v>-1400779</v>
      </c>
      <c r="D64" s="79">
        <v>-441079</v>
      </c>
      <c r="E64" s="69">
        <f t="shared" si="38"/>
        <v>-959700</v>
      </c>
      <c r="F64" s="37">
        <f>+'DFIT Computations'!G64</f>
        <v>0</v>
      </c>
      <c r="G64" s="37">
        <f t="shared" si="39"/>
        <v>-959700</v>
      </c>
      <c r="H64" s="37">
        <f>+'DFIT Computations'!I64</f>
        <v>0</v>
      </c>
      <c r="I64" s="37">
        <f t="shared" si="40"/>
        <v>-959700</v>
      </c>
      <c r="J64" s="66">
        <f t="shared" si="41"/>
        <v>0.98599999999999999</v>
      </c>
      <c r="K64" s="56">
        <f t="shared" si="42"/>
        <v>-946264</v>
      </c>
      <c r="L64" s="28" t="str">
        <f>'DFIT Computations'!M64</f>
        <v>PROD PLT</v>
      </c>
      <c r="M64" s="37">
        <f>+'DFIT Computations'!N64</f>
        <v>0</v>
      </c>
      <c r="N64" s="37">
        <f t="shared" si="43"/>
        <v>-946264</v>
      </c>
    </row>
    <row r="65" spans="1:14" x14ac:dyDescent="0.2">
      <c r="A65" s="28">
        <f t="shared" si="2"/>
        <v>44</v>
      </c>
      <c r="B65" s="27" t="s">
        <v>25</v>
      </c>
      <c r="C65" s="79">
        <v>64791</v>
      </c>
      <c r="D65" s="79">
        <v>64791</v>
      </c>
      <c r="E65" s="69">
        <f t="shared" si="38"/>
        <v>0</v>
      </c>
      <c r="F65" s="37">
        <f>+'DFIT Computations'!G65</f>
        <v>0</v>
      </c>
      <c r="G65" s="37">
        <f t="shared" si="39"/>
        <v>0</v>
      </c>
      <c r="H65" s="37">
        <f>+'DFIT Computations'!I65</f>
        <v>0</v>
      </c>
      <c r="I65" s="37">
        <f t="shared" si="40"/>
        <v>0</v>
      </c>
      <c r="J65" s="66">
        <f t="shared" si="41"/>
        <v>0.98899999999999999</v>
      </c>
      <c r="K65" s="56">
        <f t="shared" si="42"/>
        <v>0</v>
      </c>
      <c r="L65" s="28" t="str">
        <f>'DFIT Computations'!M65</f>
        <v>GROSS PLT</v>
      </c>
      <c r="M65" s="37">
        <f>+'DFIT Computations'!N65</f>
        <v>0</v>
      </c>
      <c r="N65" s="37">
        <f t="shared" si="43"/>
        <v>0</v>
      </c>
    </row>
    <row r="66" spans="1:14" x14ac:dyDescent="0.2">
      <c r="A66" s="28">
        <f t="shared" si="2"/>
        <v>45</v>
      </c>
      <c r="B66" s="27" t="s">
        <v>247</v>
      </c>
      <c r="C66" s="79">
        <v>-15645</v>
      </c>
      <c r="D66" s="79">
        <v>0</v>
      </c>
      <c r="E66" s="69">
        <f t="shared" si="38"/>
        <v>-15645</v>
      </c>
      <c r="F66" s="37">
        <f>+'DFIT Computations'!G66</f>
        <v>0</v>
      </c>
      <c r="G66" s="37">
        <f t="shared" si="39"/>
        <v>-15645</v>
      </c>
      <c r="H66" s="37">
        <f>+'DFIT Computations'!I66</f>
        <v>0</v>
      </c>
      <c r="I66" s="37">
        <f t="shared" si="40"/>
        <v>-15645</v>
      </c>
      <c r="J66" s="66">
        <f t="shared" si="41"/>
        <v>0.98899999999999999</v>
      </c>
      <c r="K66" s="56">
        <f t="shared" si="42"/>
        <v>-15473</v>
      </c>
      <c r="L66" s="28" t="str">
        <f>'DFIT Computations'!M66</f>
        <v>GROSS PLT</v>
      </c>
      <c r="M66" s="37">
        <f>+'DFIT Computations'!N66</f>
        <v>0</v>
      </c>
      <c r="N66" s="37">
        <f t="shared" si="43"/>
        <v>-15473</v>
      </c>
    </row>
    <row r="67" spans="1:14" x14ac:dyDescent="0.2">
      <c r="A67" s="28">
        <f t="shared" si="2"/>
        <v>46</v>
      </c>
      <c r="B67" s="90" t="s">
        <v>26</v>
      </c>
      <c r="C67" s="94">
        <f t="shared" ref="C67:I67" si="44">SUM(C61:C66)</f>
        <v>2042681</v>
      </c>
      <c r="D67" s="94">
        <f t="shared" si="44"/>
        <v>131739</v>
      </c>
      <c r="E67" s="94">
        <f t="shared" si="44"/>
        <v>1910942</v>
      </c>
      <c r="F67" s="94">
        <f t="shared" ref="F67" si="45">SUM(F61:F66)</f>
        <v>0</v>
      </c>
      <c r="G67" s="94">
        <f t="shared" si="44"/>
        <v>1910942</v>
      </c>
      <c r="H67" s="94">
        <f t="shared" si="44"/>
        <v>0</v>
      </c>
      <c r="I67" s="94">
        <f t="shared" si="44"/>
        <v>1910942</v>
      </c>
      <c r="J67" s="34"/>
      <c r="K67" s="94">
        <f>SUM(K61:K66)</f>
        <v>1882577</v>
      </c>
      <c r="M67" s="94">
        <f t="shared" ref="M67:N67" si="46">SUM(M61:M66)</f>
        <v>0</v>
      </c>
      <c r="N67" s="94">
        <f t="shared" si="46"/>
        <v>1882577</v>
      </c>
    </row>
    <row r="68" spans="1:14" x14ac:dyDescent="0.2">
      <c r="A68" s="28">
        <f t="shared" si="2"/>
        <v>47</v>
      </c>
      <c r="B68" s="27" t="s">
        <v>0</v>
      </c>
      <c r="C68" s="48"/>
      <c r="D68" s="98"/>
      <c r="E68" s="98"/>
      <c r="F68" s="55"/>
      <c r="G68" s="98"/>
      <c r="H68" s="55"/>
      <c r="I68" s="49"/>
      <c r="J68" s="97"/>
      <c r="M68" s="55"/>
      <c r="N68" s="55"/>
    </row>
    <row r="69" spans="1:14" x14ac:dyDescent="0.2">
      <c r="A69" s="28">
        <f t="shared" si="2"/>
        <v>48</v>
      </c>
      <c r="B69" s="90" t="s">
        <v>27</v>
      </c>
      <c r="C69" s="48"/>
      <c r="D69" s="114"/>
      <c r="E69" s="114"/>
      <c r="F69" s="114"/>
      <c r="G69" s="114"/>
      <c r="H69" s="114"/>
      <c r="I69" s="114"/>
      <c r="J69" s="97"/>
      <c r="M69" s="114"/>
      <c r="N69" s="114"/>
    </row>
    <row r="70" spans="1:14" x14ac:dyDescent="0.2">
      <c r="A70" s="28">
        <f t="shared" si="2"/>
        <v>49</v>
      </c>
      <c r="B70" s="27" t="s">
        <v>28</v>
      </c>
      <c r="C70" s="79">
        <v>0</v>
      </c>
      <c r="D70" s="79">
        <v>0</v>
      </c>
      <c r="E70" s="69">
        <f>+C70-D70</f>
        <v>0</v>
      </c>
      <c r="F70" s="37">
        <f>+'DFIT Computations'!G70</f>
        <v>0</v>
      </c>
      <c r="G70" s="37">
        <f>+E70+F70</f>
        <v>0</v>
      </c>
      <c r="H70" s="37">
        <f>+'DFIT Computations'!I70</f>
        <v>0</v>
      </c>
      <c r="I70" s="37">
        <f>+G70+H70</f>
        <v>0</v>
      </c>
      <c r="J70" s="66">
        <f>VLOOKUP(L70,$C$264:$D$278,2,FALSE)</f>
        <v>0.98899999999999999</v>
      </c>
      <c r="K70" s="56">
        <f>IF(I70*J70=0,0, ROUND(I70*J70,0))</f>
        <v>0</v>
      </c>
      <c r="L70" s="28" t="str">
        <f>'DFIT Computations'!M70</f>
        <v>GROSS PLT</v>
      </c>
      <c r="M70" s="37">
        <f>+'DFIT Computations'!N70</f>
        <v>0</v>
      </c>
      <c r="N70" s="37">
        <f>K70+M70</f>
        <v>0</v>
      </c>
    </row>
    <row r="71" spans="1:14" x14ac:dyDescent="0.2">
      <c r="A71" s="28">
        <f t="shared" si="2"/>
        <v>50</v>
      </c>
      <c r="B71" s="90" t="s">
        <v>29</v>
      </c>
      <c r="C71" s="94">
        <f t="shared" ref="C71:I71" si="47">SUM(C70:C70)</f>
        <v>0</v>
      </c>
      <c r="D71" s="94">
        <f t="shared" si="47"/>
        <v>0</v>
      </c>
      <c r="E71" s="94">
        <f t="shared" si="47"/>
        <v>0</v>
      </c>
      <c r="F71" s="94">
        <f t="shared" ref="F71" si="48">SUM(F70:F70)</f>
        <v>0</v>
      </c>
      <c r="G71" s="94">
        <f t="shared" si="47"/>
        <v>0</v>
      </c>
      <c r="H71" s="94">
        <f t="shared" si="47"/>
        <v>0</v>
      </c>
      <c r="I71" s="94">
        <f t="shared" si="47"/>
        <v>0</v>
      </c>
      <c r="J71" s="34"/>
      <c r="K71" s="94">
        <f>SUM(K70:K70)</f>
        <v>0</v>
      </c>
      <c r="M71" s="94">
        <f t="shared" ref="M71:N71" si="49">SUM(M70:M70)</f>
        <v>0</v>
      </c>
      <c r="N71" s="94">
        <f t="shared" si="49"/>
        <v>0</v>
      </c>
    </row>
    <row r="72" spans="1:14" x14ac:dyDescent="0.2">
      <c r="A72" s="28">
        <f t="shared" si="2"/>
        <v>51</v>
      </c>
      <c r="B72" s="27" t="s">
        <v>0</v>
      </c>
      <c r="C72" s="48"/>
      <c r="D72" s="50"/>
      <c r="E72" s="50"/>
      <c r="F72" s="50"/>
      <c r="G72" s="50"/>
      <c r="H72" s="50"/>
      <c r="I72" s="50"/>
      <c r="J72" s="97"/>
      <c r="M72" s="50"/>
      <c r="N72" s="50"/>
    </row>
    <row r="73" spans="1:14" x14ac:dyDescent="0.2">
      <c r="A73" s="28">
        <f t="shared" si="2"/>
        <v>52</v>
      </c>
      <c r="B73" s="90" t="s">
        <v>30</v>
      </c>
      <c r="C73" s="48"/>
      <c r="D73" s="50"/>
      <c r="E73" s="50"/>
      <c r="F73" s="50"/>
      <c r="G73" s="50"/>
      <c r="H73" s="50"/>
      <c r="I73" s="50"/>
      <c r="J73" s="97"/>
      <c r="M73" s="50"/>
      <c r="N73" s="50"/>
    </row>
    <row r="74" spans="1:14" x14ac:dyDescent="0.2">
      <c r="A74" s="28">
        <f t="shared" si="2"/>
        <v>53</v>
      </c>
      <c r="B74" s="27" t="s">
        <v>31</v>
      </c>
      <c r="C74" s="79">
        <v>-1584930</v>
      </c>
      <c r="D74" s="79">
        <v>-9930</v>
      </c>
      <c r="E74" s="69">
        <f>+C74-D74</f>
        <v>-1575000</v>
      </c>
      <c r="F74" s="37">
        <f>+'DFIT Computations'!G74</f>
        <v>0</v>
      </c>
      <c r="G74" s="37">
        <f>+E74+F74</f>
        <v>-1575000</v>
      </c>
      <c r="H74" s="37">
        <f>+'DFIT Computations'!I74</f>
        <v>0</v>
      </c>
      <c r="I74" s="37">
        <f>+G74+H74</f>
        <v>-1575000</v>
      </c>
      <c r="J74" s="66">
        <f>VLOOKUP(L74,$C$264:$D$278,2,FALSE)</f>
        <v>0.98599999999999999</v>
      </c>
      <c r="K74" s="56">
        <f>IF(I74*J74=0,0, ROUND(I74*J74,0))</f>
        <v>-1552950</v>
      </c>
      <c r="L74" s="28" t="str">
        <f>'DFIT Computations'!M74</f>
        <v>PROD PLT</v>
      </c>
      <c r="M74" s="37">
        <f>+'DFIT Computations'!N74</f>
        <v>0</v>
      </c>
      <c r="N74" s="37">
        <f>K74+M74</f>
        <v>-1552950</v>
      </c>
    </row>
    <row r="75" spans="1:14" x14ac:dyDescent="0.2">
      <c r="A75" s="28">
        <f t="shared" si="2"/>
        <v>54</v>
      </c>
      <c r="B75" s="90" t="s">
        <v>32</v>
      </c>
      <c r="C75" s="94">
        <f t="shared" ref="C75:I75" si="50">+C74</f>
        <v>-1584930</v>
      </c>
      <c r="D75" s="94">
        <f t="shared" si="50"/>
        <v>-9930</v>
      </c>
      <c r="E75" s="94">
        <f t="shared" si="50"/>
        <v>-1575000</v>
      </c>
      <c r="F75" s="94">
        <f t="shared" ref="F75" si="51">+F74</f>
        <v>0</v>
      </c>
      <c r="G75" s="94">
        <f t="shared" si="50"/>
        <v>-1575000</v>
      </c>
      <c r="H75" s="94">
        <f t="shared" si="50"/>
        <v>0</v>
      </c>
      <c r="I75" s="94">
        <f t="shared" si="50"/>
        <v>-1575000</v>
      </c>
      <c r="J75" s="34"/>
      <c r="K75" s="94">
        <f>+K74</f>
        <v>-1552950</v>
      </c>
      <c r="M75" s="94">
        <f t="shared" ref="M75:N75" si="52">+M74</f>
        <v>0</v>
      </c>
      <c r="N75" s="94">
        <f t="shared" si="52"/>
        <v>-1552950</v>
      </c>
    </row>
    <row r="76" spans="1:14" x14ac:dyDescent="0.2">
      <c r="A76" s="28">
        <f t="shared" si="2"/>
        <v>55</v>
      </c>
      <c r="B76" s="27" t="s">
        <v>0</v>
      </c>
      <c r="C76" s="48"/>
      <c r="D76" s="98"/>
      <c r="E76" s="98"/>
      <c r="F76" s="55"/>
      <c r="G76" s="55"/>
      <c r="H76" s="55"/>
      <c r="I76" s="55"/>
      <c r="J76" s="97"/>
      <c r="M76" s="55"/>
      <c r="N76" s="55"/>
    </row>
    <row r="77" spans="1:14" x14ac:dyDescent="0.2">
      <c r="A77" s="28">
        <f t="shared" si="2"/>
        <v>56</v>
      </c>
      <c r="B77" s="90" t="s">
        <v>33</v>
      </c>
      <c r="C77" s="48"/>
      <c r="D77" s="98"/>
      <c r="E77" s="98"/>
      <c r="F77" s="55"/>
      <c r="G77" s="98"/>
      <c r="H77" s="55"/>
      <c r="I77" s="49"/>
      <c r="J77" s="97"/>
      <c r="M77" s="55"/>
      <c r="N77" s="55"/>
    </row>
    <row r="78" spans="1:14" x14ac:dyDescent="0.2">
      <c r="A78" s="28">
        <f t="shared" si="2"/>
        <v>57</v>
      </c>
      <c r="B78" s="27" t="s">
        <v>34</v>
      </c>
      <c r="C78" s="79">
        <v>0</v>
      </c>
      <c r="D78" s="79">
        <v>0</v>
      </c>
      <c r="E78" s="69">
        <f>+C78-D78</f>
        <v>0</v>
      </c>
      <c r="F78" s="37">
        <f>+'DFIT Computations'!G78</f>
        <v>0</v>
      </c>
      <c r="G78" s="37">
        <f>+E78+F78</f>
        <v>0</v>
      </c>
      <c r="H78" s="37">
        <f>+'DFIT Computations'!I78</f>
        <v>0</v>
      </c>
      <c r="I78" s="37">
        <f>+G78+H78</f>
        <v>0</v>
      </c>
      <c r="J78" s="66">
        <f>VLOOKUP(L78,$C$264:$D$278,2,FALSE)</f>
        <v>0.99</v>
      </c>
      <c r="K78" s="56">
        <f>IF(I78*J78=0,0, ROUND(I78*J78,0))</f>
        <v>0</v>
      </c>
      <c r="L78" s="28" t="str">
        <f>'DFIT Computations'!M78</f>
        <v>NET PLANT</v>
      </c>
      <c r="M78" s="37">
        <f>+'DFIT Computations'!N78</f>
        <v>0</v>
      </c>
      <c r="N78" s="37">
        <f>K78+M78</f>
        <v>0</v>
      </c>
    </row>
    <row r="79" spans="1:14" x14ac:dyDescent="0.2">
      <c r="A79" s="28">
        <f t="shared" si="2"/>
        <v>58</v>
      </c>
      <c r="B79" s="90" t="s">
        <v>35</v>
      </c>
      <c r="C79" s="94">
        <f t="shared" ref="C79:I79" si="53">SUM(C78:C78)</f>
        <v>0</v>
      </c>
      <c r="D79" s="94">
        <f t="shared" si="53"/>
        <v>0</v>
      </c>
      <c r="E79" s="94">
        <f t="shared" si="53"/>
        <v>0</v>
      </c>
      <c r="F79" s="94">
        <f t="shared" ref="F79" si="54">SUM(F78:F78)</f>
        <v>0</v>
      </c>
      <c r="G79" s="94">
        <f t="shared" si="53"/>
        <v>0</v>
      </c>
      <c r="H79" s="94">
        <f t="shared" si="53"/>
        <v>0</v>
      </c>
      <c r="I79" s="94">
        <f t="shared" si="53"/>
        <v>0</v>
      </c>
      <c r="J79" s="34"/>
      <c r="K79" s="115">
        <f>SUM(K78:K78)</f>
        <v>0</v>
      </c>
      <c r="M79" s="94">
        <f t="shared" ref="M79:N79" si="55">SUM(M78:M78)</f>
        <v>0</v>
      </c>
      <c r="N79" s="94">
        <f t="shared" si="55"/>
        <v>0</v>
      </c>
    </row>
    <row r="80" spans="1:14" x14ac:dyDescent="0.2">
      <c r="A80" s="28">
        <f t="shared" si="2"/>
        <v>59</v>
      </c>
      <c r="B80" s="27" t="s">
        <v>0</v>
      </c>
      <c r="C80" s="48"/>
      <c r="D80" s="50"/>
      <c r="E80" s="50"/>
      <c r="F80" s="50"/>
      <c r="G80" s="50"/>
      <c r="H80" s="50"/>
      <c r="I80" s="50"/>
      <c r="J80" s="97"/>
      <c r="M80" s="50"/>
      <c r="N80" s="50"/>
    </row>
    <row r="81" spans="1:14" x14ac:dyDescent="0.2">
      <c r="A81" s="28">
        <f t="shared" si="2"/>
        <v>60</v>
      </c>
      <c r="B81" s="90" t="s">
        <v>36</v>
      </c>
      <c r="C81" s="48"/>
      <c r="D81" s="50"/>
      <c r="E81" s="50"/>
      <c r="F81" s="50"/>
      <c r="G81" s="50"/>
      <c r="H81" s="50"/>
      <c r="I81" s="50"/>
      <c r="J81" s="97"/>
      <c r="M81" s="50"/>
      <c r="N81" s="50"/>
    </row>
    <row r="82" spans="1:14" x14ac:dyDescent="0.2">
      <c r="A82" s="28">
        <f t="shared" si="2"/>
        <v>61</v>
      </c>
      <c r="B82" s="27" t="s">
        <v>37</v>
      </c>
      <c r="C82" s="79">
        <v>180752</v>
      </c>
      <c r="D82" s="79">
        <v>0</v>
      </c>
      <c r="E82" s="69">
        <f>+C82-D82</f>
        <v>180752</v>
      </c>
      <c r="F82" s="37">
        <f>+'DFIT Computations'!G82</f>
        <v>0</v>
      </c>
      <c r="G82" s="37">
        <f>+E82+F82</f>
        <v>180752</v>
      </c>
      <c r="H82" s="37">
        <f>+'DFIT Computations'!I82</f>
        <v>0</v>
      </c>
      <c r="I82" s="37">
        <f>+G82+H82</f>
        <v>180752</v>
      </c>
      <c r="J82" s="66">
        <f>VLOOKUP(L82,$C$264:$D$278,2,FALSE)</f>
        <v>1</v>
      </c>
      <c r="K82" s="56">
        <f>IF(I82*J82=0,0, ROUND(I82*J82,0))</f>
        <v>180752</v>
      </c>
      <c r="L82" s="28" t="str">
        <f>'DFIT Computations'!M82</f>
        <v>SPECIFIC</v>
      </c>
      <c r="M82" s="37">
        <f>+'DFIT Computations'!N82</f>
        <v>0</v>
      </c>
      <c r="N82" s="37">
        <f>K82+M82</f>
        <v>180752</v>
      </c>
    </row>
    <row r="83" spans="1:14" x14ac:dyDescent="0.2">
      <c r="A83" s="28">
        <f t="shared" si="2"/>
        <v>62</v>
      </c>
      <c r="B83" s="90" t="s">
        <v>38</v>
      </c>
      <c r="C83" s="94">
        <f t="shared" ref="C83:I83" si="56">SUM(C82:C82)</f>
        <v>180752</v>
      </c>
      <c r="D83" s="94">
        <f t="shared" si="56"/>
        <v>0</v>
      </c>
      <c r="E83" s="94">
        <f t="shared" si="56"/>
        <v>180752</v>
      </c>
      <c r="F83" s="94">
        <f t="shared" ref="F83" si="57">SUM(F82:F82)</f>
        <v>0</v>
      </c>
      <c r="G83" s="94">
        <f t="shared" si="56"/>
        <v>180752</v>
      </c>
      <c r="H83" s="94">
        <f t="shared" si="56"/>
        <v>0</v>
      </c>
      <c r="I83" s="94">
        <f t="shared" si="56"/>
        <v>180752</v>
      </c>
      <c r="J83" s="34"/>
      <c r="K83" s="94">
        <f>SUM(K82:K82)</f>
        <v>180752</v>
      </c>
      <c r="M83" s="94">
        <f t="shared" ref="M83:N83" si="58">SUM(M82:M82)</f>
        <v>0</v>
      </c>
      <c r="N83" s="94">
        <f t="shared" si="58"/>
        <v>180752</v>
      </c>
    </row>
    <row r="84" spans="1:14" x14ac:dyDescent="0.2">
      <c r="A84" s="28">
        <f t="shared" si="2"/>
        <v>63</v>
      </c>
      <c r="B84" s="27" t="s">
        <v>0</v>
      </c>
      <c r="C84" s="48"/>
      <c r="D84" s="98"/>
      <c r="E84" s="98"/>
      <c r="F84" s="55"/>
      <c r="G84" s="55"/>
      <c r="H84" s="55"/>
      <c r="I84" s="55"/>
      <c r="J84" s="97"/>
      <c r="M84" s="55"/>
      <c r="N84" s="55"/>
    </row>
    <row r="85" spans="1:14" x14ac:dyDescent="0.2">
      <c r="A85" s="28">
        <f t="shared" si="2"/>
        <v>64</v>
      </c>
      <c r="B85" s="90" t="s">
        <v>39</v>
      </c>
      <c r="C85" s="48"/>
      <c r="D85" s="98"/>
      <c r="E85" s="98"/>
      <c r="F85" s="55"/>
      <c r="G85" s="55"/>
      <c r="H85" s="55"/>
      <c r="I85" s="55"/>
      <c r="J85" s="97"/>
      <c r="M85" s="55"/>
      <c r="N85" s="55"/>
    </row>
    <row r="86" spans="1:14" x14ac:dyDescent="0.2">
      <c r="A86" s="28">
        <f t="shared" si="2"/>
        <v>65</v>
      </c>
      <c r="B86" s="27" t="s">
        <v>313</v>
      </c>
      <c r="C86" s="79">
        <v>352657</v>
      </c>
      <c r="D86" s="79">
        <v>0</v>
      </c>
      <c r="E86" s="69">
        <f t="shared" ref="E86:E91" si="59">+C86-D86</f>
        <v>352657</v>
      </c>
      <c r="F86" s="37">
        <f>+'DFIT Computations'!G86</f>
        <v>0</v>
      </c>
      <c r="G86" s="37">
        <f t="shared" ref="G86:G91" si="60">+E86+F86</f>
        <v>352657</v>
      </c>
      <c r="H86" s="37">
        <f>+'DFIT Computations'!I86</f>
        <v>0</v>
      </c>
      <c r="I86" s="37">
        <f t="shared" ref="I86:I91" si="61">+G86+H86</f>
        <v>352657</v>
      </c>
      <c r="J86" s="66">
        <f t="shared" ref="J86:J91" si="62">VLOOKUP(L86,$C$264:$D$278,2,FALSE)</f>
        <v>1</v>
      </c>
      <c r="K86" s="56">
        <f t="shared" ref="K86:K91" si="63">IF(I86*J86=0,0, ROUND(I86*J86,0))</f>
        <v>352657</v>
      </c>
      <c r="L86" s="28" t="str">
        <f>'DFIT Computations'!M86</f>
        <v>SPECIFIC</v>
      </c>
      <c r="M86" s="37">
        <f>+'DFIT Computations'!N86</f>
        <v>0</v>
      </c>
      <c r="N86" s="37">
        <f t="shared" ref="N86:N91" si="64">K86+M86</f>
        <v>352657</v>
      </c>
    </row>
    <row r="87" spans="1:14" x14ac:dyDescent="0.2">
      <c r="A87" s="28">
        <f t="shared" si="2"/>
        <v>66</v>
      </c>
      <c r="B87" s="27" t="s">
        <v>314</v>
      </c>
      <c r="C87" s="79">
        <v>169264</v>
      </c>
      <c r="D87" s="79">
        <v>0</v>
      </c>
      <c r="E87" s="69">
        <f t="shared" si="59"/>
        <v>169264</v>
      </c>
      <c r="F87" s="37">
        <f>+'DFIT Computations'!G87</f>
        <v>0</v>
      </c>
      <c r="G87" s="37">
        <f t="shared" si="60"/>
        <v>169264</v>
      </c>
      <c r="H87" s="37">
        <f>+'DFIT Computations'!I87</f>
        <v>0</v>
      </c>
      <c r="I87" s="37">
        <f t="shared" si="61"/>
        <v>169264</v>
      </c>
      <c r="J87" s="66">
        <f t="shared" si="62"/>
        <v>1</v>
      </c>
      <c r="K87" s="56">
        <f t="shared" si="63"/>
        <v>169264</v>
      </c>
      <c r="L87" s="28" t="str">
        <f>'DFIT Computations'!M87</f>
        <v>SPECIFIC</v>
      </c>
      <c r="M87" s="37">
        <f>+'DFIT Computations'!N87</f>
        <v>0</v>
      </c>
      <c r="N87" s="37">
        <f t="shared" si="64"/>
        <v>169264</v>
      </c>
    </row>
    <row r="88" spans="1:14" x14ac:dyDescent="0.2">
      <c r="A88" s="28">
        <f t="shared" si="2"/>
        <v>67</v>
      </c>
      <c r="B88" s="27" t="s">
        <v>315</v>
      </c>
      <c r="C88" s="79">
        <v>2091044</v>
      </c>
      <c r="D88" s="79">
        <v>0</v>
      </c>
      <c r="E88" s="69">
        <f t="shared" si="59"/>
        <v>2091044</v>
      </c>
      <c r="F88" s="37">
        <f>+'DFIT Computations'!G88</f>
        <v>0</v>
      </c>
      <c r="G88" s="37">
        <f t="shared" si="60"/>
        <v>2091044</v>
      </c>
      <c r="H88" s="37">
        <f>+'DFIT Computations'!I88</f>
        <v>0</v>
      </c>
      <c r="I88" s="37">
        <f t="shared" si="61"/>
        <v>2091044</v>
      </c>
      <c r="J88" s="66">
        <f t="shared" si="62"/>
        <v>1</v>
      </c>
      <c r="K88" s="56">
        <f t="shared" si="63"/>
        <v>2091044</v>
      </c>
      <c r="L88" s="28" t="str">
        <f>'DFIT Computations'!M88</f>
        <v>SPECIFIC</v>
      </c>
      <c r="M88" s="37">
        <f>+'DFIT Computations'!N88</f>
        <v>0</v>
      </c>
      <c r="N88" s="37">
        <f t="shared" si="64"/>
        <v>2091044</v>
      </c>
    </row>
    <row r="89" spans="1:14" x14ac:dyDescent="0.2">
      <c r="A89" s="28">
        <f t="shared" si="2"/>
        <v>68</v>
      </c>
      <c r="B89" s="27" t="s">
        <v>316</v>
      </c>
      <c r="C89" s="79">
        <v>2882525</v>
      </c>
      <c r="D89" s="79">
        <v>0</v>
      </c>
      <c r="E89" s="69">
        <f t="shared" si="59"/>
        <v>2882525</v>
      </c>
      <c r="F89" s="37">
        <f>+'DFIT Computations'!G89</f>
        <v>0</v>
      </c>
      <c r="G89" s="37">
        <f t="shared" si="60"/>
        <v>2882525</v>
      </c>
      <c r="H89" s="37">
        <f>+'DFIT Computations'!I89</f>
        <v>0</v>
      </c>
      <c r="I89" s="37">
        <f t="shared" si="61"/>
        <v>2882525</v>
      </c>
      <c r="J89" s="66">
        <f t="shared" si="62"/>
        <v>1</v>
      </c>
      <c r="K89" s="56">
        <f t="shared" si="63"/>
        <v>2882525</v>
      </c>
      <c r="L89" s="28" t="str">
        <f>'DFIT Computations'!M89</f>
        <v>SPECIFIC</v>
      </c>
      <c r="M89" s="37">
        <f>+'DFIT Computations'!N89</f>
        <v>-1854572</v>
      </c>
      <c r="N89" s="37">
        <f t="shared" si="64"/>
        <v>1027953</v>
      </c>
    </row>
    <row r="90" spans="1:14" x14ac:dyDescent="0.2">
      <c r="A90" s="28">
        <f t="shared" si="2"/>
        <v>69</v>
      </c>
      <c r="B90" s="27" t="s">
        <v>317</v>
      </c>
      <c r="C90" s="79">
        <v>-342142</v>
      </c>
      <c r="D90" s="79">
        <v>0</v>
      </c>
      <c r="E90" s="69">
        <f t="shared" si="59"/>
        <v>-342142</v>
      </c>
      <c r="F90" s="37">
        <f>+'DFIT Computations'!G90</f>
        <v>0</v>
      </c>
      <c r="G90" s="37">
        <f t="shared" ref="G90" si="65">+E90+F90</f>
        <v>-342142</v>
      </c>
      <c r="H90" s="37">
        <f>+'DFIT Computations'!I90</f>
        <v>0</v>
      </c>
      <c r="I90" s="37">
        <f t="shared" si="61"/>
        <v>-342142</v>
      </c>
      <c r="J90" s="66">
        <f t="shared" si="62"/>
        <v>1</v>
      </c>
      <c r="K90" s="56">
        <f t="shared" si="63"/>
        <v>-342142</v>
      </c>
      <c r="L90" s="28" t="str">
        <f>'DFIT Computations'!M90</f>
        <v>SPECIFIC</v>
      </c>
      <c r="M90" s="37">
        <f>+'DFIT Computations'!N90</f>
        <v>0</v>
      </c>
      <c r="N90" s="37">
        <f t="shared" ref="N90" si="66">K90+M90</f>
        <v>-342142</v>
      </c>
    </row>
    <row r="91" spans="1:14" x14ac:dyDescent="0.2">
      <c r="A91" s="28">
        <f t="shared" ref="A91:A154" si="67">A90+1</f>
        <v>70</v>
      </c>
      <c r="B91" s="27" t="s">
        <v>351</v>
      </c>
      <c r="C91" s="79">
        <v>-53103</v>
      </c>
      <c r="D91" s="79">
        <v>0</v>
      </c>
      <c r="E91" s="69">
        <f t="shared" si="59"/>
        <v>-53103</v>
      </c>
      <c r="F91" s="37">
        <f>+'DFIT Computations'!G91</f>
        <v>0</v>
      </c>
      <c r="G91" s="37">
        <f t="shared" si="60"/>
        <v>-53103</v>
      </c>
      <c r="H91" s="37">
        <f>+'DFIT Computations'!I91</f>
        <v>0</v>
      </c>
      <c r="I91" s="37">
        <f t="shared" si="61"/>
        <v>-53103</v>
      </c>
      <c r="J91" s="66">
        <f t="shared" si="62"/>
        <v>1</v>
      </c>
      <c r="K91" s="56">
        <f t="shared" si="63"/>
        <v>-53103</v>
      </c>
      <c r="L91" s="28" t="str">
        <f>'DFIT Computations'!M91</f>
        <v>SPECIFIC</v>
      </c>
      <c r="M91" s="37">
        <f>+'DFIT Computations'!N91</f>
        <v>0</v>
      </c>
      <c r="N91" s="37">
        <f t="shared" si="64"/>
        <v>-53103</v>
      </c>
    </row>
    <row r="92" spans="1:14" x14ac:dyDescent="0.2">
      <c r="A92" s="28">
        <f t="shared" si="67"/>
        <v>71</v>
      </c>
      <c r="B92" s="90" t="s">
        <v>40</v>
      </c>
      <c r="C92" s="94">
        <f t="shared" ref="C92:I92" si="68">SUM(C86:C91)</f>
        <v>5100245</v>
      </c>
      <c r="D92" s="94">
        <f t="shared" si="68"/>
        <v>0</v>
      </c>
      <c r="E92" s="94">
        <f t="shared" si="68"/>
        <v>5100245</v>
      </c>
      <c r="F92" s="94">
        <f t="shared" ref="F92" si="69">SUM(F86:F91)</f>
        <v>0</v>
      </c>
      <c r="G92" s="94">
        <f t="shared" si="68"/>
        <v>5100245</v>
      </c>
      <c r="H92" s="94">
        <f t="shared" si="68"/>
        <v>0</v>
      </c>
      <c r="I92" s="94">
        <f t="shared" si="68"/>
        <v>5100245</v>
      </c>
      <c r="J92" s="34"/>
      <c r="K92" s="115">
        <f>SUM(K86:K91)</f>
        <v>5100245</v>
      </c>
      <c r="M92" s="94">
        <f t="shared" ref="M92:N92" si="70">SUM(M86:M91)</f>
        <v>-1854572</v>
      </c>
      <c r="N92" s="94">
        <f t="shared" si="70"/>
        <v>3245673</v>
      </c>
    </row>
    <row r="93" spans="1:14" x14ac:dyDescent="0.2">
      <c r="A93" s="28">
        <f t="shared" si="67"/>
        <v>72</v>
      </c>
      <c r="B93" s="27" t="s">
        <v>0</v>
      </c>
      <c r="C93" s="48"/>
      <c r="D93" s="98"/>
      <c r="E93" s="98"/>
      <c r="F93" s="55"/>
      <c r="G93" s="55"/>
      <c r="H93" s="55"/>
      <c r="I93" s="55"/>
      <c r="J93" s="97"/>
      <c r="M93" s="55"/>
      <c r="N93" s="55"/>
    </row>
    <row r="94" spans="1:14" x14ac:dyDescent="0.2">
      <c r="A94" s="28">
        <f t="shared" si="67"/>
        <v>73</v>
      </c>
      <c r="B94" s="90" t="s">
        <v>41</v>
      </c>
      <c r="C94" s="48"/>
      <c r="D94" s="98"/>
      <c r="E94" s="98"/>
      <c r="F94" s="55"/>
      <c r="G94" s="55"/>
      <c r="H94" s="55"/>
      <c r="I94" s="55"/>
      <c r="J94" s="97"/>
      <c r="M94" s="55"/>
      <c r="N94" s="55"/>
    </row>
    <row r="95" spans="1:14" x14ac:dyDescent="0.2">
      <c r="A95" s="28">
        <f t="shared" si="67"/>
        <v>74</v>
      </c>
      <c r="B95" s="27" t="s">
        <v>42</v>
      </c>
      <c r="C95" s="79">
        <v>0</v>
      </c>
      <c r="D95" s="79">
        <v>0</v>
      </c>
      <c r="E95" s="69">
        <f>+C95-D95</f>
        <v>0</v>
      </c>
      <c r="F95" s="37">
        <f>+'DFIT Computations'!G95</f>
        <v>0</v>
      </c>
      <c r="G95" s="37">
        <f>+E95+F95</f>
        <v>0</v>
      </c>
      <c r="H95" s="37">
        <f>+'DFIT Computations'!I95</f>
        <v>0</v>
      </c>
      <c r="I95" s="37">
        <f>+G95+H95</f>
        <v>0</v>
      </c>
      <c r="J95" s="66">
        <f>VLOOKUP(L95,$C$264:$D$278,2,FALSE)</f>
        <v>0</v>
      </c>
      <c r="K95" s="56">
        <f>IF(I95*J95=0,0, ROUND(I95*J95,0))</f>
        <v>0</v>
      </c>
      <c r="L95" s="28" t="str">
        <f>'DFIT Computations'!M95</f>
        <v>NON-UTILITY</v>
      </c>
      <c r="M95" s="37">
        <f>+'DFIT Computations'!N95</f>
        <v>0</v>
      </c>
      <c r="N95" s="37">
        <f>K95+M95</f>
        <v>0</v>
      </c>
    </row>
    <row r="96" spans="1:14" x14ac:dyDescent="0.2">
      <c r="A96" s="28">
        <f t="shared" si="67"/>
        <v>75</v>
      </c>
      <c r="B96" s="90" t="s">
        <v>43</v>
      </c>
      <c r="C96" s="94">
        <f t="shared" ref="C96:I96" si="71">+C95</f>
        <v>0</v>
      </c>
      <c r="D96" s="94">
        <f t="shared" si="71"/>
        <v>0</v>
      </c>
      <c r="E96" s="94">
        <f t="shared" si="71"/>
        <v>0</v>
      </c>
      <c r="F96" s="94">
        <f t="shared" ref="F96" si="72">+F95</f>
        <v>0</v>
      </c>
      <c r="G96" s="94">
        <f t="shared" si="71"/>
        <v>0</v>
      </c>
      <c r="H96" s="94">
        <f t="shared" si="71"/>
        <v>0</v>
      </c>
      <c r="I96" s="94">
        <f t="shared" si="71"/>
        <v>0</v>
      </c>
      <c r="J96" s="34"/>
      <c r="K96" s="115">
        <f>SUM(K95)</f>
        <v>0</v>
      </c>
      <c r="M96" s="94">
        <f t="shared" ref="M96:N96" si="73">+M95</f>
        <v>0</v>
      </c>
      <c r="N96" s="94">
        <f t="shared" si="73"/>
        <v>0</v>
      </c>
    </row>
    <row r="97" spans="1:14" x14ac:dyDescent="0.2">
      <c r="A97" s="28">
        <f t="shared" si="67"/>
        <v>76</v>
      </c>
      <c r="B97" s="27" t="s">
        <v>0</v>
      </c>
      <c r="C97" s="48"/>
      <c r="D97" s="98"/>
      <c r="E97" s="98"/>
      <c r="F97" s="55"/>
      <c r="G97" s="55"/>
      <c r="H97" s="55"/>
      <c r="I97" s="55"/>
      <c r="J97" s="97"/>
      <c r="M97" s="55"/>
      <c r="N97" s="55"/>
    </row>
    <row r="98" spans="1:14" x14ac:dyDescent="0.2">
      <c r="A98" s="28">
        <f t="shared" si="67"/>
        <v>77</v>
      </c>
      <c r="B98" s="90" t="s">
        <v>44</v>
      </c>
      <c r="C98" s="48"/>
      <c r="D98" s="98"/>
      <c r="E98" s="98"/>
      <c r="F98" s="55"/>
      <c r="G98" s="55"/>
      <c r="H98" s="55"/>
      <c r="I98" s="55"/>
      <c r="J98" s="97"/>
      <c r="M98" s="55"/>
      <c r="N98" s="55"/>
    </row>
    <row r="99" spans="1:14" x14ac:dyDescent="0.2">
      <c r="A99" s="28">
        <f t="shared" si="67"/>
        <v>78</v>
      </c>
      <c r="B99" s="27" t="s">
        <v>45</v>
      </c>
      <c r="C99" s="79">
        <v>-123791</v>
      </c>
      <c r="D99" s="79">
        <v>0</v>
      </c>
      <c r="E99" s="69">
        <f t="shared" ref="E99:E121" si="74">+C99-D99</f>
        <v>-123791</v>
      </c>
      <c r="F99" s="37">
        <f>+'DFIT Computations'!G99</f>
        <v>0</v>
      </c>
      <c r="G99" s="37">
        <f t="shared" ref="G99:G121" si="75">+E99+F99</f>
        <v>-123791</v>
      </c>
      <c r="H99" s="37">
        <f>+'DFIT Computations'!I99</f>
        <v>0</v>
      </c>
      <c r="I99" s="37">
        <f t="shared" ref="I99:I121" si="76">+G99+H99</f>
        <v>-123791</v>
      </c>
      <c r="J99" s="66">
        <f t="shared" ref="J99:J121" si="77">VLOOKUP(L99,$C$264:$D$278,2,FALSE)</f>
        <v>0.99</v>
      </c>
      <c r="K99" s="56">
        <f t="shared" ref="K99:K121" si="78">IF(I99*J99=0,0, ROUND(I99*J99,0))</f>
        <v>-122553</v>
      </c>
      <c r="L99" s="28" t="str">
        <f>'DFIT Computations'!M99</f>
        <v>LABOR</v>
      </c>
      <c r="M99" s="37">
        <f>+'DFIT Computations'!N99</f>
        <v>0</v>
      </c>
      <c r="N99" s="37">
        <f t="shared" ref="N99:N121" si="79">K99+M99</f>
        <v>-122553</v>
      </c>
    </row>
    <row r="100" spans="1:14" x14ac:dyDescent="0.2">
      <c r="A100" s="28">
        <f t="shared" si="67"/>
        <v>79</v>
      </c>
      <c r="B100" s="27" t="s">
        <v>46</v>
      </c>
      <c r="C100" s="79">
        <v>-123882</v>
      </c>
      <c r="D100" s="79">
        <v>-13168</v>
      </c>
      <c r="E100" s="69">
        <f t="shared" si="74"/>
        <v>-110714</v>
      </c>
      <c r="F100" s="37">
        <f>+'DFIT Computations'!G100</f>
        <v>0</v>
      </c>
      <c r="G100" s="37">
        <f t="shared" si="75"/>
        <v>-110714</v>
      </c>
      <c r="H100" s="37">
        <f>+'DFIT Computations'!I100</f>
        <v>0</v>
      </c>
      <c r="I100" s="37">
        <f t="shared" si="76"/>
        <v>-110714</v>
      </c>
      <c r="J100" s="66">
        <f t="shared" si="77"/>
        <v>0.99</v>
      </c>
      <c r="K100" s="56">
        <f t="shared" si="78"/>
        <v>-109607</v>
      </c>
      <c r="L100" s="28" t="str">
        <f>'DFIT Computations'!M100</f>
        <v>LABOR</v>
      </c>
      <c r="M100" s="37">
        <f>+'DFIT Computations'!N100</f>
        <v>17379</v>
      </c>
      <c r="N100" s="37">
        <f t="shared" si="79"/>
        <v>-92228</v>
      </c>
    </row>
    <row r="101" spans="1:14" x14ac:dyDescent="0.2">
      <c r="A101" s="28">
        <f t="shared" si="67"/>
        <v>80</v>
      </c>
      <c r="B101" s="73" t="s">
        <v>256</v>
      </c>
      <c r="C101" s="79">
        <v>5078997</v>
      </c>
      <c r="D101" s="79">
        <v>0</v>
      </c>
      <c r="E101" s="69">
        <f t="shared" si="74"/>
        <v>5078997</v>
      </c>
      <c r="F101" s="37">
        <f>+'DFIT Computations'!G101</f>
        <v>0</v>
      </c>
      <c r="G101" s="37">
        <f t="shared" si="75"/>
        <v>5078997</v>
      </c>
      <c r="H101" s="37">
        <f>+'DFIT Computations'!I101</f>
        <v>0</v>
      </c>
      <c r="I101" s="37">
        <f t="shared" si="76"/>
        <v>5078997</v>
      </c>
      <c r="J101" s="66">
        <f t="shared" si="77"/>
        <v>0.99</v>
      </c>
      <c r="K101" s="56">
        <f t="shared" si="78"/>
        <v>5028207</v>
      </c>
      <c r="L101" s="28" t="str">
        <f>'DFIT Computations'!M101</f>
        <v>LABOR</v>
      </c>
      <c r="M101" s="37">
        <f>+'DFIT Computations'!N101</f>
        <v>0</v>
      </c>
      <c r="N101" s="37">
        <f t="shared" si="79"/>
        <v>5028207</v>
      </c>
    </row>
    <row r="102" spans="1:14" x14ac:dyDescent="0.2">
      <c r="A102" s="28">
        <f t="shared" si="67"/>
        <v>81</v>
      </c>
      <c r="B102" s="27" t="s">
        <v>47</v>
      </c>
      <c r="C102" s="79">
        <v>-403</v>
      </c>
      <c r="D102" s="79">
        <v>0</v>
      </c>
      <c r="E102" s="69">
        <f t="shared" si="74"/>
        <v>-403</v>
      </c>
      <c r="F102" s="37">
        <f>+'DFIT Computations'!G102</f>
        <v>0</v>
      </c>
      <c r="G102" s="37">
        <f t="shared" si="75"/>
        <v>-403</v>
      </c>
      <c r="H102" s="37">
        <f>+'DFIT Computations'!I102</f>
        <v>0</v>
      </c>
      <c r="I102" s="37">
        <f t="shared" si="76"/>
        <v>-403</v>
      </c>
      <c r="J102" s="66">
        <f t="shared" si="77"/>
        <v>0.99</v>
      </c>
      <c r="K102" s="56">
        <f t="shared" si="78"/>
        <v>-399</v>
      </c>
      <c r="L102" s="28" t="str">
        <f>'DFIT Computations'!M102</f>
        <v>LABOR</v>
      </c>
      <c r="M102" s="37">
        <f>+'DFIT Computations'!N102</f>
        <v>0</v>
      </c>
      <c r="N102" s="37">
        <f t="shared" si="79"/>
        <v>-399</v>
      </c>
    </row>
    <row r="103" spans="1:14" x14ac:dyDescent="0.2">
      <c r="A103" s="28">
        <f t="shared" si="67"/>
        <v>82</v>
      </c>
      <c r="B103" s="73" t="s">
        <v>257</v>
      </c>
      <c r="C103" s="79">
        <v>1320</v>
      </c>
      <c r="D103" s="79">
        <v>0</v>
      </c>
      <c r="E103" s="69">
        <f t="shared" si="74"/>
        <v>1320</v>
      </c>
      <c r="F103" s="37">
        <f>+'DFIT Computations'!G103</f>
        <v>0</v>
      </c>
      <c r="G103" s="37">
        <f t="shared" si="75"/>
        <v>1320</v>
      </c>
      <c r="H103" s="37">
        <f>+'DFIT Computations'!I103</f>
        <v>0</v>
      </c>
      <c r="I103" s="37">
        <f t="shared" si="76"/>
        <v>1320</v>
      </c>
      <c r="J103" s="66">
        <f t="shared" si="77"/>
        <v>0.99</v>
      </c>
      <c r="K103" s="56">
        <f t="shared" si="78"/>
        <v>1307</v>
      </c>
      <c r="L103" s="28" t="str">
        <f>'DFIT Computations'!M103</f>
        <v>LABOR</v>
      </c>
      <c r="M103" s="37">
        <f>+'DFIT Computations'!N103</f>
        <v>0</v>
      </c>
      <c r="N103" s="37">
        <f t="shared" si="79"/>
        <v>1307</v>
      </c>
    </row>
    <row r="104" spans="1:14" x14ac:dyDescent="0.2">
      <c r="A104" s="28">
        <f t="shared" si="67"/>
        <v>83</v>
      </c>
      <c r="B104" s="27" t="s">
        <v>48</v>
      </c>
      <c r="C104" s="79">
        <v>35550</v>
      </c>
      <c r="D104" s="79">
        <v>0</v>
      </c>
      <c r="E104" s="69">
        <f t="shared" si="74"/>
        <v>35550</v>
      </c>
      <c r="F104" s="37">
        <f>+'DFIT Computations'!G104</f>
        <v>0</v>
      </c>
      <c r="G104" s="37">
        <f t="shared" si="75"/>
        <v>35550</v>
      </c>
      <c r="H104" s="37">
        <f>+'DFIT Computations'!I104</f>
        <v>0</v>
      </c>
      <c r="I104" s="37">
        <f t="shared" si="76"/>
        <v>35550</v>
      </c>
      <c r="J104" s="66">
        <f t="shared" si="77"/>
        <v>0.99</v>
      </c>
      <c r="K104" s="56">
        <f t="shared" si="78"/>
        <v>35195</v>
      </c>
      <c r="L104" s="28" t="str">
        <f>'DFIT Computations'!M104</f>
        <v>LABOR</v>
      </c>
      <c r="M104" s="37">
        <f>+'DFIT Computations'!N104</f>
        <v>0</v>
      </c>
      <c r="N104" s="37">
        <f t="shared" si="79"/>
        <v>35195</v>
      </c>
    </row>
    <row r="105" spans="1:14" x14ac:dyDescent="0.2">
      <c r="A105" s="28">
        <f t="shared" si="67"/>
        <v>84</v>
      </c>
      <c r="B105" s="27" t="s">
        <v>49</v>
      </c>
      <c r="C105" s="79">
        <v>-43260</v>
      </c>
      <c r="D105" s="79">
        <v>0</v>
      </c>
      <c r="E105" s="69">
        <f t="shared" si="74"/>
        <v>-43260</v>
      </c>
      <c r="F105" s="37">
        <f>+'DFIT Computations'!G105</f>
        <v>0</v>
      </c>
      <c r="G105" s="37">
        <f t="shared" si="75"/>
        <v>-43260</v>
      </c>
      <c r="H105" s="37">
        <f>+'DFIT Computations'!I105</f>
        <v>0</v>
      </c>
      <c r="I105" s="37">
        <f t="shared" si="76"/>
        <v>-43260</v>
      </c>
      <c r="J105" s="66">
        <f t="shared" si="77"/>
        <v>0.99</v>
      </c>
      <c r="K105" s="56">
        <f t="shared" si="78"/>
        <v>-42827</v>
      </c>
      <c r="L105" s="28" t="str">
        <f>'DFIT Computations'!M105</f>
        <v>LABOR</v>
      </c>
      <c r="M105" s="37">
        <f>+'DFIT Computations'!N105</f>
        <v>0</v>
      </c>
      <c r="N105" s="37">
        <f t="shared" si="79"/>
        <v>-42827</v>
      </c>
    </row>
    <row r="106" spans="1:14" x14ac:dyDescent="0.2">
      <c r="A106" s="28">
        <f t="shared" si="67"/>
        <v>85</v>
      </c>
      <c r="B106" s="27" t="s">
        <v>50</v>
      </c>
      <c r="C106" s="79">
        <v>15470</v>
      </c>
      <c r="D106" s="79">
        <v>0</v>
      </c>
      <c r="E106" s="69">
        <f t="shared" si="74"/>
        <v>15470</v>
      </c>
      <c r="F106" s="37">
        <f>+'DFIT Computations'!G106</f>
        <v>0</v>
      </c>
      <c r="G106" s="37">
        <f t="shared" si="75"/>
        <v>15470</v>
      </c>
      <c r="H106" s="37">
        <f>+'DFIT Computations'!I106</f>
        <v>0</v>
      </c>
      <c r="I106" s="37">
        <f t="shared" si="76"/>
        <v>15470</v>
      </c>
      <c r="J106" s="66">
        <f t="shared" si="77"/>
        <v>1</v>
      </c>
      <c r="K106" s="56">
        <f t="shared" si="78"/>
        <v>15470</v>
      </c>
      <c r="L106" s="28" t="str">
        <f>'DFIT Computations'!M106</f>
        <v>SPECIFIC</v>
      </c>
      <c r="M106" s="37">
        <f>+'DFIT Computations'!N106</f>
        <v>0</v>
      </c>
      <c r="N106" s="37">
        <f t="shared" si="79"/>
        <v>15470</v>
      </c>
    </row>
    <row r="107" spans="1:14" x14ac:dyDescent="0.2">
      <c r="A107" s="28">
        <f t="shared" si="67"/>
        <v>86</v>
      </c>
      <c r="B107" s="27" t="s">
        <v>352</v>
      </c>
      <c r="C107" s="79">
        <v>44256</v>
      </c>
      <c r="D107" s="79">
        <v>0</v>
      </c>
      <c r="E107" s="69">
        <f>+C107-D107</f>
        <v>44256</v>
      </c>
      <c r="F107" s="37">
        <f>+'DFIT Computations'!G107</f>
        <v>0</v>
      </c>
      <c r="G107" s="37">
        <f t="shared" si="75"/>
        <v>44256</v>
      </c>
      <c r="H107" s="37">
        <f>+'DFIT Computations'!I107</f>
        <v>0</v>
      </c>
      <c r="I107" s="37">
        <f>+G107+H107</f>
        <v>44256</v>
      </c>
      <c r="J107" s="66">
        <f t="shared" si="77"/>
        <v>0.99</v>
      </c>
      <c r="K107" s="56">
        <f>IF(I107*J107=0,0, ROUND(I107*J107,0))</f>
        <v>43813</v>
      </c>
      <c r="L107" s="28" t="str">
        <f>'DFIT Computations'!M107</f>
        <v>LABOR</v>
      </c>
      <c r="M107" s="37">
        <f>+'DFIT Computations'!N107</f>
        <v>0</v>
      </c>
      <c r="N107" s="37">
        <f t="shared" si="79"/>
        <v>43813</v>
      </c>
    </row>
    <row r="108" spans="1:14" x14ac:dyDescent="0.2">
      <c r="A108" s="28">
        <f t="shared" si="67"/>
        <v>87</v>
      </c>
      <c r="B108" s="73" t="s">
        <v>258</v>
      </c>
      <c r="C108" s="79">
        <v>-1156380</v>
      </c>
      <c r="D108" s="79">
        <v>0</v>
      </c>
      <c r="E108" s="69">
        <f t="shared" si="74"/>
        <v>-1156380</v>
      </c>
      <c r="F108" s="37">
        <f>+'DFIT Computations'!G108</f>
        <v>0</v>
      </c>
      <c r="G108" s="37">
        <f t="shared" si="75"/>
        <v>-1156380</v>
      </c>
      <c r="H108" s="37">
        <f>+'DFIT Computations'!I108</f>
        <v>0</v>
      </c>
      <c r="I108" s="37">
        <f t="shared" si="76"/>
        <v>-1156380</v>
      </c>
      <c r="J108" s="66">
        <f t="shared" si="77"/>
        <v>0.99</v>
      </c>
      <c r="K108" s="56">
        <f t="shared" si="78"/>
        <v>-1144816</v>
      </c>
      <c r="L108" s="28" t="str">
        <f>'DFIT Computations'!M108</f>
        <v>LABOR</v>
      </c>
      <c r="M108" s="37">
        <f>+'DFIT Computations'!N108</f>
        <v>0</v>
      </c>
      <c r="N108" s="37">
        <f t="shared" si="79"/>
        <v>-1144816</v>
      </c>
    </row>
    <row r="109" spans="1:14" x14ac:dyDescent="0.2">
      <c r="A109" s="28">
        <f t="shared" si="67"/>
        <v>88</v>
      </c>
      <c r="B109" s="27" t="s">
        <v>51</v>
      </c>
      <c r="C109" s="79">
        <v>-646177</v>
      </c>
      <c r="D109" s="79">
        <v>0</v>
      </c>
      <c r="E109" s="69">
        <f t="shared" si="74"/>
        <v>-646177</v>
      </c>
      <c r="F109" s="37">
        <f>+'DFIT Computations'!G109</f>
        <v>0</v>
      </c>
      <c r="G109" s="37">
        <f t="shared" si="75"/>
        <v>-646177</v>
      </c>
      <c r="H109" s="37">
        <f>+'DFIT Computations'!I109</f>
        <v>0</v>
      </c>
      <c r="I109" s="37">
        <f t="shared" si="76"/>
        <v>-646177</v>
      </c>
      <c r="J109" s="66">
        <f t="shared" si="77"/>
        <v>0.99</v>
      </c>
      <c r="K109" s="56">
        <f t="shared" si="78"/>
        <v>-639715</v>
      </c>
      <c r="L109" s="28" t="str">
        <f>'DFIT Computations'!M109</f>
        <v>LABOR</v>
      </c>
      <c r="M109" s="37">
        <f>+'DFIT Computations'!N109</f>
        <v>0</v>
      </c>
      <c r="N109" s="37">
        <f t="shared" si="79"/>
        <v>-639715</v>
      </c>
    </row>
    <row r="110" spans="1:14" x14ac:dyDescent="0.2">
      <c r="A110" s="28">
        <f t="shared" si="67"/>
        <v>89</v>
      </c>
      <c r="B110" s="73" t="s">
        <v>298</v>
      </c>
      <c r="C110" s="79">
        <v>23681</v>
      </c>
      <c r="D110" s="79">
        <v>0</v>
      </c>
      <c r="E110" s="69">
        <f t="shared" ref="E110" si="80">+C110-D110</f>
        <v>23681</v>
      </c>
      <c r="F110" s="37">
        <f>+'DFIT Computations'!G110</f>
        <v>0</v>
      </c>
      <c r="G110" s="37">
        <f t="shared" si="75"/>
        <v>23681</v>
      </c>
      <c r="H110" s="37">
        <f>+'DFIT Computations'!I110</f>
        <v>0</v>
      </c>
      <c r="I110" s="37">
        <f t="shared" ref="I110" si="81">+G110+H110</f>
        <v>23681</v>
      </c>
      <c r="J110" s="66">
        <f t="shared" si="77"/>
        <v>0.99</v>
      </c>
      <c r="K110" s="56">
        <f t="shared" ref="K110" si="82">IF(I110*J110=0,0, ROUND(I110*J110,0))</f>
        <v>23444</v>
      </c>
      <c r="L110" s="28" t="str">
        <f>'DFIT Computations'!M110</f>
        <v>LABOR</v>
      </c>
      <c r="M110" s="37">
        <f>+'DFIT Computations'!N110</f>
        <v>-23444</v>
      </c>
      <c r="N110" s="37">
        <f t="shared" si="79"/>
        <v>0</v>
      </c>
    </row>
    <row r="111" spans="1:14" x14ac:dyDescent="0.2">
      <c r="A111" s="28">
        <f t="shared" si="67"/>
        <v>90</v>
      </c>
      <c r="B111" s="73" t="s">
        <v>259</v>
      </c>
      <c r="C111" s="79">
        <v>499</v>
      </c>
      <c r="D111" s="79">
        <v>0</v>
      </c>
      <c r="E111" s="69">
        <f t="shared" si="74"/>
        <v>499</v>
      </c>
      <c r="F111" s="37">
        <f>+'DFIT Computations'!G111</f>
        <v>0</v>
      </c>
      <c r="G111" s="37">
        <f t="shared" si="75"/>
        <v>499</v>
      </c>
      <c r="H111" s="37">
        <f>+'DFIT Computations'!I111</f>
        <v>0</v>
      </c>
      <c r="I111" s="37">
        <f t="shared" si="76"/>
        <v>499</v>
      </c>
      <c r="J111" s="66">
        <f t="shared" si="77"/>
        <v>0.99</v>
      </c>
      <c r="K111" s="56">
        <f t="shared" si="78"/>
        <v>494</v>
      </c>
      <c r="L111" s="28" t="str">
        <f>'DFIT Computations'!M111</f>
        <v>LABOR</v>
      </c>
      <c r="M111" s="37">
        <f>+'DFIT Computations'!N111</f>
        <v>0</v>
      </c>
      <c r="N111" s="37">
        <f t="shared" si="79"/>
        <v>494</v>
      </c>
    </row>
    <row r="112" spans="1:14" x14ac:dyDescent="0.2">
      <c r="A112" s="28">
        <f t="shared" si="67"/>
        <v>91</v>
      </c>
      <c r="B112" s="73" t="s">
        <v>353</v>
      </c>
      <c r="C112" s="79">
        <v>-61163</v>
      </c>
      <c r="D112" s="79">
        <v>-61163</v>
      </c>
      <c r="E112" s="69">
        <f>+C112-D112</f>
        <v>0</v>
      </c>
      <c r="F112" s="37">
        <f>+'DFIT Computations'!G112</f>
        <v>0</v>
      </c>
      <c r="G112" s="37">
        <f t="shared" ref="G112:G113" si="83">+E112+F112</f>
        <v>0</v>
      </c>
      <c r="H112" s="37">
        <f>+'DFIT Computations'!I112</f>
        <v>0</v>
      </c>
      <c r="I112" s="37">
        <f>+G112+H112</f>
        <v>0</v>
      </c>
      <c r="J112" s="66">
        <f t="shared" si="77"/>
        <v>0</v>
      </c>
      <c r="K112" s="56">
        <f>IF(I112*J112=0,0, ROUND(I112*J112,0))</f>
        <v>0</v>
      </c>
      <c r="L112" s="28" t="str">
        <f>'DFIT Computations'!M112</f>
        <v>NON-APPLIC</v>
      </c>
      <c r="M112" s="37">
        <f>+'DFIT Computations'!N112</f>
        <v>0</v>
      </c>
      <c r="N112" s="37">
        <f t="shared" ref="N112:N113" si="84">K112+M112</f>
        <v>0</v>
      </c>
    </row>
    <row r="113" spans="1:14" x14ac:dyDescent="0.2">
      <c r="A113" s="28">
        <f t="shared" si="67"/>
        <v>92</v>
      </c>
      <c r="B113" s="73" t="s">
        <v>354</v>
      </c>
      <c r="C113" s="79">
        <v>-265037</v>
      </c>
      <c r="D113" s="79">
        <v>-265037</v>
      </c>
      <c r="E113" s="69">
        <f>+C113-D113</f>
        <v>0</v>
      </c>
      <c r="F113" s="37">
        <f>+'DFIT Computations'!G113</f>
        <v>0</v>
      </c>
      <c r="G113" s="37">
        <f t="shared" si="83"/>
        <v>0</v>
      </c>
      <c r="H113" s="37">
        <f>+'DFIT Computations'!I113</f>
        <v>0</v>
      </c>
      <c r="I113" s="37">
        <f>+G113+H113</f>
        <v>0</v>
      </c>
      <c r="J113" s="66">
        <f t="shared" si="77"/>
        <v>0</v>
      </c>
      <c r="K113" s="56">
        <f>IF(I113*J113=0,0, ROUND(I113*J113,0))</f>
        <v>0</v>
      </c>
      <c r="L113" s="28" t="str">
        <f>'DFIT Computations'!M113</f>
        <v>NON-APPLIC</v>
      </c>
      <c r="M113" s="37">
        <f>+'DFIT Computations'!N113</f>
        <v>0</v>
      </c>
      <c r="N113" s="37">
        <f t="shared" si="84"/>
        <v>0</v>
      </c>
    </row>
    <row r="114" spans="1:14" x14ac:dyDescent="0.2">
      <c r="A114" s="28">
        <f t="shared" si="67"/>
        <v>93</v>
      </c>
      <c r="B114" s="73" t="s">
        <v>278</v>
      </c>
      <c r="C114" s="79">
        <v>0</v>
      </c>
      <c r="D114" s="79">
        <v>0</v>
      </c>
      <c r="E114" s="69">
        <f>+C114-D114</f>
        <v>0</v>
      </c>
      <c r="F114" s="37">
        <f>+'DFIT Computations'!G114</f>
        <v>0</v>
      </c>
      <c r="G114" s="37">
        <f t="shared" si="75"/>
        <v>0</v>
      </c>
      <c r="H114" s="37">
        <f>+'DFIT Computations'!I114</f>
        <v>0</v>
      </c>
      <c r="I114" s="37">
        <f>+G114+H114</f>
        <v>0</v>
      </c>
      <c r="J114" s="66">
        <f t="shared" si="77"/>
        <v>0</v>
      </c>
      <c r="K114" s="56">
        <f>IF(I114*J114=0,0, ROUND(I114*J114,0))</f>
        <v>0</v>
      </c>
      <c r="L114" s="28" t="str">
        <f>'DFIT Computations'!M114</f>
        <v>NON-APPLIC</v>
      </c>
      <c r="M114" s="37">
        <f>+'DFIT Computations'!N114</f>
        <v>0</v>
      </c>
      <c r="N114" s="37">
        <f t="shared" si="79"/>
        <v>0</v>
      </c>
    </row>
    <row r="115" spans="1:14" x14ac:dyDescent="0.2">
      <c r="A115" s="28">
        <f t="shared" si="67"/>
        <v>94</v>
      </c>
      <c r="B115" s="27" t="s">
        <v>52</v>
      </c>
      <c r="C115" s="79">
        <v>0</v>
      </c>
      <c r="D115" s="79">
        <v>0</v>
      </c>
      <c r="E115" s="69">
        <f t="shared" si="74"/>
        <v>0</v>
      </c>
      <c r="F115" s="37">
        <f>+'DFIT Computations'!G115</f>
        <v>0</v>
      </c>
      <c r="G115" s="37">
        <f t="shared" si="75"/>
        <v>0</v>
      </c>
      <c r="H115" s="37">
        <f>+'DFIT Computations'!I115</f>
        <v>0</v>
      </c>
      <c r="I115" s="37">
        <f t="shared" si="76"/>
        <v>0</v>
      </c>
      <c r="J115" s="66">
        <f t="shared" si="77"/>
        <v>0.98899999999999999</v>
      </c>
      <c r="K115" s="56">
        <f t="shared" si="78"/>
        <v>0</v>
      </c>
      <c r="L115" s="28" t="str">
        <f>'DFIT Computations'!M115</f>
        <v>REVENUE</v>
      </c>
      <c r="M115" s="37">
        <f>+'DFIT Computations'!N115</f>
        <v>0</v>
      </c>
      <c r="N115" s="37">
        <f t="shared" si="79"/>
        <v>0</v>
      </c>
    </row>
    <row r="116" spans="1:14" x14ac:dyDescent="0.2">
      <c r="A116" s="28">
        <f t="shared" si="67"/>
        <v>95</v>
      </c>
      <c r="B116" s="27" t="s">
        <v>53</v>
      </c>
      <c r="C116" s="79">
        <v>-17119</v>
      </c>
      <c r="D116" s="79">
        <v>0</v>
      </c>
      <c r="E116" s="69">
        <f t="shared" si="74"/>
        <v>-17119</v>
      </c>
      <c r="F116" s="37">
        <f>+'DFIT Computations'!G116</f>
        <v>0</v>
      </c>
      <c r="G116" s="37">
        <f t="shared" si="75"/>
        <v>-17119</v>
      </c>
      <c r="H116" s="37">
        <f>+'DFIT Computations'!I116</f>
        <v>0</v>
      </c>
      <c r="I116" s="37">
        <f t="shared" si="76"/>
        <v>-17119</v>
      </c>
      <c r="J116" s="66">
        <f t="shared" si="77"/>
        <v>0</v>
      </c>
      <c r="K116" s="56">
        <f t="shared" si="78"/>
        <v>0</v>
      </c>
      <c r="L116" s="28" t="str">
        <f>'DFIT Computations'!M116</f>
        <v>NON-APPLIC</v>
      </c>
      <c r="M116" s="37">
        <f>+'DFIT Computations'!N116</f>
        <v>0</v>
      </c>
      <c r="N116" s="37">
        <f t="shared" si="79"/>
        <v>0</v>
      </c>
    </row>
    <row r="117" spans="1:14" x14ac:dyDescent="0.2">
      <c r="A117" s="28">
        <f t="shared" si="67"/>
        <v>96</v>
      </c>
      <c r="B117" s="27" t="s">
        <v>54</v>
      </c>
      <c r="C117" s="79">
        <v>-52564</v>
      </c>
      <c r="D117" s="79">
        <v>0</v>
      </c>
      <c r="E117" s="69">
        <f t="shared" si="74"/>
        <v>-52564</v>
      </c>
      <c r="F117" s="37">
        <f>+'DFIT Computations'!G117</f>
        <v>0</v>
      </c>
      <c r="G117" s="37">
        <f t="shared" si="75"/>
        <v>-52564</v>
      </c>
      <c r="H117" s="37">
        <f>+'DFIT Computations'!I117</f>
        <v>0</v>
      </c>
      <c r="I117" s="37">
        <f t="shared" si="76"/>
        <v>-52564</v>
      </c>
      <c r="J117" s="66">
        <f t="shared" si="77"/>
        <v>0</v>
      </c>
      <c r="K117" s="56">
        <f t="shared" si="78"/>
        <v>0</v>
      </c>
      <c r="L117" s="28" t="str">
        <f>'DFIT Computations'!M117</f>
        <v>NON-APPLIC</v>
      </c>
      <c r="M117" s="37">
        <f>+'DFIT Computations'!N117</f>
        <v>0</v>
      </c>
      <c r="N117" s="37">
        <f t="shared" si="79"/>
        <v>0</v>
      </c>
    </row>
    <row r="118" spans="1:14" x14ac:dyDescent="0.2">
      <c r="A118" s="28">
        <f t="shared" si="67"/>
        <v>97</v>
      </c>
      <c r="B118" s="27" t="s">
        <v>55</v>
      </c>
      <c r="C118" s="79">
        <v>0</v>
      </c>
      <c r="D118" s="79">
        <v>0</v>
      </c>
      <c r="E118" s="69">
        <f t="shared" si="74"/>
        <v>0</v>
      </c>
      <c r="F118" s="37">
        <f>+'DFIT Computations'!G118</f>
        <v>0</v>
      </c>
      <c r="G118" s="37">
        <f t="shared" si="75"/>
        <v>0</v>
      </c>
      <c r="H118" s="37">
        <f>+'DFIT Computations'!I118</f>
        <v>0</v>
      </c>
      <c r="I118" s="37">
        <f t="shared" si="76"/>
        <v>0</v>
      </c>
      <c r="J118" s="66">
        <f t="shared" si="77"/>
        <v>0.98899999999999999</v>
      </c>
      <c r="K118" s="56">
        <f t="shared" si="78"/>
        <v>0</v>
      </c>
      <c r="L118" s="28" t="str">
        <f>'DFIT Computations'!M118</f>
        <v>REVENUE</v>
      </c>
      <c r="M118" s="37">
        <f>+'DFIT Computations'!N118</f>
        <v>0</v>
      </c>
      <c r="N118" s="37">
        <f t="shared" si="79"/>
        <v>0</v>
      </c>
    </row>
    <row r="119" spans="1:14" x14ac:dyDescent="0.2">
      <c r="A119" s="28">
        <f t="shared" si="67"/>
        <v>98</v>
      </c>
      <c r="B119" s="27" t="s">
        <v>56</v>
      </c>
      <c r="C119" s="79">
        <v>-75947</v>
      </c>
      <c r="D119" s="79">
        <v>0</v>
      </c>
      <c r="E119" s="69">
        <f t="shared" si="74"/>
        <v>-75947</v>
      </c>
      <c r="F119" s="37">
        <f>+'DFIT Computations'!G119</f>
        <v>0</v>
      </c>
      <c r="G119" s="37">
        <f t="shared" si="75"/>
        <v>-75947</v>
      </c>
      <c r="H119" s="37">
        <f>+'DFIT Computations'!I119</f>
        <v>0</v>
      </c>
      <c r="I119" s="37">
        <f t="shared" si="76"/>
        <v>-75947</v>
      </c>
      <c r="J119" s="66">
        <f t="shared" si="77"/>
        <v>0.98599999999999999</v>
      </c>
      <c r="K119" s="56">
        <f t="shared" si="78"/>
        <v>-74884</v>
      </c>
      <c r="L119" s="28" t="str">
        <f>'DFIT Computations'!M119</f>
        <v>TRAN PLT</v>
      </c>
      <c r="M119" s="37">
        <f>+'DFIT Computations'!N119</f>
        <v>52401</v>
      </c>
      <c r="N119" s="37">
        <f t="shared" si="79"/>
        <v>-22483</v>
      </c>
    </row>
    <row r="120" spans="1:14" x14ac:dyDescent="0.2">
      <c r="A120" s="28">
        <f t="shared" si="67"/>
        <v>99</v>
      </c>
      <c r="B120" s="27" t="s">
        <v>185</v>
      </c>
      <c r="C120" s="79">
        <v>0</v>
      </c>
      <c r="D120" s="79">
        <v>0</v>
      </c>
      <c r="E120" s="69">
        <f t="shared" si="74"/>
        <v>0</v>
      </c>
      <c r="F120" s="37">
        <f>+'DFIT Computations'!G120</f>
        <v>0</v>
      </c>
      <c r="G120" s="37">
        <f t="shared" si="75"/>
        <v>0</v>
      </c>
      <c r="H120" s="37">
        <f>+'DFIT Computations'!I120</f>
        <v>0</v>
      </c>
      <c r="I120" s="37">
        <f t="shared" si="76"/>
        <v>0</v>
      </c>
      <c r="J120" s="66">
        <f t="shared" si="77"/>
        <v>1</v>
      </c>
      <c r="K120" s="56">
        <f t="shared" si="78"/>
        <v>0</v>
      </c>
      <c r="L120" s="28" t="str">
        <f>'DFIT Computations'!M120</f>
        <v>SPECIFIC</v>
      </c>
      <c r="M120" s="37">
        <f>+'DFIT Computations'!N120</f>
        <v>0</v>
      </c>
      <c r="N120" s="37">
        <f t="shared" si="79"/>
        <v>0</v>
      </c>
    </row>
    <row r="121" spans="1:14" x14ac:dyDescent="0.2">
      <c r="A121" s="28">
        <f t="shared" si="67"/>
        <v>100</v>
      </c>
      <c r="B121" s="27" t="s">
        <v>186</v>
      </c>
      <c r="C121" s="79">
        <v>109572</v>
      </c>
      <c r="D121" s="79">
        <v>0</v>
      </c>
      <c r="E121" s="69">
        <f t="shared" si="74"/>
        <v>109572</v>
      </c>
      <c r="F121" s="37">
        <f>+'DFIT Computations'!G121</f>
        <v>0</v>
      </c>
      <c r="G121" s="37">
        <f t="shared" si="75"/>
        <v>109572</v>
      </c>
      <c r="H121" s="37">
        <f>+'DFIT Computations'!I121</f>
        <v>0</v>
      </c>
      <c r="I121" s="37">
        <f t="shared" si="76"/>
        <v>109572</v>
      </c>
      <c r="J121" s="66">
        <f t="shared" si="77"/>
        <v>1</v>
      </c>
      <c r="K121" s="56">
        <f t="shared" si="78"/>
        <v>109572</v>
      </c>
      <c r="L121" s="28" t="str">
        <f>'DFIT Computations'!M121</f>
        <v>SPECIFIC</v>
      </c>
      <c r="M121" s="37">
        <f>+'DFIT Computations'!N121</f>
        <v>0</v>
      </c>
      <c r="N121" s="37">
        <f t="shared" si="79"/>
        <v>109572</v>
      </c>
    </row>
    <row r="122" spans="1:14" x14ac:dyDescent="0.2">
      <c r="A122" s="28">
        <f t="shared" si="67"/>
        <v>101</v>
      </c>
      <c r="B122" s="90" t="s">
        <v>57</v>
      </c>
      <c r="C122" s="94">
        <f t="shared" ref="C122:I122" si="85">SUM(C99:C121)</f>
        <v>2743622</v>
      </c>
      <c r="D122" s="94">
        <f t="shared" si="85"/>
        <v>-339368</v>
      </c>
      <c r="E122" s="94">
        <f t="shared" si="85"/>
        <v>3082990</v>
      </c>
      <c r="F122" s="94">
        <f t="shared" ref="F122" si="86">SUM(F99:F121)</f>
        <v>0</v>
      </c>
      <c r="G122" s="94">
        <f t="shared" si="85"/>
        <v>3082990</v>
      </c>
      <c r="H122" s="94">
        <f t="shared" si="85"/>
        <v>0</v>
      </c>
      <c r="I122" s="94">
        <f t="shared" si="85"/>
        <v>3082990</v>
      </c>
      <c r="J122" s="34"/>
      <c r="K122" s="94">
        <f>SUM(K99:K121)</f>
        <v>3122701</v>
      </c>
      <c r="M122" s="94">
        <f t="shared" ref="M122:N122" si="87">SUM(M99:M121)</f>
        <v>46336</v>
      </c>
      <c r="N122" s="94">
        <f t="shared" si="87"/>
        <v>3169037</v>
      </c>
    </row>
    <row r="123" spans="1:14" x14ac:dyDescent="0.2">
      <c r="A123" s="28">
        <f t="shared" si="67"/>
        <v>102</v>
      </c>
      <c r="B123" s="27" t="s">
        <v>0</v>
      </c>
      <c r="C123" s="48"/>
      <c r="D123" s="98"/>
      <c r="E123" s="98"/>
      <c r="F123" s="55"/>
      <c r="G123" s="55"/>
      <c r="H123" s="55"/>
      <c r="I123" s="55"/>
      <c r="J123" s="97"/>
      <c r="M123" s="55"/>
      <c r="N123" s="55"/>
    </row>
    <row r="124" spans="1:14" x14ac:dyDescent="0.2">
      <c r="A124" s="28">
        <f t="shared" si="67"/>
        <v>103</v>
      </c>
      <c r="B124" s="90" t="s">
        <v>58</v>
      </c>
      <c r="C124" s="48"/>
      <c r="D124" s="98"/>
      <c r="E124" s="98"/>
      <c r="F124" s="55"/>
      <c r="G124" s="55"/>
      <c r="H124" s="55"/>
      <c r="I124" s="55"/>
      <c r="J124" s="97"/>
      <c r="M124" s="55"/>
      <c r="N124" s="55"/>
    </row>
    <row r="125" spans="1:14" x14ac:dyDescent="0.2">
      <c r="A125" s="28">
        <f t="shared" si="67"/>
        <v>104</v>
      </c>
      <c r="B125" s="27" t="s">
        <v>59</v>
      </c>
      <c r="C125" s="79">
        <v>-8575</v>
      </c>
      <c r="D125" s="79">
        <v>0</v>
      </c>
      <c r="E125" s="69">
        <f t="shared" ref="E125:E139" si="88">+C125-D125</f>
        <v>-8575</v>
      </c>
      <c r="F125" s="37">
        <f>+'DFIT Computations'!G125</f>
        <v>0</v>
      </c>
      <c r="G125" s="37">
        <f t="shared" ref="G125:G141" si="89">+E125+F125</f>
        <v>-8575</v>
      </c>
      <c r="H125" s="37">
        <f>+'DFIT Computations'!I125</f>
        <v>0</v>
      </c>
      <c r="I125" s="37">
        <f t="shared" ref="I125:I139" si="90">+G125+H125</f>
        <v>-8575</v>
      </c>
      <c r="J125" s="66">
        <f t="shared" ref="J125:J147" si="91">VLOOKUP(L125,$C$264:$D$278,2,FALSE)</f>
        <v>0.999</v>
      </c>
      <c r="K125" s="56">
        <f t="shared" ref="K125:K139" si="92">IF(I125*J125=0,0, ROUND(I125*J125,0))</f>
        <v>-8566</v>
      </c>
      <c r="L125" s="28" t="str">
        <f>'DFIT Computations'!M125</f>
        <v>DIST PLT</v>
      </c>
      <c r="M125" s="37">
        <f>+'DFIT Computations'!N125</f>
        <v>0</v>
      </c>
      <c r="N125" s="37">
        <f t="shared" ref="N125:N147" si="93">K125+M125</f>
        <v>-8566</v>
      </c>
    </row>
    <row r="126" spans="1:14" x14ac:dyDescent="0.2">
      <c r="A126" s="28">
        <f t="shared" si="67"/>
        <v>105</v>
      </c>
      <c r="B126" s="27" t="s">
        <v>60</v>
      </c>
      <c r="C126" s="79">
        <v>4745</v>
      </c>
      <c r="D126" s="79">
        <v>0</v>
      </c>
      <c r="E126" s="69">
        <f t="shared" si="88"/>
        <v>4745</v>
      </c>
      <c r="F126" s="37">
        <f>+'DFIT Computations'!G126</f>
        <v>0</v>
      </c>
      <c r="G126" s="37">
        <f t="shared" si="89"/>
        <v>4745</v>
      </c>
      <c r="H126" s="37">
        <f>+'DFIT Computations'!I126</f>
        <v>0</v>
      </c>
      <c r="I126" s="37">
        <f t="shared" si="90"/>
        <v>4745</v>
      </c>
      <c r="J126" s="66">
        <f t="shared" si="91"/>
        <v>0.98899999999999999</v>
      </c>
      <c r="K126" s="56">
        <f t="shared" si="92"/>
        <v>4693</v>
      </c>
      <c r="L126" s="28" t="str">
        <f>'DFIT Computations'!M126</f>
        <v>REVENUE</v>
      </c>
      <c r="M126" s="37">
        <f>+'DFIT Computations'!N126</f>
        <v>0</v>
      </c>
      <c r="N126" s="37">
        <f t="shared" si="93"/>
        <v>4693</v>
      </c>
    </row>
    <row r="127" spans="1:14" x14ac:dyDescent="0.2">
      <c r="A127" s="28">
        <f t="shared" si="67"/>
        <v>106</v>
      </c>
      <c r="B127" s="73" t="s">
        <v>318</v>
      </c>
      <c r="C127" s="79">
        <v>-1644455</v>
      </c>
      <c r="D127" s="79">
        <v>0</v>
      </c>
      <c r="E127" s="69">
        <f t="shared" si="88"/>
        <v>-1644455</v>
      </c>
      <c r="F127" s="37">
        <f>+'DFIT Computations'!G127</f>
        <v>0</v>
      </c>
      <c r="G127" s="37">
        <f t="shared" si="89"/>
        <v>-1644455</v>
      </c>
      <c r="H127" s="37">
        <f>+'DFIT Computations'!I127</f>
        <v>0</v>
      </c>
      <c r="I127" s="37">
        <f t="shared" si="90"/>
        <v>-1644455</v>
      </c>
      <c r="J127" s="66">
        <f t="shared" si="91"/>
        <v>0.98599999999999999</v>
      </c>
      <c r="K127" s="56">
        <f t="shared" si="92"/>
        <v>-1621433</v>
      </c>
      <c r="L127" s="28" t="str">
        <f>'DFIT Computations'!M127</f>
        <v>DEMAND</v>
      </c>
      <c r="M127" s="37">
        <f>+'DFIT Computations'!N127</f>
        <v>783116</v>
      </c>
      <c r="N127" s="37">
        <f t="shared" si="93"/>
        <v>-838317</v>
      </c>
    </row>
    <row r="128" spans="1:14" x14ac:dyDescent="0.2">
      <c r="A128" s="28">
        <f t="shared" si="67"/>
        <v>107</v>
      </c>
      <c r="B128" s="73" t="s">
        <v>276</v>
      </c>
      <c r="C128" s="79">
        <v>-332778</v>
      </c>
      <c r="D128" s="79">
        <v>0</v>
      </c>
      <c r="E128" s="69">
        <f t="shared" si="88"/>
        <v>-332778</v>
      </c>
      <c r="F128" s="37">
        <f>+'DFIT Computations'!G128</f>
        <v>0</v>
      </c>
      <c r="G128" s="37">
        <f t="shared" si="89"/>
        <v>-332778</v>
      </c>
      <c r="H128" s="37">
        <f>+'DFIT Computations'!I128</f>
        <v>0</v>
      </c>
      <c r="I128" s="37">
        <f t="shared" si="90"/>
        <v>-332778</v>
      </c>
      <c r="J128" s="66">
        <f t="shared" si="91"/>
        <v>0.99</v>
      </c>
      <c r="K128" s="56">
        <f t="shared" si="92"/>
        <v>-329450</v>
      </c>
      <c r="L128" s="28" t="str">
        <f>'DFIT Computations'!M128</f>
        <v>LABOR</v>
      </c>
      <c r="M128" s="37">
        <f>+'DFIT Computations'!N128</f>
        <v>0</v>
      </c>
      <c r="N128" s="37">
        <f t="shared" si="93"/>
        <v>-329450</v>
      </c>
    </row>
    <row r="129" spans="1:14" x14ac:dyDescent="0.2">
      <c r="A129" s="28">
        <f t="shared" si="67"/>
        <v>108</v>
      </c>
      <c r="B129" s="27" t="s">
        <v>61</v>
      </c>
      <c r="C129" s="79">
        <v>-680</v>
      </c>
      <c r="D129" s="79">
        <v>0</v>
      </c>
      <c r="E129" s="69">
        <f t="shared" si="88"/>
        <v>-680</v>
      </c>
      <c r="F129" s="37">
        <f>+'DFIT Computations'!G129</f>
        <v>0</v>
      </c>
      <c r="G129" s="37">
        <f t="shared" si="89"/>
        <v>-680</v>
      </c>
      <c r="H129" s="37">
        <f>+'DFIT Computations'!I129</f>
        <v>0</v>
      </c>
      <c r="I129" s="37">
        <f t="shared" si="90"/>
        <v>-680</v>
      </c>
      <c r="J129" s="66">
        <f t="shared" si="91"/>
        <v>0.98899999999999999</v>
      </c>
      <c r="K129" s="56">
        <f t="shared" si="92"/>
        <v>-673</v>
      </c>
      <c r="L129" s="28" t="str">
        <f>'DFIT Computations'!M129</f>
        <v>REVENUE</v>
      </c>
      <c r="M129" s="37">
        <f>+'DFIT Computations'!N129</f>
        <v>0</v>
      </c>
      <c r="N129" s="37">
        <f t="shared" si="93"/>
        <v>-673</v>
      </c>
    </row>
    <row r="130" spans="1:14" x14ac:dyDescent="0.2">
      <c r="A130" s="28">
        <f t="shared" si="67"/>
        <v>109</v>
      </c>
      <c r="B130" s="27" t="s">
        <v>355</v>
      </c>
      <c r="C130" s="79">
        <v>-151047</v>
      </c>
      <c r="D130" s="79">
        <v>0</v>
      </c>
      <c r="E130" s="69">
        <f>+C130-D130</f>
        <v>-151047</v>
      </c>
      <c r="F130" s="37">
        <f>+'DFIT Computations'!G130</f>
        <v>0</v>
      </c>
      <c r="G130" s="37">
        <f t="shared" si="89"/>
        <v>-151047</v>
      </c>
      <c r="H130" s="37">
        <f>+'DFIT Computations'!I130</f>
        <v>0</v>
      </c>
      <c r="I130" s="37">
        <f>+G130+H130</f>
        <v>-151047</v>
      </c>
      <c r="J130" s="66">
        <f t="shared" si="91"/>
        <v>0.98899999999999999</v>
      </c>
      <c r="K130" s="56">
        <f>IF(I130*J130=0,0, ROUND(I130*J130,0))</f>
        <v>-149385</v>
      </c>
      <c r="L130" s="28" t="str">
        <f>'DFIT Computations'!M130</f>
        <v>REVENUE</v>
      </c>
      <c r="M130" s="37">
        <f>+'DFIT Computations'!N130</f>
        <v>0</v>
      </c>
      <c r="N130" s="37">
        <f t="shared" si="93"/>
        <v>-149385</v>
      </c>
    </row>
    <row r="131" spans="1:14" x14ac:dyDescent="0.2">
      <c r="A131" s="28">
        <f t="shared" si="67"/>
        <v>110</v>
      </c>
      <c r="B131" s="27" t="s">
        <v>356</v>
      </c>
      <c r="C131" s="79">
        <v>-541253</v>
      </c>
      <c r="D131" s="79">
        <v>0</v>
      </c>
      <c r="E131" s="69">
        <f>+C131-D131</f>
        <v>-541253</v>
      </c>
      <c r="F131" s="37">
        <f>+'DFIT Computations'!G131</f>
        <v>0</v>
      </c>
      <c r="G131" s="37">
        <f t="shared" si="89"/>
        <v>-541253</v>
      </c>
      <c r="H131" s="37">
        <f>+'DFIT Computations'!I131</f>
        <v>0</v>
      </c>
      <c r="I131" s="37">
        <f>+G131+H131</f>
        <v>-541253</v>
      </c>
      <c r="J131" s="66">
        <f t="shared" si="91"/>
        <v>0.98899999999999999</v>
      </c>
      <c r="K131" s="56">
        <f>IF(I131*J131=0,0, ROUND(I131*J131,0))</f>
        <v>-535299</v>
      </c>
      <c r="L131" s="28" t="str">
        <f>'DFIT Computations'!M131</f>
        <v>REVENUE</v>
      </c>
      <c r="M131" s="37">
        <f>+'DFIT Computations'!N131</f>
        <v>0</v>
      </c>
      <c r="N131" s="37">
        <f t="shared" si="93"/>
        <v>-535299</v>
      </c>
    </row>
    <row r="132" spans="1:14" x14ac:dyDescent="0.2">
      <c r="A132" s="28">
        <f t="shared" si="67"/>
        <v>111</v>
      </c>
      <c r="B132" s="27" t="s">
        <v>62</v>
      </c>
      <c r="C132" s="79">
        <v>0</v>
      </c>
      <c r="D132" s="79">
        <v>0</v>
      </c>
      <c r="E132" s="69">
        <f t="shared" si="88"/>
        <v>0</v>
      </c>
      <c r="F132" s="37">
        <f>+'DFIT Computations'!G132</f>
        <v>0</v>
      </c>
      <c r="G132" s="37">
        <f t="shared" si="89"/>
        <v>0</v>
      </c>
      <c r="H132" s="37">
        <f>+'DFIT Computations'!I132</f>
        <v>0</v>
      </c>
      <c r="I132" s="37">
        <f t="shared" si="90"/>
        <v>0</v>
      </c>
      <c r="J132" s="66">
        <f t="shared" si="91"/>
        <v>0.98599999999999999</v>
      </c>
      <c r="K132" s="56">
        <f t="shared" si="92"/>
        <v>0</v>
      </c>
      <c r="L132" s="28" t="str">
        <f>'DFIT Computations'!M132</f>
        <v>TRAN PLT</v>
      </c>
      <c r="M132" s="37">
        <f>+'DFIT Computations'!N132</f>
        <v>0</v>
      </c>
      <c r="N132" s="37">
        <f t="shared" si="93"/>
        <v>0</v>
      </c>
    </row>
    <row r="133" spans="1:14" x14ac:dyDescent="0.2">
      <c r="A133" s="28">
        <f t="shared" si="67"/>
        <v>112</v>
      </c>
      <c r="B133" s="27" t="s">
        <v>63</v>
      </c>
      <c r="C133" s="79">
        <v>7850</v>
      </c>
      <c r="D133" s="79">
        <v>7850</v>
      </c>
      <c r="E133" s="69">
        <f t="shared" si="88"/>
        <v>0</v>
      </c>
      <c r="F133" s="37">
        <f>+'DFIT Computations'!G133</f>
        <v>0</v>
      </c>
      <c r="G133" s="37">
        <f t="shared" si="89"/>
        <v>0</v>
      </c>
      <c r="H133" s="37">
        <f>+'DFIT Computations'!I133</f>
        <v>0</v>
      </c>
      <c r="I133" s="37">
        <f t="shared" si="90"/>
        <v>0</v>
      </c>
      <c r="J133" s="66">
        <f t="shared" si="91"/>
        <v>0</v>
      </c>
      <c r="K133" s="56">
        <f t="shared" si="92"/>
        <v>0</v>
      </c>
      <c r="L133" s="28" t="str">
        <f>'DFIT Computations'!M133</f>
        <v>NON-UTILITY</v>
      </c>
      <c r="M133" s="37">
        <f>+'DFIT Computations'!N133</f>
        <v>0</v>
      </c>
      <c r="N133" s="37">
        <f t="shared" si="93"/>
        <v>0</v>
      </c>
    </row>
    <row r="134" spans="1:14" x14ac:dyDescent="0.2">
      <c r="A134" s="28">
        <f t="shared" si="67"/>
        <v>113</v>
      </c>
      <c r="B134" s="73" t="s">
        <v>260</v>
      </c>
      <c r="C134" s="79">
        <v>-5078997</v>
      </c>
      <c r="D134" s="79">
        <v>0</v>
      </c>
      <c r="E134" s="69">
        <f t="shared" si="88"/>
        <v>-5078997</v>
      </c>
      <c r="F134" s="37">
        <f>+'DFIT Computations'!G134</f>
        <v>0</v>
      </c>
      <c r="G134" s="37">
        <f t="shared" si="89"/>
        <v>-5078997</v>
      </c>
      <c r="H134" s="37">
        <f>+'DFIT Computations'!I134</f>
        <v>0</v>
      </c>
      <c r="I134" s="37">
        <f t="shared" si="90"/>
        <v>-5078997</v>
      </c>
      <c r="J134" s="66">
        <f t="shared" si="91"/>
        <v>0.99</v>
      </c>
      <c r="K134" s="56">
        <f t="shared" si="92"/>
        <v>-5028207</v>
      </c>
      <c r="L134" s="28" t="str">
        <f>'DFIT Computations'!M134</f>
        <v>LABOR</v>
      </c>
      <c r="M134" s="37">
        <f>+'DFIT Computations'!N134</f>
        <v>0</v>
      </c>
      <c r="N134" s="37">
        <f t="shared" si="93"/>
        <v>-5028207</v>
      </c>
    </row>
    <row r="135" spans="1:14" x14ac:dyDescent="0.2">
      <c r="A135" s="28">
        <f t="shared" si="67"/>
        <v>114</v>
      </c>
      <c r="B135" s="73" t="s">
        <v>261</v>
      </c>
      <c r="C135" s="79">
        <v>-1320</v>
      </c>
      <c r="D135" s="79">
        <v>0</v>
      </c>
      <c r="E135" s="69">
        <f t="shared" si="88"/>
        <v>-1320</v>
      </c>
      <c r="F135" s="37">
        <f>+'DFIT Computations'!G135</f>
        <v>0</v>
      </c>
      <c r="G135" s="37">
        <f t="shared" si="89"/>
        <v>-1320</v>
      </c>
      <c r="H135" s="37">
        <f>+'DFIT Computations'!I135</f>
        <v>0</v>
      </c>
      <c r="I135" s="37">
        <f t="shared" si="90"/>
        <v>-1320</v>
      </c>
      <c r="J135" s="66">
        <f t="shared" si="91"/>
        <v>0.99</v>
      </c>
      <c r="K135" s="56">
        <f t="shared" si="92"/>
        <v>-1307</v>
      </c>
      <c r="L135" s="28" t="str">
        <f>'DFIT Computations'!M135</f>
        <v>LABOR</v>
      </c>
      <c r="M135" s="37">
        <f>+'DFIT Computations'!N135</f>
        <v>0</v>
      </c>
      <c r="N135" s="37">
        <f t="shared" si="93"/>
        <v>-1307</v>
      </c>
    </row>
    <row r="136" spans="1:14" x14ac:dyDescent="0.2">
      <c r="A136" s="28">
        <f t="shared" si="67"/>
        <v>115</v>
      </c>
      <c r="B136" s="73" t="s">
        <v>262</v>
      </c>
      <c r="C136" s="79">
        <v>-4048645</v>
      </c>
      <c r="D136" s="79">
        <v>0</v>
      </c>
      <c r="E136" s="69">
        <f t="shared" si="88"/>
        <v>-4048645</v>
      </c>
      <c r="F136" s="37">
        <f>+'DFIT Computations'!G136</f>
        <v>0</v>
      </c>
      <c r="G136" s="37">
        <f t="shared" si="89"/>
        <v>-4048645</v>
      </c>
      <c r="H136" s="37">
        <f>+'DFIT Computations'!I136</f>
        <v>0</v>
      </c>
      <c r="I136" s="37">
        <f t="shared" si="90"/>
        <v>-4048645</v>
      </c>
      <c r="J136" s="66">
        <f t="shared" si="91"/>
        <v>0.99</v>
      </c>
      <c r="K136" s="56">
        <f t="shared" si="92"/>
        <v>-4008159</v>
      </c>
      <c r="L136" s="28" t="str">
        <f>'DFIT Computations'!M136</f>
        <v>LABOR</v>
      </c>
      <c r="M136" s="37">
        <f>+'DFIT Computations'!N136</f>
        <v>0</v>
      </c>
      <c r="N136" s="37">
        <f t="shared" si="93"/>
        <v>-4008159</v>
      </c>
    </row>
    <row r="137" spans="1:14" x14ac:dyDescent="0.2">
      <c r="A137" s="28">
        <f t="shared" si="67"/>
        <v>116</v>
      </c>
      <c r="B137" s="73" t="s">
        <v>302</v>
      </c>
      <c r="C137" s="79">
        <v>0</v>
      </c>
      <c r="D137" s="79">
        <v>0</v>
      </c>
      <c r="E137" s="69">
        <f t="shared" ref="E137" si="94">+C137-D137</f>
        <v>0</v>
      </c>
      <c r="F137" s="37">
        <f>+'DFIT Computations'!G137</f>
        <v>0</v>
      </c>
      <c r="G137" s="37">
        <f t="shared" si="89"/>
        <v>0</v>
      </c>
      <c r="H137" s="37">
        <f>+'DFIT Computations'!I137</f>
        <v>0</v>
      </c>
      <c r="I137" s="37">
        <f t="shared" ref="I137" si="95">+G137+H137</f>
        <v>0</v>
      </c>
      <c r="J137" s="66">
        <f t="shared" si="91"/>
        <v>0.98599999999999999</v>
      </c>
      <c r="K137" s="56">
        <f t="shared" ref="K137" si="96">IF(I137*J137=0,0, ROUND(I137*J137,0))</f>
        <v>0</v>
      </c>
      <c r="L137" s="28" t="str">
        <f>'DFIT Computations'!M137</f>
        <v>TRAN PLT</v>
      </c>
      <c r="M137" s="37">
        <f>+'DFIT Computations'!N137</f>
        <v>0</v>
      </c>
      <c r="N137" s="37">
        <f t="shared" si="93"/>
        <v>0</v>
      </c>
    </row>
    <row r="138" spans="1:14" x14ac:dyDescent="0.2">
      <c r="A138" s="28">
        <f t="shared" si="67"/>
        <v>117</v>
      </c>
      <c r="B138" s="73" t="s">
        <v>263</v>
      </c>
      <c r="C138" s="79">
        <v>0</v>
      </c>
      <c r="D138" s="79">
        <v>0</v>
      </c>
      <c r="E138" s="69">
        <f t="shared" si="88"/>
        <v>0</v>
      </c>
      <c r="F138" s="37">
        <f>+'DFIT Computations'!G138</f>
        <v>0</v>
      </c>
      <c r="G138" s="37">
        <f t="shared" si="89"/>
        <v>0</v>
      </c>
      <c r="H138" s="37">
        <f>+'DFIT Computations'!I138</f>
        <v>0</v>
      </c>
      <c r="I138" s="37">
        <f t="shared" si="90"/>
        <v>0</v>
      </c>
      <c r="J138" s="66">
        <f t="shared" si="91"/>
        <v>0</v>
      </c>
      <c r="K138" s="56">
        <f t="shared" si="92"/>
        <v>0</v>
      </c>
      <c r="L138" s="28" t="str">
        <f>'DFIT Computations'!M138</f>
        <v>NON-APPLIC</v>
      </c>
      <c r="M138" s="37">
        <f>+'DFIT Computations'!N138</f>
        <v>0</v>
      </c>
      <c r="N138" s="37">
        <f t="shared" si="93"/>
        <v>0</v>
      </c>
    </row>
    <row r="139" spans="1:14" x14ac:dyDescent="0.2">
      <c r="A139" s="28">
        <f t="shared" si="67"/>
        <v>118</v>
      </c>
      <c r="B139" s="73" t="s">
        <v>299</v>
      </c>
      <c r="C139" s="79">
        <v>0</v>
      </c>
      <c r="D139" s="79">
        <v>0</v>
      </c>
      <c r="E139" s="69">
        <f t="shared" si="88"/>
        <v>0</v>
      </c>
      <c r="F139" s="37">
        <f>+'DFIT Computations'!G139</f>
        <v>0</v>
      </c>
      <c r="G139" s="37">
        <f t="shared" si="89"/>
        <v>0</v>
      </c>
      <c r="H139" s="37">
        <f>+'DFIT Computations'!I139</f>
        <v>0</v>
      </c>
      <c r="I139" s="37">
        <f t="shared" si="90"/>
        <v>0</v>
      </c>
      <c r="J139" s="66">
        <f t="shared" si="91"/>
        <v>0.98599999999999999</v>
      </c>
      <c r="K139" s="56">
        <f t="shared" si="92"/>
        <v>0</v>
      </c>
      <c r="L139" s="28" t="str">
        <f>'DFIT Computations'!M139</f>
        <v>DEMAND</v>
      </c>
      <c r="M139" s="37">
        <f>+'DFIT Computations'!N139</f>
        <v>-12049</v>
      </c>
      <c r="N139" s="37">
        <f t="shared" si="93"/>
        <v>-12049</v>
      </c>
    </row>
    <row r="140" spans="1:14" x14ac:dyDescent="0.2">
      <c r="A140" s="28">
        <f t="shared" si="67"/>
        <v>119</v>
      </c>
      <c r="B140" s="73" t="s">
        <v>357</v>
      </c>
      <c r="C140" s="79">
        <v>-305500</v>
      </c>
      <c r="D140" s="79">
        <v>-305500</v>
      </c>
      <c r="E140" s="69">
        <f>+C140-D140</f>
        <v>0</v>
      </c>
      <c r="F140" s="37">
        <f>+'DFIT Computations'!G140</f>
        <v>0</v>
      </c>
      <c r="G140" s="37">
        <f t="shared" si="89"/>
        <v>0</v>
      </c>
      <c r="H140" s="37">
        <f>+'DFIT Computations'!I140</f>
        <v>0</v>
      </c>
      <c r="I140" s="37">
        <f>+G140+H140</f>
        <v>0</v>
      </c>
      <c r="J140" s="66">
        <f t="shared" si="91"/>
        <v>0.98599999999999999</v>
      </c>
      <c r="K140" s="56">
        <f>IF(I140*J140=0,0, ROUND(I140*J140,0))</f>
        <v>0</v>
      </c>
      <c r="L140" s="28" t="str">
        <f>'DFIT Computations'!M140</f>
        <v>PROD PLT</v>
      </c>
      <c r="M140" s="37">
        <f>+'DFIT Computations'!N140</f>
        <v>0</v>
      </c>
      <c r="N140" s="37">
        <f t="shared" si="93"/>
        <v>0</v>
      </c>
    </row>
    <row r="141" spans="1:14" x14ac:dyDescent="0.2">
      <c r="A141" s="28">
        <f t="shared" si="67"/>
        <v>120</v>
      </c>
      <c r="B141" s="73" t="s">
        <v>358</v>
      </c>
      <c r="C141" s="79">
        <v>1265410</v>
      </c>
      <c r="D141" s="79">
        <v>0</v>
      </c>
      <c r="E141" s="69">
        <f>+C141-D141</f>
        <v>1265410</v>
      </c>
      <c r="F141" s="37">
        <f>+'DFIT Computations'!G141</f>
        <v>0</v>
      </c>
      <c r="G141" s="37">
        <f t="shared" si="89"/>
        <v>1265410</v>
      </c>
      <c r="H141" s="37">
        <f>+'DFIT Computations'!I141</f>
        <v>0</v>
      </c>
      <c r="I141" s="37">
        <f>+G141+H141</f>
        <v>1265410</v>
      </c>
      <c r="J141" s="66">
        <f t="shared" si="91"/>
        <v>0.98599999999999999</v>
      </c>
      <c r="K141" s="56">
        <f>IF(I141*J141=0,0, ROUND(I141*J141,0))</f>
        <v>1247694</v>
      </c>
      <c r="L141" s="28" t="str">
        <f>'DFIT Computations'!M141</f>
        <v>PROD PLT</v>
      </c>
      <c r="M141" s="37">
        <f>+'DFIT Computations'!N141</f>
        <v>0</v>
      </c>
      <c r="N141" s="37">
        <f t="shared" si="93"/>
        <v>1247694</v>
      </c>
    </row>
    <row r="142" spans="1:14" x14ac:dyDescent="0.2">
      <c r="A142" s="28">
        <f t="shared" si="67"/>
        <v>121</v>
      </c>
      <c r="B142" s="73" t="s">
        <v>347</v>
      </c>
      <c r="C142" s="79">
        <v>0</v>
      </c>
      <c r="D142" s="79">
        <v>0</v>
      </c>
      <c r="E142" s="69">
        <f t="shared" ref="E142" si="97">+C142-D142</f>
        <v>0</v>
      </c>
      <c r="F142" s="37">
        <f>+'DFIT Computations'!G142</f>
        <v>0</v>
      </c>
      <c r="G142" s="37">
        <f t="shared" ref="G142" si="98">+E142+F142</f>
        <v>0</v>
      </c>
      <c r="H142" s="37">
        <f>+'DFIT Computations'!I142</f>
        <v>0</v>
      </c>
      <c r="I142" s="37">
        <f t="shared" ref="I142" si="99">+G142+H142</f>
        <v>0</v>
      </c>
      <c r="J142" s="66">
        <f t="shared" si="91"/>
        <v>0.98599999999999999</v>
      </c>
      <c r="K142" s="56">
        <f t="shared" ref="K142" si="100">IF(I142*J142=0,0, ROUND(I142*J142,0))</f>
        <v>0</v>
      </c>
      <c r="L142" s="28" t="str">
        <f>'DFIT Computations'!M142</f>
        <v>DEMAND</v>
      </c>
      <c r="M142" s="37">
        <f>+'DFIT Computations'!N142</f>
        <v>0</v>
      </c>
      <c r="N142" s="37">
        <f t="shared" ref="N142" si="101">K142+M142</f>
        <v>0</v>
      </c>
    </row>
    <row r="143" spans="1:14" x14ac:dyDescent="0.2">
      <c r="A143" s="28">
        <f t="shared" si="67"/>
        <v>122</v>
      </c>
      <c r="B143" s="73" t="s">
        <v>348</v>
      </c>
      <c r="C143" s="79">
        <v>0</v>
      </c>
      <c r="D143" s="79">
        <v>0</v>
      </c>
      <c r="E143" s="69">
        <f t="shared" ref="E143" si="102">+C143-D143</f>
        <v>0</v>
      </c>
      <c r="F143" s="37">
        <f>+'DFIT Computations'!G143</f>
        <v>0</v>
      </c>
      <c r="G143" s="37">
        <f t="shared" ref="G143" si="103">+E143+F143</f>
        <v>0</v>
      </c>
      <c r="H143" s="37">
        <f>+'DFIT Computations'!I143</f>
        <v>0</v>
      </c>
      <c r="I143" s="37">
        <f t="shared" ref="I143" si="104">+G143+H143</f>
        <v>0</v>
      </c>
      <c r="J143" s="66">
        <f t="shared" si="91"/>
        <v>0.98599999999999999</v>
      </c>
      <c r="K143" s="56">
        <f t="shared" ref="K143" si="105">IF(I143*J143=0,0, ROUND(I143*J143,0))</f>
        <v>0</v>
      </c>
      <c r="L143" s="28" t="str">
        <f>'DFIT Computations'!M143</f>
        <v>DEMAND</v>
      </c>
      <c r="M143" s="37">
        <f>+'DFIT Computations'!N143</f>
        <v>0</v>
      </c>
      <c r="N143" s="37">
        <f t="shared" ref="N143" si="106">K143+M143</f>
        <v>0</v>
      </c>
    </row>
    <row r="144" spans="1:14" x14ac:dyDescent="0.2">
      <c r="A144" s="28">
        <f t="shared" si="67"/>
        <v>123</v>
      </c>
      <c r="B144" s="83" t="s">
        <v>341</v>
      </c>
      <c r="C144" s="79">
        <v>0</v>
      </c>
      <c r="D144" s="79">
        <v>0</v>
      </c>
      <c r="E144" s="69">
        <f t="shared" ref="E144:E147" si="107">+C144-D144</f>
        <v>0</v>
      </c>
      <c r="F144" s="37">
        <f>+'DFIT Computations'!G144</f>
        <v>0</v>
      </c>
      <c r="G144" s="37">
        <f t="shared" ref="G144:G147" si="108">+E144+F144</f>
        <v>0</v>
      </c>
      <c r="H144" s="37">
        <f>+'DFIT Computations'!I144</f>
        <v>0</v>
      </c>
      <c r="I144" s="37">
        <f t="shared" ref="I144:I147" si="109">+G144+H144</f>
        <v>0</v>
      </c>
      <c r="J144" s="66">
        <f t="shared" si="91"/>
        <v>0.98599999999999999</v>
      </c>
      <c r="K144" s="56">
        <f t="shared" ref="K144:K147" si="110">IF(I144*J144=0,0, ROUND(I144*J144,0))</f>
        <v>0</v>
      </c>
      <c r="L144" s="28" t="str">
        <f>'DFIT Computations'!M144</f>
        <v>DEMAND</v>
      </c>
      <c r="M144" s="37">
        <f>+'DFIT Computations'!N144</f>
        <v>-386853</v>
      </c>
      <c r="N144" s="37">
        <f t="shared" si="93"/>
        <v>-386853</v>
      </c>
    </row>
    <row r="145" spans="1:14" x14ac:dyDescent="0.2">
      <c r="A145" s="28">
        <f t="shared" si="67"/>
        <v>124</v>
      </c>
      <c r="B145" s="83" t="s">
        <v>342</v>
      </c>
      <c r="C145" s="79">
        <v>0</v>
      </c>
      <c r="D145" s="79">
        <v>0</v>
      </c>
      <c r="E145" s="69">
        <f t="shared" si="107"/>
        <v>0</v>
      </c>
      <c r="F145" s="37">
        <f>+'DFIT Computations'!G145</f>
        <v>0</v>
      </c>
      <c r="G145" s="37">
        <f t="shared" si="108"/>
        <v>0</v>
      </c>
      <c r="H145" s="37">
        <f>+'DFIT Computations'!I145</f>
        <v>0</v>
      </c>
      <c r="I145" s="37">
        <f t="shared" si="109"/>
        <v>0</v>
      </c>
      <c r="J145" s="66">
        <f t="shared" si="91"/>
        <v>0.98599999999999999</v>
      </c>
      <c r="K145" s="56">
        <f t="shared" si="110"/>
        <v>0</v>
      </c>
      <c r="L145" s="28" t="str">
        <f>'DFIT Computations'!M145</f>
        <v>DEMAND</v>
      </c>
      <c r="M145" s="37">
        <f>+'DFIT Computations'!N145</f>
        <v>-18377</v>
      </c>
      <c r="N145" s="37">
        <f t="shared" si="93"/>
        <v>-18377</v>
      </c>
    </row>
    <row r="146" spans="1:14" x14ac:dyDescent="0.2">
      <c r="A146" s="28">
        <f t="shared" si="67"/>
        <v>125</v>
      </c>
      <c r="B146" s="83" t="s">
        <v>343</v>
      </c>
      <c r="C146" s="79">
        <v>0</v>
      </c>
      <c r="D146" s="79">
        <v>0</v>
      </c>
      <c r="E146" s="69">
        <f t="shared" si="107"/>
        <v>0</v>
      </c>
      <c r="F146" s="37">
        <f>+'DFIT Computations'!G146</f>
        <v>0</v>
      </c>
      <c r="G146" s="37">
        <f t="shared" si="108"/>
        <v>0</v>
      </c>
      <c r="H146" s="37">
        <f>+'DFIT Computations'!I146</f>
        <v>0</v>
      </c>
      <c r="I146" s="37">
        <f t="shared" si="109"/>
        <v>0</v>
      </c>
      <c r="J146" s="66">
        <f t="shared" si="91"/>
        <v>0.98599999999999999</v>
      </c>
      <c r="K146" s="56">
        <f t="shared" si="110"/>
        <v>0</v>
      </c>
      <c r="L146" s="28" t="str">
        <f>'DFIT Computations'!M146</f>
        <v>DEMAND</v>
      </c>
      <c r="M146" s="37">
        <f>+'DFIT Computations'!N146</f>
        <v>-36166</v>
      </c>
      <c r="N146" s="37">
        <f t="shared" si="93"/>
        <v>-36166</v>
      </c>
    </row>
    <row r="147" spans="1:14" x14ac:dyDescent="0.2">
      <c r="A147" s="28">
        <f t="shared" si="67"/>
        <v>126</v>
      </c>
      <c r="B147" s="83" t="s">
        <v>344</v>
      </c>
      <c r="C147" s="79">
        <v>0</v>
      </c>
      <c r="D147" s="79">
        <v>0</v>
      </c>
      <c r="E147" s="69">
        <f t="shared" si="107"/>
        <v>0</v>
      </c>
      <c r="F147" s="37">
        <f>+'DFIT Computations'!G147</f>
        <v>0</v>
      </c>
      <c r="G147" s="37">
        <f t="shared" si="108"/>
        <v>0</v>
      </c>
      <c r="H147" s="37">
        <f>+'DFIT Computations'!I147</f>
        <v>0</v>
      </c>
      <c r="I147" s="37">
        <f t="shared" si="109"/>
        <v>0</v>
      </c>
      <c r="J147" s="66">
        <f t="shared" si="91"/>
        <v>0.99</v>
      </c>
      <c r="K147" s="56">
        <f t="shared" si="110"/>
        <v>0</v>
      </c>
      <c r="L147" s="28" t="str">
        <f>'DFIT Computations'!M147</f>
        <v>LABOR</v>
      </c>
      <c r="M147" s="37">
        <f>+'DFIT Computations'!N147</f>
        <v>0</v>
      </c>
      <c r="N147" s="37">
        <f t="shared" si="93"/>
        <v>0</v>
      </c>
    </row>
    <row r="148" spans="1:14" x14ac:dyDescent="0.2">
      <c r="A148" s="28">
        <f t="shared" si="67"/>
        <v>127</v>
      </c>
      <c r="B148" s="73"/>
      <c r="C148" s="79"/>
      <c r="D148" s="79"/>
      <c r="E148" s="69"/>
      <c r="F148" s="37"/>
      <c r="G148" s="37"/>
      <c r="H148" s="37"/>
      <c r="I148" s="37"/>
      <c r="J148" s="66"/>
      <c r="K148" s="56"/>
      <c r="L148" s="28"/>
      <c r="M148" s="37"/>
      <c r="N148" s="37"/>
    </row>
    <row r="149" spans="1:14" x14ac:dyDescent="0.2">
      <c r="A149" s="28">
        <f t="shared" si="67"/>
        <v>128</v>
      </c>
      <c r="B149" s="90" t="s">
        <v>64</v>
      </c>
      <c r="C149" s="94">
        <f t="shared" ref="C149:I149" si="111">SUM(C125:C148)</f>
        <v>-10835245</v>
      </c>
      <c r="D149" s="94">
        <f t="shared" si="111"/>
        <v>-297650</v>
      </c>
      <c r="E149" s="94">
        <f t="shared" si="111"/>
        <v>-10537595</v>
      </c>
      <c r="F149" s="94">
        <f t="shared" si="111"/>
        <v>0</v>
      </c>
      <c r="G149" s="94">
        <f t="shared" si="111"/>
        <v>-10537595</v>
      </c>
      <c r="H149" s="94">
        <f t="shared" si="111"/>
        <v>0</v>
      </c>
      <c r="I149" s="94">
        <f t="shared" si="111"/>
        <v>-10537595</v>
      </c>
      <c r="J149" s="34"/>
      <c r="K149" s="94">
        <f>SUM(K125:K148)</f>
        <v>-10430092</v>
      </c>
      <c r="M149" s="94">
        <f>SUM(M125:M148)</f>
        <v>329671</v>
      </c>
      <c r="N149" s="94">
        <f>SUM(N125:N148)</f>
        <v>-10100421</v>
      </c>
    </row>
    <row r="150" spans="1:14" x14ac:dyDescent="0.2">
      <c r="A150" s="28">
        <f t="shared" si="67"/>
        <v>129</v>
      </c>
      <c r="B150" s="27" t="s">
        <v>0</v>
      </c>
      <c r="C150" s="48"/>
      <c r="D150" s="50"/>
      <c r="E150" s="50"/>
      <c r="F150" s="50"/>
      <c r="G150" s="50"/>
      <c r="H150" s="50"/>
      <c r="I150" s="50"/>
      <c r="J150" s="97"/>
      <c r="M150" s="50"/>
      <c r="N150" s="50"/>
    </row>
    <row r="151" spans="1:14" x14ac:dyDescent="0.2">
      <c r="A151" s="28">
        <f t="shared" si="67"/>
        <v>130</v>
      </c>
      <c r="B151" s="90" t="s">
        <v>65</v>
      </c>
      <c r="C151" s="48"/>
      <c r="D151" s="50"/>
      <c r="E151" s="50"/>
      <c r="F151" s="50"/>
      <c r="G151" s="50"/>
      <c r="H151" s="50"/>
      <c r="I151" s="50"/>
      <c r="J151" s="97"/>
      <c r="M151" s="50"/>
      <c r="N151" s="50"/>
    </row>
    <row r="152" spans="1:14" x14ac:dyDescent="0.2">
      <c r="A152" s="28">
        <f t="shared" si="67"/>
        <v>131</v>
      </c>
      <c r="B152" s="27" t="s">
        <v>277</v>
      </c>
      <c r="C152" s="79">
        <v>0</v>
      </c>
      <c r="D152" s="79">
        <v>0</v>
      </c>
      <c r="E152" s="69">
        <f>+C152-D152</f>
        <v>0</v>
      </c>
      <c r="F152" s="37">
        <f>+'DFIT Computations'!G152</f>
        <v>0</v>
      </c>
      <c r="G152" s="37">
        <f>+E152+F152</f>
        <v>0</v>
      </c>
      <c r="H152" s="37">
        <f>+'DFIT Computations'!I152</f>
        <v>0</v>
      </c>
      <c r="I152" s="37">
        <f>+G152+H152</f>
        <v>0</v>
      </c>
      <c r="J152" s="66">
        <f>VLOOKUP(L152,$C$264:$D$278,2,FALSE)</f>
        <v>0</v>
      </c>
      <c r="K152" s="56">
        <f>IF(I152*J152=0,0, ROUND(I152*J152,0))</f>
        <v>0</v>
      </c>
      <c r="L152" s="28" t="str">
        <f>'DFIT Computations'!M152</f>
        <v>NON-APPLIC</v>
      </c>
      <c r="M152" s="37">
        <f>+'DFIT Computations'!N152</f>
        <v>0</v>
      </c>
      <c r="N152" s="37">
        <f>K152+M152</f>
        <v>0</v>
      </c>
    </row>
    <row r="153" spans="1:14" x14ac:dyDescent="0.2">
      <c r="A153" s="28">
        <f t="shared" si="67"/>
        <v>132</v>
      </c>
      <c r="B153" s="90" t="s">
        <v>66</v>
      </c>
      <c r="C153" s="94">
        <f t="shared" ref="C153:I153" si="112">+C152</f>
        <v>0</v>
      </c>
      <c r="D153" s="94">
        <f t="shared" si="112"/>
        <v>0</v>
      </c>
      <c r="E153" s="94">
        <f t="shared" si="112"/>
        <v>0</v>
      </c>
      <c r="F153" s="94">
        <f t="shared" ref="F153" si="113">+F152</f>
        <v>0</v>
      </c>
      <c r="G153" s="94">
        <f t="shared" si="112"/>
        <v>0</v>
      </c>
      <c r="H153" s="94">
        <f t="shared" si="112"/>
        <v>0</v>
      </c>
      <c r="I153" s="94">
        <f t="shared" si="112"/>
        <v>0</v>
      </c>
      <c r="J153" s="34"/>
      <c r="K153" s="115">
        <f>+K152</f>
        <v>0</v>
      </c>
      <c r="M153" s="94">
        <f t="shared" ref="M153:N153" si="114">+M152</f>
        <v>0</v>
      </c>
      <c r="N153" s="94">
        <f t="shared" si="114"/>
        <v>0</v>
      </c>
    </row>
    <row r="154" spans="1:14" x14ac:dyDescent="0.2">
      <c r="A154" s="28">
        <f t="shared" si="67"/>
        <v>133</v>
      </c>
      <c r="B154" s="27" t="s">
        <v>0</v>
      </c>
      <c r="C154" s="48"/>
      <c r="D154" s="98"/>
      <c r="E154" s="98"/>
      <c r="F154" s="55"/>
      <c r="G154" s="55"/>
      <c r="H154" s="55"/>
      <c r="I154" s="55"/>
      <c r="J154" s="97"/>
      <c r="M154" s="55"/>
      <c r="N154" s="55"/>
    </row>
    <row r="155" spans="1:14" x14ac:dyDescent="0.2">
      <c r="A155" s="28">
        <f t="shared" ref="A155:A218" si="115">A154+1</f>
        <v>134</v>
      </c>
      <c r="B155" s="90" t="s">
        <v>67</v>
      </c>
      <c r="C155" s="48"/>
      <c r="D155" s="98"/>
      <c r="E155" s="98"/>
      <c r="F155" s="55"/>
      <c r="G155" s="55"/>
      <c r="H155" s="55"/>
      <c r="I155" s="55"/>
      <c r="J155" s="97"/>
      <c r="M155" s="55"/>
      <c r="N155" s="55"/>
    </row>
    <row r="156" spans="1:14" x14ac:dyDescent="0.2">
      <c r="A156" s="28">
        <f t="shared" si="115"/>
        <v>135</v>
      </c>
      <c r="B156" s="27" t="s">
        <v>68</v>
      </c>
      <c r="C156" s="79">
        <v>-11777</v>
      </c>
      <c r="D156" s="79">
        <v>0</v>
      </c>
      <c r="E156" s="69">
        <f t="shared" ref="E156:E179" si="116">+C156-D156</f>
        <v>-11777</v>
      </c>
      <c r="F156" s="37">
        <f>+'DFIT Computations'!G156</f>
        <v>0</v>
      </c>
      <c r="G156" s="37">
        <f t="shared" ref="G156:G179" si="117">+E156+F156</f>
        <v>-11777</v>
      </c>
      <c r="H156" s="37">
        <f>+'DFIT Computations'!I156</f>
        <v>0</v>
      </c>
      <c r="I156" s="37">
        <f t="shared" ref="I156:I179" si="118">+G156+H156</f>
        <v>-11777</v>
      </c>
      <c r="J156" s="66">
        <f t="shared" ref="J156:J179" si="119">VLOOKUP(L156,$C$264:$D$278,2,FALSE)</f>
        <v>0.98899999999999999</v>
      </c>
      <c r="K156" s="56">
        <f t="shared" ref="K156:K179" si="120">IF(I156*J156=0,0, ROUND(I156*J156,0))</f>
        <v>-11647</v>
      </c>
      <c r="L156" s="28" t="str">
        <f>'DFIT Computations'!M156</f>
        <v>GROSS PLT</v>
      </c>
      <c r="M156" s="37">
        <f>+'DFIT Computations'!N156</f>
        <v>0</v>
      </c>
      <c r="N156" s="37">
        <f t="shared" ref="N156:N179" si="121">K156+M156</f>
        <v>-11647</v>
      </c>
    </row>
    <row r="157" spans="1:14" x14ac:dyDescent="0.2">
      <c r="A157" s="28">
        <f t="shared" si="115"/>
        <v>136</v>
      </c>
      <c r="B157" s="27" t="s">
        <v>69</v>
      </c>
      <c r="C157" s="79">
        <v>936639</v>
      </c>
      <c r="D157" s="79">
        <v>-8909</v>
      </c>
      <c r="E157" s="69">
        <f t="shared" si="116"/>
        <v>945548</v>
      </c>
      <c r="F157" s="37">
        <f>+'DFIT Computations'!G157</f>
        <v>0</v>
      </c>
      <c r="G157" s="37">
        <f t="shared" si="117"/>
        <v>945548</v>
      </c>
      <c r="H157" s="37">
        <f>+'DFIT Computations'!I157</f>
        <v>0</v>
      </c>
      <c r="I157" s="37">
        <f t="shared" si="118"/>
        <v>945548</v>
      </c>
      <c r="J157" s="66">
        <f t="shared" si="119"/>
        <v>0.99</v>
      </c>
      <c r="K157" s="56">
        <f t="shared" si="120"/>
        <v>936093</v>
      </c>
      <c r="L157" s="28" t="str">
        <f>'DFIT Computations'!M157</f>
        <v>LABOR</v>
      </c>
      <c r="M157" s="37">
        <f>+'DFIT Computations'!N157</f>
        <v>0</v>
      </c>
      <c r="N157" s="37">
        <f t="shared" si="121"/>
        <v>936093</v>
      </c>
    </row>
    <row r="158" spans="1:14" x14ac:dyDescent="0.2">
      <c r="A158" s="28">
        <f t="shared" si="115"/>
        <v>137</v>
      </c>
      <c r="B158" s="27" t="s">
        <v>70</v>
      </c>
      <c r="C158" s="79">
        <v>0</v>
      </c>
      <c r="D158" s="79">
        <v>0</v>
      </c>
      <c r="E158" s="69">
        <f t="shared" si="116"/>
        <v>0</v>
      </c>
      <c r="F158" s="37">
        <f>+'DFIT Computations'!G158</f>
        <v>0</v>
      </c>
      <c r="G158" s="37">
        <f t="shared" si="117"/>
        <v>0</v>
      </c>
      <c r="H158" s="37">
        <f>+'DFIT Computations'!I158</f>
        <v>0</v>
      </c>
      <c r="I158" s="37">
        <f t="shared" si="118"/>
        <v>0</v>
      </c>
      <c r="J158" s="66">
        <f t="shared" si="119"/>
        <v>0.99</v>
      </c>
      <c r="K158" s="56">
        <f t="shared" si="120"/>
        <v>0</v>
      </c>
      <c r="L158" s="28" t="str">
        <f>'DFIT Computations'!M158</f>
        <v>LABOR</v>
      </c>
      <c r="M158" s="37">
        <f>+'DFIT Computations'!N158</f>
        <v>0</v>
      </c>
      <c r="N158" s="37">
        <f t="shared" si="121"/>
        <v>0</v>
      </c>
    </row>
    <row r="159" spans="1:14" x14ac:dyDescent="0.2">
      <c r="A159" s="28">
        <f t="shared" si="115"/>
        <v>138</v>
      </c>
      <c r="B159" s="27" t="s">
        <v>71</v>
      </c>
      <c r="C159" s="79">
        <v>-428244</v>
      </c>
      <c r="D159" s="79">
        <v>-428244</v>
      </c>
      <c r="E159" s="69">
        <f t="shared" si="116"/>
        <v>0</v>
      </c>
      <c r="F159" s="37">
        <f>+'DFIT Computations'!G159</f>
        <v>0</v>
      </c>
      <c r="G159" s="37">
        <f t="shared" si="117"/>
        <v>0</v>
      </c>
      <c r="H159" s="37">
        <f>+'DFIT Computations'!I159</f>
        <v>0</v>
      </c>
      <c r="I159" s="37">
        <f t="shared" si="118"/>
        <v>0</v>
      </c>
      <c r="J159" s="66">
        <f t="shared" si="119"/>
        <v>0.99</v>
      </c>
      <c r="K159" s="56">
        <f t="shared" si="120"/>
        <v>0</v>
      </c>
      <c r="L159" s="28" t="str">
        <f>'DFIT Computations'!M159</f>
        <v>LABOR</v>
      </c>
      <c r="M159" s="37">
        <f>+'DFIT Computations'!N159</f>
        <v>0</v>
      </c>
      <c r="N159" s="37">
        <f t="shared" si="121"/>
        <v>0</v>
      </c>
    </row>
    <row r="160" spans="1:14" x14ac:dyDescent="0.2">
      <c r="A160" s="28">
        <f t="shared" si="115"/>
        <v>139</v>
      </c>
      <c r="B160" s="73" t="s">
        <v>264</v>
      </c>
      <c r="C160" s="79">
        <v>4048645</v>
      </c>
      <c r="D160" s="79">
        <v>0</v>
      </c>
      <c r="E160" s="69">
        <f t="shared" si="116"/>
        <v>4048645</v>
      </c>
      <c r="F160" s="37">
        <f>+'DFIT Computations'!G160</f>
        <v>0</v>
      </c>
      <c r="G160" s="37">
        <f t="shared" si="117"/>
        <v>4048645</v>
      </c>
      <c r="H160" s="37">
        <f>+'DFIT Computations'!I160</f>
        <v>0</v>
      </c>
      <c r="I160" s="37">
        <f t="shared" si="118"/>
        <v>4048645</v>
      </c>
      <c r="J160" s="66">
        <f t="shared" si="119"/>
        <v>0.99</v>
      </c>
      <c r="K160" s="56">
        <f t="shared" si="120"/>
        <v>4008159</v>
      </c>
      <c r="L160" s="28" t="str">
        <f>'DFIT Computations'!M160</f>
        <v>LABOR</v>
      </c>
      <c r="M160" s="37">
        <f>+'DFIT Computations'!N160</f>
        <v>0</v>
      </c>
      <c r="N160" s="37">
        <f t="shared" si="121"/>
        <v>4008159</v>
      </c>
    </row>
    <row r="161" spans="1:14" x14ac:dyDescent="0.2">
      <c r="A161" s="28">
        <f t="shared" si="115"/>
        <v>140</v>
      </c>
      <c r="B161" s="27" t="s">
        <v>72</v>
      </c>
      <c r="C161" s="79">
        <v>-322350</v>
      </c>
      <c r="D161" s="79">
        <v>0</v>
      </c>
      <c r="E161" s="69">
        <f t="shared" si="116"/>
        <v>-322350</v>
      </c>
      <c r="F161" s="37">
        <f>+'DFIT Computations'!G161</f>
        <v>0</v>
      </c>
      <c r="G161" s="37">
        <f t="shared" si="117"/>
        <v>-322350</v>
      </c>
      <c r="H161" s="37">
        <f>+'DFIT Computations'!I161</f>
        <v>0</v>
      </c>
      <c r="I161" s="37">
        <f t="shared" si="118"/>
        <v>-322350</v>
      </c>
      <c r="J161" s="66">
        <f t="shared" si="119"/>
        <v>0.99</v>
      </c>
      <c r="K161" s="56">
        <f t="shared" si="120"/>
        <v>-319127</v>
      </c>
      <c r="L161" s="28" t="str">
        <f>'DFIT Computations'!M161</f>
        <v>LABOR</v>
      </c>
      <c r="M161" s="37">
        <f>+'DFIT Computations'!N161</f>
        <v>61994</v>
      </c>
      <c r="N161" s="37">
        <f t="shared" si="121"/>
        <v>-257133</v>
      </c>
    </row>
    <row r="162" spans="1:14" x14ac:dyDescent="0.2">
      <c r="A162" s="28">
        <f t="shared" si="115"/>
        <v>141</v>
      </c>
      <c r="B162" s="27" t="s">
        <v>73</v>
      </c>
      <c r="C162" s="79">
        <v>-365954</v>
      </c>
      <c r="D162" s="79">
        <v>0</v>
      </c>
      <c r="E162" s="69">
        <f t="shared" si="116"/>
        <v>-365954</v>
      </c>
      <c r="F162" s="37">
        <f>+'DFIT Computations'!G162</f>
        <v>0</v>
      </c>
      <c r="G162" s="37">
        <f t="shared" si="117"/>
        <v>-365954</v>
      </c>
      <c r="H162" s="37">
        <f>+'DFIT Computations'!I162</f>
        <v>0</v>
      </c>
      <c r="I162" s="37">
        <f t="shared" si="118"/>
        <v>-365954</v>
      </c>
      <c r="J162" s="66">
        <f t="shared" si="119"/>
        <v>0.98599999999999999</v>
      </c>
      <c r="K162" s="56">
        <f t="shared" si="120"/>
        <v>-360831</v>
      </c>
      <c r="L162" s="28" t="str">
        <f>'DFIT Computations'!M162</f>
        <v>PROD PLT</v>
      </c>
      <c r="M162" s="37">
        <f>+'DFIT Computations'!N162</f>
        <v>-127239</v>
      </c>
      <c r="N162" s="37">
        <f t="shared" si="121"/>
        <v>-488070</v>
      </c>
    </row>
    <row r="163" spans="1:14" x14ac:dyDescent="0.2">
      <c r="A163" s="28">
        <f t="shared" si="115"/>
        <v>142</v>
      </c>
      <c r="B163" s="27" t="s">
        <v>359</v>
      </c>
      <c r="C163" s="79">
        <v>-75817</v>
      </c>
      <c r="D163" s="79">
        <v>0</v>
      </c>
      <c r="E163" s="69">
        <f>+C163-D163</f>
        <v>-75817</v>
      </c>
      <c r="F163" s="37">
        <f>+'DFIT Computations'!G163</f>
        <v>0</v>
      </c>
      <c r="G163" s="37">
        <f t="shared" si="117"/>
        <v>-75817</v>
      </c>
      <c r="H163" s="37">
        <f>+'DFIT Computations'!I163</f>
        <v>0</v>
      </c>
      <c r="I163" s="37">
        <f>+G163+H163</f>
        <v>-75817</v>
      </c>
      <c r="J163" s="66">
        <f t="shared" si="119"/>
        <v>0.99</v>
      </c>
      <c r="K163" s="56">
        <f>IF(I163*J163=0,0, ROUND(I163*J163,0))</f>
        <v>-75059</v>
      </c>
      <c r="L163" s="28" t="str">
        <f>'DFIT Computations'!M163</f>
        <v>LABOR</v>
      </c>
      <c r="M163" s="37">
        <f>+'DFIT Computations'!N163</f>
        <v>0</v>
      </c>
      <c r="N163" s="37">
        <f t="shared" si="121"/>
        <v>-75059</v>
      </c>
    </row>
    <row r="164" spans="1:14" x14ac:dyDescent="0.2">
      <c r="A164" s="28">
        <f t="shared" si="115"/>
        <v>143</v>
      </c>
      <c r="B164" s="73" t="s">
        <v>265</v>
      </c>
      <c r="C164" s="79">
        <v>0</v>
      </c>
      <c r="D164" s="79">
        <v>0</v>
      </c>
      <c r="E164" s="69">
        <f t="shared" si="116"/>
        <v>0</v>
      </c>
      <c r="F164" s="37">
        <f>+'DFIT Computations'!G164</f>
        <v>0</v>
      </c>
      <c r="G164" s="37">
        <f t="shared" si="117"/>
        <v>0</v>
      </c>
      <c r="H164" s="37">
        <f>+'DFIT Computations'!I164</f>
        <v>0</v>
      </c>
      <c r="I164" s="37">
        <f t="shared" si="118"/>
        <v>0</v>
      </c>
      <c r="J164" s="66">
        <f t="shared" si="119"/>
        <v>0.99</v>
      </c>
      <c r="K164" s="56">
        <f t="shared" si="120"/>
        <v>0</v>
      </c>
      <c r="L164" s="28" t="str">
        <f>'DFIT Computations'!M164</f>
        <v>LABOR</v>
      </c>
      <c r="M164" s="37">
        <f>+'DFIT Computations'!N164</f>
        <v>0</v>
      </c>
      <c r="N164" s="37">
        <f t="shared" si="121"/>
        <v>0</v>
      </c>
    </row>
    <row r="165" spans="1:14" x14ac:dyDescent="0.2">
      <c r="A165" s="28">
        <f t="shared" si="115"/>
        <v>144</v>
      </c>
      <c r="B165" s="73" t="s">
        <v>266</v>
      </c>
      <c r="C165" s="79">
        <v>0</v>
      </c>
      <c r="D165" s="79">
        <v>0</v>
      </c>
      <c r="E165" s="69">
        <f t="shared" si="116"/>
        <v>0</v>
      </c>
      <c r="F165" s="37">
        <f>+'DFIT Computations'!G165</f>
        <v>0</v>
      </c>
      <c r="G165" s="37">
        <f t="shared" si="117"/>
        <v>0</v>
      </c>
      <c r="H165" s="37">
        <f>+'DFIT Computations'!I165</f>
        <v>0</v>
      </c>
      <c r="I165" s="37">
        <f t="shared" si="118"/>
        <v>0</v>
      </c>
      <c r="J165" s="66">
        <f t="shared" si="119"/>
        <v>0.99</v>
      </c>
      <c r="K165" s="56">
        <f t="shared" si="120"/>
        <v>0</v>
      </c>
      <c r="L165" s="28" t="str">
        <f>'DFIT Computations'!M165</f>
        <v>LABOR</v>
      </c>
      <c r="M165" s="37">
        <f>+'DFIT Computations'!N165</f>
        <v>0</v>
      </c>
      <c r="N165" s="37">
        <f t="shared" si="121"/>
        <v>0</v>
      </c>
    </row>
    <row r="166" spans="1:14" x14ac:dyDescent="0.2">
      <c r="A166" s="28">
        <f t="shared" si="115"/>
        <v>145</v>
      </c>
      <c r="B166" s="27" t="s">
        <v>248</v>
      </c>
      <c r="C166" s="79">
        <v>0</v>
      </c>
      <c r="D166" s="79">
        <v>0</v>
      </c>
      <c r="E166" s="69">
        <f t="shared" si="116"/>
        <v>0</v>
      </c>
      <c r="F166" s="37">
        <f>+'DFIT Computations'!G166</f>
        <v>0</v>
      </c>
      <c r="G166" s="37">
        <f t="shared" si="117"/>
        <v>0</v>
      </c>
      <c r="H166" s="37">
        <f>+'DFIT Computations'!I166</f>
        <v>0</v>
      </c>
      <c r="I166" s="37">
        <f t="shared" si="118"/>
        <v>0</v>
      </c>
      <c r="J166" s="66">
        <f t="shared" si="119"/>
        <v>1</v>
      </c>
      <c r="K166" s="56">
        <f t="shared" si="120"/>
        <v>0</v>
      </c>
      <c r="L166" s="28" t="str">
        <f>'DFIT Computations'!M166</f>
        <v>SPECIFIC</v>
      </c>
      <c r="M166" s="37">
        <f>+'DFIT Computations'!N166</f>
        <v>0</v>
      </c>
      <c r="N166" s="37">
        <f t="shared" si="121"/>
        <v>0</v>
      </c>
    </row>
    <row r="167" spans="1:14" x14ac:dyDescent="0.2">
      <c r="A167" s="28">
        <f t="shared" si="115"/>
        <v>146</v>
      </c>
      <c r="B167" s="27" t="s">
        <v>282</v>
      </c>
      <c r="C167" s="79">
        <v>-28691</v>
      </c>
      <c r="D167" s="79">
        <v>-28691</v>
      </c>
      <c r="E167" s="69">
        <f>+C167-D167</f>
        <v>0</v>
      </c>
      <c r="F167" s="37">
        <f>+'DFIT Computations'!G167</f>
        <v>0</v>
      </c>
      <c r="G167" s="37">
        <f t="shared" si="117"/>
        <v>0</v>
      </c>
      <c r="H167" s="37">
        <f>+'DFIT Computations'!I167</f>
        <v>0</v>
      </c>
      <c r="I167" s="37">
        <f>+G167+H167</f>
        <v>0</v>
      </c>
      <c r="J167" s="66">
        <f t="shared" si="119"/>
        <v>0</v>
      </c>
      <c r="K167" s="56">
        <f>IF(I167*J167=0,0, ROUND(I167*J167,0))</f>
        <v>0</v>
      </c>
      <c r="L167" s="28" t="str">
        <f>'DFIT Computations'!M167</f>
        <v>NON-APPLIC</v>
      </c>
      <c r="M167" s="37">
        <f>+'DFIT Computations'!N167</f>
        <v>0</v>
      </c>
      <c r="N167" s="37">
        <f t="shared" si="121"/>
        <v>0</v>
      </c>
    </row>
    <row r="168" spans="1:14" x14ac:dyDescent="0.2">
      <c r="A168" s="28">
        <f t="shared" si="115"/>
        <v>147</v>
      </c>
      <c r="B168" s="27" t="s">
        <v>187</v>
      </c>
      <c r="C168" s="79">
        <v>160524</v>
      </c>
      <c r="D168" s="79">
        <v>0</v>
      </c>
      <c r="E168" s="69">
        <f t="shared" si="116"/>
        <v>160524</v>
      </c>
      <c r="F168" s="37">
        <f>+'DFIT Computations'!G168</f>
        <v>0</v>
      </c>
      <c r="G168" s="37">
        <f t="shared" si="117"/>
        <v>160524</v>
      </c>
      <c r="H168" s="37">
        <f>+'DFIT Computations'!I168</f>
        <v>0</v>
      </c>
      <c r="I168" s="37">
        <f t="shared" si="118"/>
        <v>160524</v>
      </c>
      <c r="J168" s="66">
        <f t="shared" si="119"/>
        <v>0.98899999999999999</v>
      </c>
      <c r="K168" s="56">
        <f t="shared" si="120"/>
        <v>158758</v>
      </c>
      <c r="L168" s="28" t="str">
        <f>'DFIT Computations'!M168</f>
        <v>GROSS PLT</v>
      </c>
      <c r="M168" s="37">
        <f>+'DFIT Computations'!N168</f>
        <v>69106</v>
      </c>
      <c r="N168" s="37">
        <f t="shared" si="121"/>
        <v>227864</v>
      </c>
    </row>
    <row r="169" spans="1:14" x14ac:dyDescent="0.2">
      <c r="A169" s="28">
        <f t="shared" si="115"/>
        <v>148</v>
      </c>
      <c r="B169" s="27" t="s">
        <v>360</v>
      </c>
      <c r="C169" s="79">
        <v>155785</v>
      </c>
      <c r="D169" s="79">
        <v>0</v>
      </c>
      <c r="E169" s="69">
        <f>+C169-D169</f>
        <v>155785</v>
      </c>
      <c r="F169" s="37">
        <f>+'DFIT Computations'!G169</f>
        <v>0</v>
      </c>
      <c r="G169" s="37">
        <f t="shared" si="117"/>
        <v>155785</v>
      </c>
      <c r="H169" s="37">
        <f>+'DFIT Computations'!I169</f>
        <v>0</v>
      </c>
      <c r="I169" s="37">
        <f>+G169+H169</f>
        <v>155785</v>
      </c>
      <c r="J169" s="66">
        <f t="shared" si="119"/>
        <v>0</v>
      </c>
      <c r="K169" s="56">
        <f>IF(I169*J169=0,0, ROUND(I169*J169,0))</f>
        <v>0</v>
      </c>
      <c r="L169" s="28" t="str">
        <f>'DFIT Computations'!M169</f>
        <v>NON-APPLIC</v>
      </c>
      <c r="M169" s="37">
        <f>+'DFIT Computations'!N169</f>
        <v>0</v>
      </c>
      <c r="N169" s="37">
        <f t="shared" si="121"/>
        <v>0</v>
      </c>
    </row>
    <row r="170" spans="1:14" x14ac:dyDescent="0.2">
      <c r="A170" s="28">
        <f t="shared" si="115"/>
        <v>149</v>
      </c>
      <c r="B170" s="27" t="s">
        <v>75</v>
      </c>
      <c r="C170" s="79">
        <v>-5819</v>
      </c>
      <c r="D170" s="79">
        <v>0</v>
      </c>
      <c r="E170" s="69">
        <f t="shared" si="116"/>
        <v>-5819</v>
      </c>
      <c r="F170" s="37">
        <f>+'DFIT Computations'!G170</f>
        <v>0</v>
      </c>
      <c r="G170" s="37">
        <f t="shared" si="117"/>
        <v>-5819</v>
      </c>
      <c r="H170" s="37">
        <f>+'DFIT Computations'!I170</f>
        <v>0</v>
      </c>
      <c r="I170" s="37">
        <f t="shared" si="118"/>
        <v>-5819</v>
      </c>
      <c r="J170" s="66">
        <f t="shared" si="119"/>
        <v>0</v>
      </c>
      <c r="K170" s="56">
        <f t="shared" si="120"/>
        <v>0</v>
      </c>
      <c r="L170" s="28" t="str">
        <f>'DFIT Computations'!M170</f>
        <v>NON-APPLIC</v>
      </c>
      <c r="M170" s="37">
        <f>+'DFIT Computations'!N170</f>
        <v>0</v>
      </c>
      <c r="N170" s="37">
        <f t="shared" si="121"/>
        <v>0</v>
      </c>
    </row>
    <row r="171" spans="1:14" x14ac:dyDescent="0.2">
      <c r="A171" s="28">
        <f t="shared" si="115"/>
        <v>150</v>
      </c>
      <c r="B171" s="73" t="s">
        <v>267</v>
      </c>
      <c r="C171" s="79">
        <v>31823</v>
      </c>
      <c r="D171" s="79">
        <v>0</v>
      </c>
      <c r="E171" s="69">
        <f t="shared" si="116"/>
        <v>31823</v>
      </c>
      <c r="F171" s="37">
        <f>+'DFIT Computations'!G171</f>
        <v>0</v>
      </c>
      <c r="G171" s="37">
        <f t="shared" si="117"/>
        <v>31823</v>
      </c>
      <c r="H171" s="37">
        <f>+'DFIT Computations'!I171</f>
        <v>0</v>
      </c>
      <c r="I171" s="37">
        <f t="shared" si="118"/>
        <v>31823</v>
      </c>
      <c r="J171" s="66">
        <f t="shared" si="119"/>
        <v>0</v>
      </c>
      <c r="K171" s="56">
        <f t="shared" si="120"/>
        <v>0</v>
      </c>
      <c r="L171" s="28" t="str">
        <f>'DFIT Computations'!M171</f>
        <v>NON-APPLIC</v>
      </c>
      <c r="M171" s="37">
        <f>+'DFIT Computations'!N171</f>
        <v>0</v>
      </c>
      <c r="N171" s="37">
        <f t="shared" si="121"/>
        <v>0</v>
      </c>
    </row>
    <row r="172" spans="1:14" x14ac:dyDescent="0.2">
      <c r="A172" s="28">
        <f t="shared" si="115"/>
        <v>151</v>
      </c>
      <c r="B172" s="73" t="s">
        <v>268</v>
      </c>
      <c r="C172" s="79">
        <v>264943</v>
      </c>
      <c r="D172" s="79">
        <v>264943</v>
      </c>
      <c r="E172" s="69">
        <f t="shared" si="116"/>
        <v>0</v>
      </c>
      <c r="F172" s="37">
        <f>+'DFIT Computations'!G172</f>
        <v>0</v>
      </c>
      <c r="G172" s="37">
        <f t="shared" si="117"/>
        <v>0</v>
      </c>
      <c r="H172" s="37">
        <f>+'DFIT Computations'!I172</f>
        <v>0</v>
      </c>
      <c r="I172" s="37">
        <f t="shared" si="118"/>
        <v>0</v>
      </c>
      <c r="J172" s="66">
        <f t="shared" si="119"/>
        <v>0</v>
      </c>
      <c r="K172" s="56">
        <f t="shared" si="120"/>
        <v>0</v>
      </c>
      <c r="L172" s="28" t="str">
        <f>'DFIT Computations'!M172</f>
        <v>NON-APPLIC</v>
      </c>
      <c r="M172" s="37">
        <f>+'DFIT Computations'!N172</f>
        <v>0</v>
      </c>
      <c r="N172" s="37">
        <f t="shared" si="121"/>
        <v>0</v>
      </c>
    </row>
    <row r="173" spans="1:14" x14ac:dyDescent="0.2">
      <c r="A173" s="28">
        <f t="shared" si="115"/>
        <v>152</v>
      </c>
      <c r="B173" s="27" t="s">
        <v>76</v>
      </c>
      <c r="C173" s="79">
        <v>0</v>
      </c>
      <c r="D173" s="79">
        <v>0</v>
      </c>
      <c r="E173" s="69">
        <f t="shared" si="116"/>
        <v>0</v>
      </c>
      <c r="F173" s="37">
        <f>+'DFIT Computations'!G173</f>
        <v>0</v>
      </c>
      <c r="G173" s="37">
        <f t="shared" si="117"/>
        <v>0</v>
      </c>
      <c r="H173" s="37">
        <f>+'DFIT Computations'!I173</f>
        <v>0</v>
      </c>
      <c r="I173" s="37">
        <f t="shared" si="118"/>
        <v>0</v>
      </c>
      <c r="J173" s="66">
        <f t="shared" si="119"/>
        <v>0.99</v>
      </c>
      <c r="K173" s="56">
        <f t="shared" si="120"/>
        <v>0</v>
      </c>
      <c r="L173" s="28" t="str">
        <f>'DFIT Computations'!M173</f>
        <v>NET PLANT</v>
      </c>
      <c r="M173" s="37">
        <f>+'DFIT Computations'!N173</f>
        <v>0</v>
      </c>
      <c r="N173" s="37">
        <f t="shared" si="121"/>
        <v>0</v>
      </c>
    </row>
    <row r="174" spans="1:14" x14ac:dyDescent="0.2">
      <c r="A174" s="28">
        <f t="shared" si="115"/>
        <v>153</v>
      </c>
      <c r="B174" s="27" t="s">
        <v>77</v>
      </c>
      <c r="C174" s="79">
        <v>0</v>
      </c>
      <c r="D174" s="79">
        <v>0</v>
      </c>
      <c r="E174" s="69">
        <f t="shared" si="116"/>
        <v>0</v>
      </c>
      <c r="F174" s="37">
        <f>+'DFIT Computations'!G174</f>
        <v>0</v>
      </c>
      <c r="G174" s="37">
        <f t="shared" si="117"/>
        <v>0</v>
      </c>
      <c r="H174" s="37">
        <f>+'DFIT Computations'!I174</f>
        <v>0</v>
      </c>
      <c r="I174" s="37">
        <f t="shared" si="118"/>
        <v>0</v>
      </c>
      <c r="J174" s="66">
        <f t="shared" si="119"/>
        <v>0.99</v>
      </c>
      <c r="K174" s="56">
        <f t="shared" si="120"/>
        <v>0</v>
      </c>
      <c r="L174" s="28" t="str">
        <f>'DFIT Computations'!M174</f>
        <v>NET PLANT</v>
      </c>
      <c r="M174" s="37">
        <f>+'DFIT Computations'!N174</f>
        <v>0</v>
      </c>
      <c r="N174" s="37">
        <f t="shared" si="121"/>
        <v>0</v>
      </c>
    </row>
    <row r="175" spans="1:14" x14ac:dyDescent="0.2">
      <c r="A175" s="28">
        <f t="shared" si="115"/>
        <v>154</v>
      </c>
      <c r="B175" s="27" t="s">
        <v>78</v>
      </c>
      <c r="C175" s="79">
        <v>-4213</v>
      </c>
      <c r="D175" s="79">
        <v>0</v>
      </c>
      <c r="E175" s="69">
        <f t="shared" si="116"/>
        <v>-4213</v>
      </c>
      <c r="F175" s="37">
        <f>+'DFIT Computations'!G175</f>
        <v>0</v>
      </c>
      <c r="G175" s="37">
        <f t="shared" si="117"/>
        <v>-4213</v>
      </c>
      <c r="H175" s="37">
        <f>+'DFIT Computations'!I175</f>
        <v>0</v>
      </c>
      <c r="I175" s="37">
        <f t="shared" si="118"/>
        <v>-4213</v>
      </c>
      <c r="J175" s="66">
        <f t="shared" si="119"/>
        <v>0.99</v>
      </c>
      <c r="K175" s="56">
        <f t="shared" si="120"/>
        <v>-4171</v>
      </c>
      <c r="L175" s="28" t="str">
        <f>'DFIT Computations'!M175</f>
        <v>LABOR</v>
      </c>
      <c r="M175" s="37">
        <f>+'DFIT Computations'!N175</f>
        <v>0</v>
      </c>
      <c r="N175" s="37">
        <f t="shared" si="121"/>
        <v>-4171</v>
      </c>
    </row>
    <row r="176" spans="1:14" x14ac:dyDescent="0.2">
      <c r="A176" s="28">
        <f t="shared" si="115"/>
        <v>155</v>
      </c>
      <c r="B176" s="73" t="s">
        <v>269</v>
      </c>
      <c r="C176" s="79">
        <v>0</v>
      </c>
      <c r="D176" s="79">
        <v>0</v>
      </c>
      <c r="E176" s="69">
        <f t="shared" si="116"/>
        <v>0</v>
      </c>
      <c r="F176" s="37">
        <f>+'DFIT Computations'!G176</f>
        <v>0</v>
      </c>
      <c r="G176" s="37">
        <f t="shared" si="117"/>
        <v>0</v>
      </c>
      <c r="H176" s="37">
        <f>+'DFIT Computations'!I176</f>
        <v>0</v>
      </c>
      <c r="I176" s="37">
        <f t="shared" si="118"/>
        <v>0</v>
      </c>
      <c r="J176" s="66">
        <f t="shared" si="119"/>
        <v>0.98899999999999999</v>
      </c>
      <c r="K176" s="56">
        <f t="shared" si="120"/>
        <v>0</v>
      </c>
      <c r="L176" s="28" t="str">
        <f>'DFIT Computations'!M176</f>
        <v>GROSS PLT</v>
      </c>
      <c r="M176" s="37">
        <f>+'DFIT Computations'!N176</f>
        <v>0</v>
      </c>
      <c r="N176" s="37">
        <f t="shared" si="121"/>
        <v>0</v>
      </c>
    </row>
    <row r="177" spans="1:14" x14ac:dyDescent="0.2">
      <c r="A177" s="28">
        <f t="shared" si="115"/>
        <v>156</v>
      </c>
      <c r="B177" s="73" t="s">
        <v>270</v>
      </c>
      <c r="C177" s="79">
        <v>48541</v>
      </c>
      <c r="D177" s="79">
        <v>26216</v>
      </c>
      <c r="E177" s="69">
        <f t="shared" ref="E177:E178" si="122">+C177-D177</f>
        <v>22325</v>
      </c>
      <c r="F177" s="37">
        <f>+'DFIT Computations'!G177</f>
        <v>0</v>
      </c>
      <c r="G177" s="37">
        <f t="shared" si="117"/>
        <v>22325</v>
      </c>
      <c r="H177" s="37">
        <f>+'DFIT Computations'!I177</f>
        <v>0</v>
      </c>
      <c r="I177" s="37">
        <f t="shared" ref="I177:I178" si="123">+G177+H177</f>
        <v>22325</v>
      </c>
      <c r="J177" s="66">
        <f t="shared" si="119"/>
        <v>0.98899999999999999</v>
      </c>
      <c r="K177" s="56">
        <f t="shared" ref="K177:K178" si="124">IF(I177*J177=0,0, ROUND(I177*J177,0))</f>
        <v>22079</v>
      </c>
      <c r="L177" s="28" t="str">
        <f>'DFIT Computations'!M177</f>
        <v>GROSS PLT</v>
      </c>
      <c r="M177" s="37">
        <f>+'DFIT Computations'!N177</f>
        <v>0</v>
      </c>
      <c r="N177" s="37">
        <f t="shared" si="121"/>
        <v>22079</v>
      </c>
    </row>
    <row r="178" spans="1:14" x14ac:dyDescent="0.2">
      <c r="A178" s="28">
        <f t="shared" si="115"/>
        <v>157</v>
      </c>
      <c r="B178" s="73" t="s">
        <v>363</v>
      </c>
      <c r="C178" s="79">
        <v>1089571</v>
      </c>
      <c r="D178" s="79">
        <v>1089571</v>
      </c>
      <c r="E178" s="69">
        <f t="shared" si="122"/>
        <v>0</v>
      </c>
      <c r="F178" s="37">
        <f>+'DFIT Computations'!G178</f>
        <v>0</v>
      </c>
      <c r="G178" s="37">
        <f t="shared" si="117"/>
        <v>0</v>
      </c>
      <c r="H178" s="37">
        <f>+'DFIT Computations'!I178</f>
        <v>0</v>
      </c>
      <c r="I178" s="37">
        <f t="shared" si="123"/>
        <v>0</v>
      </c>
      <c r="J178" s="66">
        <f t="shared" si="119"/>
        <v>0.98899999999999999</v>
      </c>
      <c r="K178" s="56">
        <f t="shared" si="124"/>
        <v>0</v>
      </c>
      <c r="L178" s="28" t="str">
        <f>'DFIT Computations'!M178</f>
        <v>GROSS PLT</v>
      </c>
      <c r="M178" s="37">
        <f>+'DFIT Computations'!N178</f>
        <v>0</v>
      </c>
      <c r="N178" s="37">
        <f t="shared" si="121"/>
        <v>0</v>
      </c>
    </row>
    <row r="179" spans="1:14" x14ac:dyDescent="0.2">
      <c r="A179" s="28">
        <f t="shared" si="115"/>
        <v>158</v>
      </c>
      <c r="B179" s="73" t="s">
        <v>324</v>
      </c>
      <c r="C179" s="79">
        <v>0</v>
      </c>
      <c r="D179" s="79">
        <v>0</v>
      </c>
      <c r="E179" s="69">
        <f t="shared" si="116"/>
        <v>0</v>
      </c>
      <c r="F179" s="37">
        <f>+'DFIT Computations'!G179</f>
        <v>0</v>
      </c>
      <c r="G179" s="37">
        <f t="shared" si="117"/>
        <v>0</v>
      </c>
      <c r="H179" s="37">
        <f>+'DFIT Computations'!I179</f>
        <v>0</v>
      </c>
      <c r="I179" s="37">
        <f t="shared" si="118"/>
        <v>0</v>
      </c>
      <c r="J179" s="66">
        <f t="shared" si="119"/>
        <v>0.98899999999999999</v>
      </c>
      <c r="K179" s="56">
        <f t="shared" si="120"/>
        <v>0</v>
      </c>
      <c r="L179" s="28" t="str">
        <f>'DFIT Computations'!M179</f>
        <v>GROSS PLT</v>
      </c>
      <c r="M179" s="37">
        <f>+'DFIT Computations'!N179</f>
        <v>0</v>
      </c>
      <c r="N179" s="37">
        <f t="shared" si="121"/>
        <v>0</v>
      </c>
    </row>
    <row r="180" spans="1:14" x14ac:dyDescent="0.2">
      <c r="A180" s="28">
        <f t="shared" si="115"/>
        <v>159</v>
      </c>
      <c r="B180" s="90" t="s">
        <v>79</v>
      </c>
      <c r="C180" s="94">
        <f t="shared" ref="C180:I180" si="125">SUM(C156:C179)</f>
        <v>5493606</v>
      </c>
      <c r="D180" s="94">
        <f t="shared" si="125"/>
        <v>914886</v>
      </c>
      <c r="E180" s="94">
        <f t="shared" si="125"/>
        <v>4578720</v>
      </c>
      <c r="F180" s="94">
        <f t="shared" ref="F180" si="126">SUM(F156:F179)</f>
        <v>0</v>
      </c>
      <c r="G180" s="94">
        <f t="shared" si="125"/>
        <v>4578720</v>
      </c>
      <c r="H180" s="94">
        <f t="shared" si="125"/>
        <v>0</v>
      </c>
      <c r="I180" s="94">
        <f t="shared" si="125"/>
        <v>4578720</v>
      </c>
      <c r="J180" s="34"/>
      <c r="K180" s="94">
        <f>SUM(K156:K179)</f>
        <v>4354254</v>
      </c>
      <c r="M180" s="94">
        <f t="shared" ref="M180:N180" si="127">SUM(M156:M179)</f>
        <v>3861</v>
      </c>
      <c r="N180" s="94">
        <f t="shared" si="127"/>
        <v>4358115</v>
      </c>
    </row>
    <row r="181" spans="1:14" x14ac:dyDescent="0.2">
      <c r="A181" s="28">
        <f t="shared" si="115"/>
        <v>160</v>
      </c>
      <c r="B181" s="27" t="s">
        <v>0</v>
      </c>
      <c r="C181" s="48"/>
      <c r="D181" s="98"/>
      <c r="E181" s="98"/>
      <c r="F181" s="55"/>
      <c r="G181" s="98"/>
      <c r="H181" s="55"/>
      <c r="I181" s="49"/>
      <c r="J181" s="97"/>
      <c r="M181" s="55"/>
      <c r="N181" s="55"/>
    </row>
    <row r="182" spans="1:14" x14ac:dyDescent="0.2">
      <c r="A182" s="28">
        <f t="shared" si="115"/>
        <v>161</v>
      </c>
      <c r="B182" s="90" t="s">
        <v>80</v>
      </c>
      <c r="C182" s="48"/>
      <c r="D182" s="114"/>
      <c r="E182" s="114"/>
      <c r="F182" s="114"/>
      <c r="G182" s="114"/>
      <c r="H182" s="114"/>
      <c r="I182" s="114"/>
      <c r="J182" s="97"/>
      <c r="M182" s="114"/>
      <c r="N182" s="114"/>
    </row>
    <row r="183" spans="1:14" x14ac:dyDescent="0.2">
      <c r="A183" s="28">
        <f t="shared" si="115"/>
        <v>162</v>
      </c>
      <c r="B183" s="27" t="s">
        <v>319</v>
      </c>
      <c r="C183" s="79">
        <v>0</v>
      </c>
      <c r="D183" s="79">
        <v>0</v>
      </c>
      <c r="E183" s="69">
        <f t="shared" ref="E183:E192" si="128">+C183-D183</f>
        <v>0</v>
      </c>
      <c r="F183" s="37">
        <f>+'DFIT Computations'!G183</f>
        <v>0</v>
      </c>
      <c r="G183" s="37">
        <f t="shared" ref="G183:G192" si="129">+E183+F183</f>
        <v>0</v>
      </c>
      <c r="H183" s="37">
        <f>+'DFIT Computations'!I183</f>
        <v>0</v>
      </c>
      <c r="I183" s="37">
        <f t="shared" ref="I183:I192" si="130">+G183+H183</f>
        <v>0</v>
      </c>
      <c r="J183" s="66">
        <f>VLOOKUP(L183,$C$264:$D$278,2,FALSE)</f>
        <v>0.99</v>
      </c>
      <c r="K183" s="56">
        <f t="shared" ref="K183:K192" si="131">IF(I183*J183=0,0, ROUND(I183*J183,0))</f>
        <v>0</v>
      </c>
      <c r="L183" s="28" t="str">
        <f>'DFIT Computations'!M183</f>
        <v>LABOR</v>
      </c>
      <c r="M183" s="37">
        <f>+'DFIT Computations'!N183</f>
        <v>0</v>
      </c>
      <c r="N183" s="37">
        <f t="shared" ref="N183:N192" si="132">K183+M183</f>
        <v>0</v>
      </c>
    </row>
    <row r="184" spans="1:14" x14ac:dyDescent="0.2">
      <c r="A184" s="28">
        <f t="shared" si="115"/>
        <v>163</v>
      </c>
      <c r="B184" s="27" t="s">
        <v>81</v>
      </c>
      <c r="C184" s="79">
        <v>0</v>
      </c>
      <c r="D184" s="79">
        <v>0</v>
      </c>
      <c r="E184" s="69">
        <f t="shared" ref="E184" si="133">+C184-D184</f>
        <v>0</v>
      </c>
      <c r="F184" s="37">
        <f>+'DFIT Computations'!G184</f>
        <v>0</v>
      </c>
      <c r="G184" s="37">
        <f t="shared" ref="G184" si="134">+E184+F184</f>
        <v>0</v>
      </c>
      <c r="H184" s="37">
        <f>+'DFIT Computations'!I184</f>
        <v>0</v>
      </c>
      <c r="I184" s="37">
        <f t="shared" ref="I184" si="135">+G184+H184</f>
        <v>0</v>
      </c>
      <c r="J184" s="66">
        <f>VLOOKUP(L184,$C$264:$D$278,2,FALSE)</f>
        <v>0.99</v>
      </c>
      <c r="K184" s="56">
        <f t="shared" ref="K184" si="136">IF(I184*J184=0,0, ROUND(I184*J184,0))</f>
        <v>0</v>
      </c>
      <c r="L184" s="28" t="str">
        <f>'DFIT Computations'!M184</f>
        <v>LABOR</v>
      </c>
      <c r="M184" s="37">
        <f>+'DFIT Computations'!N184</f>
        <v>0</v>
      </c>
      <c r="N184" s="37">
        <f t="shared" si="132"/>
        <v>0</v>
      </c>
    </row>
    <row r="185" spans="1:14" x14ac:dyDescent="0.2">
      <c r="A185" s="28">
        <f t="shared" si="115"/>
        <v>164</v>
      </c>
      <c r="B185" s="27" t="s">
        <v>82</v>
      </c>
      <c r="C185" s="79">
        <v>0</v>
      </c>
      <c r="D185" s="79">
        <v>0</v>
      </c>
      <c r="E185" s="69">
        <f t="shared" si="128"/>
        <v>0</v>
      </c>
      <c r="F185" s="37">
        <f>+'DFIT Computations'!G185</f>
        <v>0</v>
      </c>
      <c r="G185" s="37">
        <f t="shared" si="129"/>
        <v>0</v>
      </c>
      <c r="H185" s="37">
        <f>+'DFIT Computations'!I185</f>
        <v>0</v>
      </c>
      <c r="I185" s="37">
        <f t="shared" si="130"/>
        <v>0</v>
      </c>
      <c r="J185" s="66">
        <f t="shared" ref="J185:J192" si="137">VLOOKUP(L185,$C$264:$D$278,2,FALSE)</f>
        <v>0.99</v>
      </c>
      <c r="K185" s="56">
        <f t="shared" si="131"/>
        <v>0</v>
      </c>
      <c r="L185" s="28" t="str">
        <f>'DFIT Computations'!M185</f>
        <v>LABOR</v>
      </c>
      <c r="M185" s="37">
        <f>+'DFIT Computations'!N185</f>
        <v>0</v>
      </c>
      <c r="N185" s="37">
        <f t="shared" si="132"/>
        <v>0</v>
      </c>
    </row>
    <row r="186" spans="1:14" x14ac:dyDescent="0.2">
      <c r="A186" s="28">
        <f t="shared" si="115"/>
        <v>165</v>
      </c>
      <c r="B186" s="27" t="s">
        <v>83</v>
      </c>
      <c r="C186" s="79">
        <v>0</v>
      </c>
      <c r="D186" s="79">
        <v>0</v>
      </c>
      <c r="E186" s="69">
        <f t="shared" si="128"/>
        <v>0</v>
      </c>
      <c r="F186" s="37">
        <f>+'DFIT Computations'!G186</f>
        <v>0</v>
      </c>
      <c r="G186" s="37">
        <f t="shared" si="129"/>
        <v>0</v>
      </c>
      <c r="H186" s="37">
        <f>+'DFIT Computations'!I186</f>
        <v>0</v>
      </c>
      <c r="I186" s="37">
        <f t="shared" si="130"/>
        <v>0</v>
      </c>
      <c r="J186" s="66">
        <f t="shared" si="137"/>
        <v>0</v>
      </c>
      <c r="K186" s="56">
        <f t="shared" si="131"/>
        <v>0</v>
      </c>
      <c r="L186" s="28" t="str">
        <f>'DFIT Computations'!M186</f>
        <v>NON-APPLIC</v>
      </c>
      <c r="M186" s="37">
        <f>+'DFIT Computations'!N186</f>
        <v>0</v>
      </c>
      <c r="N186" s="37">
        <f t="shared" si="132"/>
        <v>0</v>
      </c>
    </row>
    <row r="187" spans="1:14" x14ac:dyDescent="0.2">
      <c r="A187" s="28">
        <f t="shared" si="115"/>
        <v>166</v>
      </c>
      <c r="B187" s="27" t="s">
        <v>300</v>
      </c>
      <c r="C187" s="79">
        <v>0</v>
      </c>
      <c r="D187" s="79">
        <v>0</v>
      </c>
      <c r="E187" s="69">
        <f t="shared" si="128"/>
        <v>0</v>
      </c>
      <c r="F187" s="37">
        <f>+'DFIT Computations'!G187</f>
        <v>0</v>
      </c>
      <c r="G187" s="37">
        <f t="shared" si="129"/>
        <v>0</v>
      </c>
      <c r="H187" s="37">
        <f>+'DFIT Computations'!I187</f>
        <v>0</v>
      </c>
      <c r="I187" s="37">
        <f t="shared" si="130"/>
        <v>0</v>
      </c>
      <c r="J187" s="66">
        <f t="shared" si="137"/>
        <v>0</v>
      </c>
      <c r="K187" s="56">
        <f t="shared" si="131"/>
        <v>0</v>
      </c>
      <c r="L187" s="28" t="str">
        <f>'DFIT Computations'!M187</f>
        <v>NON-APPLIC</v>
      </c>
      <c r="M187" s="37">
        <f>+'DFIT Computations'!N187</f>
        <v>0</v>
      </c>
      <c r="N187" s="37">
        <f t="shared" si="132"/>
        <v>0</v>
      </c>
    </row>
    <row r="188" spans="1:14" x14ac:dyDescent="0.2">
      <c r="A188" s="28">
        <f t="shared" si="115"/>
        <v>167</v>
      </c>
      <c r="B188" s="27" t="s">
        <v>84</v>
      </c>
      <c r="C188" s="79">
        <v>0</v>
      </c>
      <c r="D188" s="79">
        <v>0</v>
      </c>
      <c r="E188" s="69">
        <f t="shared" si="128"/>
        <v>0</v>
      </c>
      <c r="F188" s="37">
        <f>+'DFIT Computations'!G188</f>
        <v>0</v>
      </c>
      <c r="G188" s="37">
        <f t="shared" si="129"/>
        <v>0</v>
      </c>
      <c r="H188" s="37">
        <f>+'DFIT Computations'!I188</f>
        <v>0</v>
      </c>
      <c r="I188" s="37">
        <f t="shared" si="130"/>
        <v>0</v>
      </c>
      <c r="J188" s="66">
        <f t="shared" si="137"/>
        <v>0</v>
      </c>
      <c r="K188" s="56">
        <f t="shared" si="131"/>
        <v>0</v>
      </c>
      <c r="L188" s="28" t="str">
        <f>'DFIT Computations'!M188</f>
        <v>NON-APPLIC</v>
      </c>
      <c r="M188" s="37">
        <f>+'DFIT Computations'!N188</f>
        <v>0</v>
      </c>
      <c r="N188" s="37">
        <f t="shared" si="132"/>
        <v>0</v>
      </c>
    </row>
    <row r="189" spans="1:14" x14ac:dyDescent="0.2">
      <c r="A189" s="28">
        <f t="shared" si="115"/>
        <v>168</v>
      </c>
      <c r="B189" s="27" t="s">
        <v>301</v>
      </c>
      <c r="C189" s="79">
        <v>0</v>
      </c>
      <c r="D189" s="79">
        <v>0</v>
      </c>
      <c r="E189" s="69">
        <f t="shared" si="128"/>
        <v>0</v>
      </c>
      <c r="F189" s="37">
        <f>+'DFIT Computations'!G189</f>
        <v>0</v>
      </c>
      <c r="G189" s="37">
        <f t="shared" si="129"/>
        <v>0</v>
      </c>
      <c r="H189" s="37">
        <f>+'DFIT Computations'!I189</f>
        <v>0</v>
      </c>
      <c r="I189" s="37">
        <f t="shared" si="130"/>
        <v>0</v>
      </c>
      <c r="J189" s="66">
        <f t="shared" si="137"/>
        <v>0.99</v>
      </c>
      <c r="K189" s="56">
        <f t="shared" si="131"/>
        <v>0</v>
      </c>
      <c r="L189" s="28" t="str">
        <f>'DFIT Computations'!M189</f>
        <v>LABOR</v>
      </c>
      <c r="M189" s="37">
        <f>+'DFIT Computations'!N189</f>
        <v>0</v>
      </c>
      <c r="N189" s="37">
        <f t="shared" si="132"/>
        <v>0</v>
      </c>
    </row>
    <row r="190" spans="1:14" x14ac:dyDescent="0.2">
      <c r="A190" s="28">
        <f t="shared" si="115"/>
        <v>169</v>
      </c>
      <c r="B190" s="73" t="s">
        <v>271</v>
      </c>
      <c r="C190" s="79">
        <v>0</v>
      </c>
      <c r="D190" s="79">
        <v>0</v>
      </c>
      <c r="E190" s="69">
        <f t="shared" si="128"/>
        <v>0</v>
      </c>
      <c r="F190" s="37">
        <f>+'DFIT Computations'!G190</f>
        <v>0</v>
      </c>
      <c r="G190" s="37">
        <f t="shared" si="129"/>
        <v>0</v>
      </c>
      <c r="H190" s="37">
        <f>+'DFIT Computations'!I190</f>
        <v>0</v>
      </c>
      <c r="I190" s="37">
        <f t="shared" si="130"/>
        <v>0</v>
      </c>
      <c r="J190" s="66">
        <f t="shared" si="137"/>
        <v>0</v>
      </c>
      <c r="K190" s="56">
        <f t="shared" si="131"/>
        <v>0</v>
      </c>
      <c r="L190" s="28" t="str">
        <f>'DFIT Computations'!M190</f>
        <v>NON-APPLIC</v>
      </c>
      <c r="M190" s="37">
        <f>+'DFIT Computations'!N190</f>
        <v>0</v>
      </c>
      <c r="N190" s="37">
        <f t="shared" si="132"/>
        <v>0</v>
      </c>
    </row>
    <row r="191" spans="1:14" x14ac:dyDescent="0.2">
      <c r="A191" s="28">
        <f t="shared" si="115"/>
        <v>170</v>
      </c>
      <c r="B191" s="27" t="s">
        <v>85</v>
      </c>
      <c r="C191" s="79">
        <v>0</v>
      </c>
      <c r="D191" s="79">
        <v>0</v>
      </c>
      <c r="E191" s="69">
        <f t="shared" si="128"/>
        <v>0</v>
      </c>
      <c r="F191" s="37">
        <f>+'DFIT Computations'!G191</f>
        <v>0</v>
      </c>
      <c r="G191" s="37">
        <f t="shared" si="129"/>
        <v>0</v>
      </c>
      <c r="H191" s="37">
        <f>+'DFIT Computations'!I191</f>
        <v>0</v>
      </c>
      <c r="I191" s="37">
        <f t="shared" si="130"/>
        <v>0</v>
      </c>
      <c r="J191" s="66">
        <f t="shared" si="137"/>
        <v>0.98599999999999999</v>
      </c>
      <c r="K191" s="56">
        <f t="shared" si="131"/>
        <v>0</v>
      </c>
      <c r="L191" s="28" t="str">
        <f>'DFIT Computations'!M191</f>
        <v>PROD PLT</v>
      </c>
      <c r="M191" s="37">
        <f>+'DFIT Computations'!N191</f>
        <v>0</v>
      </c>
      <c r="N191" s="37">
        <f t="shared" si="132"/>
        <v>0</v>
      </c>
    </row>
    <row r="192" spans="1:14" x14ac:dyDescent="0.2">
      <c r="A192" s="28">
        <f t="shared" si="115"/>
        <v>171</v>
      </c>
      <c r="B192" s="73" t="s">
        <v>272</v>
      </c>
      <c r="C192" s="79">
        <v>0</v>
      </c>
      <c r="D192" s="79">
        <v>0</v>
      </c>
      <c r="E192" s="69">
        <f t="shared" si="128"/>
        <v>0</v>
      </c>
      <c r="F192" s="37">
        <f>+'DFIT Computations'!G192</f>
        <v>0</v>
      </c>
      <c r="G192" s="37">
        <f t="shared" si="129"/>
        <v>0</v>
      </c>
      <c r="H192" s="37">
        <f>+'DFIT Computations'!I192</f>
        <v>0</v>
      </c>
      <c r="I192" s="37">
        <f t="shared" si="130"/>
        <v>0</v>
      </c>
      <c r="J192" s="66">
        <f t="shared" si="137"/>
        <v>0</v>
      </c>
      <c r="K192" s="56">
        <f t="shared" si="131"/>
        <v>0</v>
      </c>
      <c r="L192" s="28" t="str">
        <f>'DFIT Computations'!M192</f>
        <v>NON-APPLIC</v>
      </c>
      <c r="M192" s="37">
        <f>+'DFIT Computations'!N192</f>
        <v>0</v>
      </c>
      <c r="N192" s="37">
        <f t="shared" si="132"/>
        <v>0</v>
      </c>
    </row>
    <row r="193" spans="1:14" x14ac:dyDescent="0.2">
      <c r="A193" s="28">
        <f t="shared" si="115"/>
        <v>172</v>
      </c>
      <c r="B193" s="90" t="s">
        <v>86</v>
      </c>
      <c r="C193" s="94">
        <f t="shared" ref="C193:I193" si="138">SUM(C183:C192)</f>
        <v>0</v>
      </c>
      <c r="D193" s="94">
        <f t="shared" si="138"/>
        <v>0</v>
      </c>
      <c r="E193" s="94">
        <f t="shared" si="138"/>
        <v>0</v>
      </c>
      <c r="F193" s="94">
        <f t="shared" ref="F193" si="139">SUM(F183:F192)</f>
        <v>0</v>
      </c>
      <c r="G193" s="94">
        <f t="shared" si="138"/>
        <v>0</v>
      </c>
      <c r="H193" s="94">
        <f t="shared" si="138"/>
        <v>0</v>
      </c>
      <c r="I193" s="94">
        <f t="shared" si="138"/>
        <v>0</v>
      </c>
      <c r="J193" s="34"/>
      <c r="K193" s="94">
        <f>SUM(K183:K192)</f>
        <v>0</v>
      </c>
      <c r="M193" s="94">
        <f t="shared" ref="M193:N193" si="140">SUM(M183:M192)</f>
        <v>0</v>
      </c>
      <c r="N193" s="94">
        <f t="shared" si="140"/>
        <v>0</v>
      </c>
    </row>
    <row r="194" spans="1:14" x14ac:dyDescent="0.2">
      <c r="A194" s="28">
        <f t="shared" si="115"/>
        <v>173</v>
      </c>
      <c r="B194" s="27" t="s">
        <v>0</v>
      </c>
      <c r="C194" s="48"/>
      <c r="D194" s="98"/>
      <c r="E194" s="98"/>
      <c r="F194" s="55"/>
      <c r="G194" s="55"/>
      <c r="H194" s="55"/>
      <c r="I194" s="55"/>
      <c r="J194" s="97"/>
      <c r="M194" s="55"/>
      <c r="N194" s="55"/>
    </row>
    <row r="195" spans="1:14" x14ac:dyDescent="0.2">
      <c r="A195" s="28">
        <f t="shared" si="115"/>
        <v>174</v>
      </c>
      <c r="B195" s="90" t="s">
        <v>87</v>
      </c>
      <c r="C195" s="48"/>
      <c r="D195" s="98"/>
      <c r="E195" s="98"/>
      <c r="F195" s="55"/>
      <c r="G195" s="55"/>
      <c r="H195" s="55"/>
      <c r="I195" s="55"/>
      <c r="J195" s="97"/>
      <c r="M195" s="55"/>
      <c r="N195" s="55"/>
    </row>
    <row r="196" spans="1:14" x14ac:dyDescent="0.2">
      <c r="A196" s="28">
        <f t="shared" si="115"/>
        <v>175</v>
      </c>
      <c r="B196" s="27" t="s">
        <v>88</v>
      </c>
      <c r="C196" s="79">
        <v>-1577</v>
      </c>
      <c r="D196" s="79">
        <v>-64</v>
      </c>
      <c r="E196" s="69">
        <f>+C196-D196</f>
        <v>-1513</v>
      </c>
      <c r="F196" s="37">
        <f>+'DFIT Computations'!G196</f>
        <v>0</v>
      </c>
      <c r="G196" s="37">
        <f t="shared" ref="G196:G197" si="141">+E196+F196</f>
        <v>-1513</v>
      </c>
      <c r="H196" s="37">
        <f>+'DFIT Computations'!I196</f>
        <v>0</v>
      </c>
      <c r="I196" s="37">
        <f>+G196+H196</f>
        <v>-1513</v>
      </c>
      <c r="J196" s="66">
        <f>VLOOKUP(L196,$C$264:$D$278,2,FALSE)</f>
        <v>0.98899999999999999</v>
      </c>
      <c r="K196" s="56">
        <f>IF(I196*J196=0,0, ROUND(I196*J196,0))</f>
        <v>-1496</v>
      </c>
      <c r="L196" s="28" t="str">
        <f>'DFIT Computations'!M196</f>
        <v>GROSS PLT</v>
      </c>
      <c r="M196" s="37">
        <f>+'DFIT Computations'!N196</f>
        <v>0</v>
      </c>
      <c r="N196" s="37">
        <f t="shared" ref="N196:N197" si="142">K196+M196</f>
        <v>-1496</v>
      </c>
    </row>
    <row r="197" spans="1:14" x14ac:dyDescent="0.2">
      <c r="A197" s="28">
        <f t="shared" si="115"/>
        <v>176</v>
      </c>
      <c r="B197" s="27" t="s">
        <v>89</v>
      </c>
      <c r="C197" s="79">
        <v>148168</v>
      </c>
      <c r="D197" s="79">
        <v>-1982</v>
      </c>
      <c r="E197" s="69">
        <f>+C197-D197</f>
        <v>150150</v>
      </c>
      <c r="F197" s="37">
        <f>+'DFIT Computations'!G197</f>
        <v>0</v>
      </c>
      <c r="G197" s="37">
        <f t="shared" si="141"/>
        <v>150150</v>
      </c>
      <c r="H197" s="37">
        <f>+'DFIT Computations'!I197</f>
        <v>0</v>
      </c>
      <c r="I197" s="37">
        <f>+G197+H197</f>
        <v>150150</v>
      </c>
      <c r="J197" s="66">
        <f>VLOOKUP(L197,$C$264:$D$278,2,FALSE)</f>
        <v>0.98899999999999999</v>
      </c>
      <c r="K197" s="56">
        <f>IF(I197*J197=0,0, ROUND(I197*J197,0))</f>
        <v>148498</v>
      </c>
      <c r="L197" s="28" t="str">
        <f>'DFIT Computations'!M197</f>
        <v>GROSS PLT</v>
      </c>
      <c r="M197" s="37">
        <f>+'DFIT Computations'!N197</f>
        <v>0</v>
      </c>
      <c r="N197" s="37">
        <f t="shared" si="142"/>
        <v>148498</v>
      </c>
    </row>
    <row r="198" spans="1:14" x14ac:dyDescent="0.2">
      <c r="A198" s="28">
        <f t="shared" si="115"/>
        <v>177</v>
      </c>
      <c r="B198" s="90" t="s">
        <v>90</v>
      </c>
      <c r="C198" s="94">
        <f t="shared" ref="C198:I198" si="143">SUM(C196:C197)</f>
        <v>146591</v>
      </c>
      <c r="D198" s="94">
        <f t="shared" si="143"/>
        <v>-2046</v>
      </c>
      <c r="E198" s="94">
        <f t="shared" si="143"/>
        <v>148637</v>
      </c>
      <c r="F198" s="94">
        <f t="shared" ref="F198" si="144">SUM(F196:F197)</f>
        <v>0</v>
      </c>
      <c r="G198" s="94">
        <f t="shared" si="143"/>
        <v>148637</v>
      </c>
      <c r="H198" s="94">
        <f t="shared" si="143"/>
        <v>0</v>
      </c>
      <c r="I198" s="94">
        <f t="shared" si="143"/>
        <v>148637</v>
      </c>
      <c r="J198" s="34"/>
      <c r="K198" s="94">
        <f>SUM(K196:K197)</f>
        <v>147002</v>
      </c>
      <c r="M198" s="94">
        <f t="shared" ref="M198:N198" si="145">SUM(M196:M197)</f>
        <v>0</v>
      </c>
      <c r="N198" s="94">
        <f t="shared" si="145"/>
        <v>147002</v>
      </c>
    </row>
    <row r="199" spans="1:14" x14ac:dyDescent="0.2">
      <c r="A199" s="28">
        <f t="shared" si="115"/>
        <v>178</v>
      </c>
      <c r="B199" s="27" t="s">
        <v>0</v>
      </c>
      <c r="C199" s="48"/>
      <c r="D199" s="98"/>
      <c r="E199" s="98"/>
      <c r="F199" s="55"/>
      <c r="G199" s="98"/>
      <c r="H199" s="55"/>
      <c r="I199" s="49"/>
      <c r="J199" s="97"/>
      <c r="M199" s="55"/>
      <c r="N199" s="55"/>
    </row>
    <row r="200" spans="1:14" x14ac:dyDescent="0.2">
      <c r="A200" s="28">
        <f t="shared" si="115"/>
        <v>179</v>
      </c>
      <c r="B200" s="90" t="s">
        <v>91</v>
      </c>
      <c r="C200" s="48"/>
      <c r="D200" s="114"/>
      <c r="E200" s="114"/>
      <c r="F200" s="114"/>
      <c r="G200" s="114"/>
      <c r="H200" s="114"/>
      <c r="I200" s="114"/>
      <c r="J200" s="97"/>
      <c r="M200" s="114"/>
      <c r="N200" s="114"/>
    </row>
    <row r="201" spans="1:14" x14ac:dyDescent="0.2">
      <c r="A201" s="28">
        <f t="shared" si="115"/>
        <v>180</v>
      </c>
      <c r="B201" s="27" t="s">
        <v>92</v>
      </c>
      <c r="C201" s="79">
        <v>322914</v>
      </c>
      <c r="D201" s="79">
        <v>146921</v>
      </c>
      <c r="E201" s="69">
        <f>+C201-D201</f>
        <v>175993</v>
      </c>
      <c r="F201" s="37">
        <f>+'DFIT Computations'!G201</f>
        <v>0</v>
      </c>
      <c r="G201" s="37">
        <f>+E201+F201</f>
        <v>175993</v>
      </c>
      <c r="H201" s="37">
        <f>+'DFIT Computations'!I201</f>
        <v>0</v>
      </c>
      <c r="I201" s="37">
        <f>+G201+H201</f>
        <v>175993</v>
      </c>
      <c r="J201" s="66">
        <f>VLOOKUP(L201,$C$264:$D$278,2,FALSE)</f>
        <v>0.98899999999999999</v>
      </c>
      <c r="K201" s="56">
        <f>IF(I201*J201=0,0, ROUND(I201*J201,0))</f>
        <v>174057</v>
      </c>
      <c r="L201" s="28" t="str">
        <f>'DFIT Computations'!M201</f>
        <v>GROSS PLT</v>
      </c>
      <c r="M201" s="37">
        <f>+'DFIT Computations'!N201</f>
        <v>0</v>
      </c>
      <c r="N201" s="37">
        <f>K201+M201</f>
        <v>174057</v>
      </c>
    </row>
    <row r="202" spans="1:14" x14ac:dyDescent="0.2">
      <c r="A202" s="28">
        <f t="shared" si="115"/>
        <v>181</v>
      </c>
      <c r="B202" s="90" t="s">
        <v>93</v>
      </c>
      <c r="C202" s="94">
        <f t="shared" ref="C202:I202" si="146">SUM(C201:C201)</f>
        <v>322914</v>
      </c>
      <c r="D202" s="94">
        <f t="shared" si="146"/>
        <v>146921</v>
      </c>
      <c r="E202" s="94">
        <f t="shared" si="146"/>
        <v>175993</v>
      </c>
      <c r="F202" s="94">
        <f t="shared" ref="F202" si="147">SUM(F201:F201)</f>
        <v>0</v>
      </c>
      <c r="G202" s="94">
        <f t="shared" si="146"/>
        <v>175993</v>
      </c>
      <c r="H202" s="94">
        <f t="shared" si="146"/>
        <v>0</v>
      </c>
      <c r="I202" s="94">
        <f t="shared" si="146"/>
        <v>175993</v>
      </c>
      <c r="J202" s="34"/>
      <c r="K202" s="94">
        <f>SUM(K201:K201)</f>
        <v>174057</v>
      </c>
      <c r="M202" s="94">
        <f t="shared" ref="M202:N202" si="148">SUM(M201:M201)</f>
        <v>0</v>
      </c>
      <c r="N202" s="94">
        <f t="shared" si="148"/>
        <v>174057</v>
      </c>
    </row>
    <row r="203" spans="1:14" x14ac:dyDescent="0.2">
      <c r="A203" s="28">
        <f t="shared" si="115"/>
        <v>182</v>
      </c>
      <c r="B203" s="27" t="s">
        <v>0</v>
      </c>
      <c r="C203" s="48"/>
      <c r="D203" s="50"/>
      <c r="E203" s="50"/>
      <c r="F203" s="50"/>
      <c r="G203" s="50"/>
      <c r="H203" s="50"/>
      <c r="I203" s="50"/>
      <c r="J203" s="97"/>
      <c r="M203" s="50"/>
      <c r="N203" s="50"/>
    </row>
    <row r="204" spans="1:14" x14ac:dyDescent="0.2">
      <c r="A204" s="28">
        <f t="shared" si="115"/>
        <v>183</v>
      </c>
      <c r="B204" s="90" t="s">
        <v>94</v>
      </c>
      <c r="C204" s="48"/>
      <c r="D204" s="50"/>
      <c r="E204" s="50"/>
      <c r="F204" s="50"/>
      <c r="G204" s="50"/>
      <c r="H204" s="50"/>
      <c r="I204" s="50"/>
      <c r="J204" s="97"/>
      <c r="M204" s="50"/>
      <c r="N204" s="50"/>
    </row>
    <row r="205" spans="1:14" x14ac:dyDescent="0.2">
      <c r="A205" s="28">
        <f t="shared" si="115"/>
        <v>184</v>
      </c>
      <c r="B205" s="27" t="s">
        <v>95</v>
      </c>
      <c r="C205" s="79">
        <v>0</v>
      </c>
      <c r="D205" s="79">
        <v>0</v>
      </c>
      <c r="E205" s="69">
        <f>+C205-D205</f>
        <v>0</v>
      </c>
      <c r="F205" s="37">
        <f>+'DFIT Computations'!G205</f>
        <v>0</v>
      </c>
      <c r="G205" s="37">
        <f>+E205+F205</f>
        <v>0</v>
      </c>
      <c r="H205" s="37">
        <f>+'DFIT Computations'!I205</f>
        <v>0</v>
      </c>
      <c r="I205" s="37">
        <f>+G205+H205</f>
        <v>0</v>
      </c>
      <c r="J205" s="66">
        <f>VLOOKUP(L205,$C$264:$D$278,2,FALSE)</f>
        <v>0.98599999999999999</v>
      </c>
      <c r="K205" s="56">
        <f>IF(I205*J205=0,0, ROUND(I205*J205,0))</f>
        <v>0</v>
      </c>
      <c r="L205" s="28" t="str">
        <f>'DFIT Computations'!M205</f>
        <v>PROD PLT</v>
      </c>
      <c r="M205" s="37">
        <f>+'DFIT Computations'!N205</f>
        <v>0</v>
      </c>
      <c r="N205" s="37">
        <f>K205+M205</f>
        <v>0</v>
      </c>
    </row>
    <row r="206" spans="1:14" x14ac:dyDescent="0.2">
      <c r="A206" s="28">
        <f t="shared" si="115"/>
        <v>185</v>
      </c>
      <c r="B206" s="90" t="s">
        <v>96</v>
      </c>
      <c r="C206" s="94">
        <f t="shared" ref="C206:I206" si="149">SUM(C205:C205)</f>
        <v>0</v>
      </c>
      <c r="D206" s="94">
        <f t="shared" si="149"/>
        <v>0</v>
      </c>
      <c r="E206" s="94">
        <f t="shared" si="149"/>
        <v>0</v>
      </c>
      <c r="F206" s="94">
        <f t="shared" ref="F206" si="150">SUM(F205:F205)</f>
        <v>0</v>
      </c>
      <c r="G206" s="94">
        <f t="shared" si="149"/>
        <v>0</v>
      </c>
      <c r="H206" s="94">
        <f t="shared" si="149"/>
        <v>0</v>
      </c>
      <c r="I206" s="94">
        <f t="shared" si="149"/>
        <v>0</v>
      </c>
      <c r="J206" s="34"/>
      <c r="K206" s="94">
        <f>SUM(K205:K205)</f>
        <v>0</v>
      </c>
      <c r="M206" s="94">
        <f t="shared" ref="M206:N206" si="151">SUM(M205:M205)</f>
        <v>0</v>
      </c>
      <c r="N206" s="94">
        <f t="shared" si="151"/>
        <v>0</v>
      </c>
    </row>
    <row r="207" spans="1:14" x14ac:dyDescent="0.2">
      <c r="A207" s="28">
        <f t="shared" si="115"/>
        <v>186</v>
      </c>
      <c r="B207" s="27" t="s">
        <v>0</v>
      </c>
      <c r="C207" s="48"/>
      <c r="D207" s="98"/>
      <c r="E207" s="98"/>
      <c r="F207" s="55"/>
      <c r="G207" s="55"/>
      <c r="H207" s="55"/>
      <c r="I207" s="55"/>
      <c r="J207" s="97"/>
      <c r="M207" s="55"/>
      <c r="N207" s="55"/>
    </row>
    <row r="208" spans="1:14" x14ac:dyDescent="0.2">
      <c r="A208" s="28">
        <f t="shared" si="115"/>
        <v>187</v>
      </c>
      <c r="B208" s="90" t="s">
        <v>97</v>
      </c>
      <c r="C208" s="48"/>
      <c r="D208" s="50"/>
      <c r="E208" s="50"/>
      <c r="F208" s="50"/>
      <c r="G208" s="50"/>
      <c r="H208" s="50"/>
      <c r="I208" s="50"/>
      <c r="J208" s="97"/>
      <c r="M208" s="50"/>
      <c r="N208" s="50"/>
    </row>
    <row r="209" spans="1:14" x14ac:dyDescent="0.2">
      <c r="A209" s="28">
        <f t="shared" si="115"/>
        <v>188</v>
      </c>
      <c r="B209" s="27" t="s">
        <v>98</v>
      </c>
      <c r="C209" s="79">
        <v>0</v>
      </c>
      <c r="D209" s="79">
        <v>0</v>
      </c>
      <c r="E209" s="69">
        <f t="shared" ref="E209:E219" si="152">+C209-D209</f>
        <v>0</v>
      </c>
      <c r="F209" s="37">
        <f>+'DFIT Computations'!G209</f>
        <v>0</v>
      </c>
      <c r="G209" s="37">
        <f t="shared" ref="G209:G219" si="153">+E209+F209</f>
        <v>0</v>
      </c>
      <c r="H209" s="37">
        <f>+'DFIT Computations'!I209</f>
        <v>0</v>
      </c>
      <c r="I209" s="37">
        <f t="shared" ref="I209:I219" si="154">+G209+H209</f>
        <v>0</v>
      </c>
      <c r="J209" s="66">
        <f t="shared" ref="J209:J219" si="155">VLOOKUP(L209,$C$264:$D$278,2,FALSE)</f>
        <v>0</v>
      </c>
      <c r="K209" s="56">
        <f t="shared" ref="K209:K219" si="156">IF(I209*J209=0,0, ROUND(I209*J209,0))</f>
        <v>0</v>
      </c>
      <c r="L209" s="28" t="str">
        <f>'DFIT Computations'!M209</f>
        <v>NON-UTILITY</v>
      </c>
      <c r="M209" s="37">
        <f>+'DFIT Computations'!N209</f>
        <v>0</v>
      </c>
      <c r="N209" s="37">
        <f t="shared" ref="N209:N219" si="157">K209+M209</f>
        <v>0</v>
      </c>
    </row>
    <row r="210" spans="1:14" x14ac:dyDescent="0.2">
      <c r="A210" s="28">
        <f t="shared" si="115"/>
        <v>189</v>
      </c>
      <c r="B210" s="27" t="s">
        <v>99</v>
      </c>
      <c r="C210" s="79">
        <v>-1095995</v>
      </c>
      <c r="D210" s="79">
        <v>0</v>
      </c>
      <c r="E210" s="69">
        <f t="shared" si="152"/>
        <v>-1095995</v>
      </c>
      <c r="F210" s="37">
        <f>+'DFIT Computations'!G210</f>
        <v>0</v>
      </c>
      <c r="G210" s="37">
        <f t="shared" si="153"/>
        <v>-1095995</v>
      </c>
      <c r="H210" s="37">
        <f>+'DFIT Computations'!I210</f>
        <v>0</v>
      </c>
      <c r="I210" s="37">
        <f t="shared" si="154"/>
        <v>-1095995</v>
      </c>
      <c r="J210" s="66">
        <f t="shared" si="155"/>
        <v>0.98599999999999999</v>
      </c>
      <c r="K210" s="56">
        <f t="shared" si="156"/>
        <v>-1080651</v>
      </c>
      <c r="L210" s="28" t="str">
        <f>'DFIT Computations'!M210</f>
        <v>ENERGY</v>
      </c>
      <c r="M210" s="37">
        <f>+'DFIT Computations'!N210</f>
        <v>0</v>
      </c>
      <c r="N210" s="37">
        <f t="shared" si="157"/>
        <v>-1080651</v>
      </c>
    </row>
    <row r="211" spans="1:14" x14ac:dyDescent="0.2">
      <c r="A211" s="28">
        <f t="shared" si="115"/>
        <v>190</v>
      </c>
      <c r="B211" s="27" t="s">
        <v>100</v>
      </c>
      <c r="C211" s="79">
        <v>0</v>
      </c>
      <c r="D211" s="79">
        <v>0</v>
      </c>
      <c r="E211" s="69">
        <f t="shared" si="152"/>
        <v>0</v>
      </c>
      <c r="F211" s="37">
        <f>+'DFIT Computations'!G211</f>
        <v>0</v>
      </c>
      <c r="G211" s="37">
        <f t="shared" si="153"/>
        <v>0</v>
      </c>
      <c r="H211" s="37">
        <f>+'DFIT Computations'!I211</f>
        <v>0</v>
      </c>
      <c r="I211" s="37">
        <f t="shared" si="154"/>
        <v>0</v>
      </c>
      <c r="J211" s="66">
        <f t="shared" si="155"/>
        <v>0</v>
      </c>
      <c r="K211" s="56">
        <f t="shared" si="156"/>
        <v>0</v>
      </c>
      <c r="L211" s="28" t="str">
        <f>'DFIT Computations'!M211</f>
        <v>NON-UTILITY</v>
      </c>
      <c r="M211" s="37">
        <f>+'DFIT Computations'!N211</f>
        <v>0</v>
      </c>
      <c r="N211" s="37">
        <f t="shared" si="157"/>
        <v>0</v>
      </c>
    </row>
    <row r="212" spans="1:14" x14ac:dyDescent="0.2">
      <c r="A212" s="28">
        <f t="shared" si="115"/>
        <v>191</v>
      </c>
      <c r="B212" s="27" t="s">
        <v>101</v>
      </c>
      <c r="C212" s="79">
        <v>0</v>
      </c>
      <c r="D212" s="79">
        <v>0</v>
      </c>
      <c r="E212" s="69">
        <f t="shared" si="152"/>
        <v>0</v>
      </c>
      <c r="F212" s="37">
        <f>+'DFIT Computations'!G212</f>
        <v>0</v>
      </c>
      <c r="G212" s="37">
        <f t="shared" si="153"/>
        <v>0</v>
      </c>
      <c r="H212" s="37">
        <f>+'DFIT Computations'!I212</f>
        <v>0</v>
      </c>
      <c r="I212" s="37">
        <f t="shared" si="154"/>
        <v>0</v>
      </c>
      <c r="J212" s="66">
        <f t="shared" si="155"/>
        <v>0</v>
      </c>
      <c r="K212" s="56">
        <f t="shared" si="156"/>
        <v>0</v>
      </c>
      <c r="L212" s="28" t="str">
        <f>'DFIT Computations'!M212</f>
        <v>NON-UTILITY</v>
      </c>
      <c r="M212" s="37">
        <f>+'DFIT Computations'!N212</f>
        <v>0</v>
      </c>
      <c r="N212" s="37">
        <f t="shared" si="157"/>
        <v>0</v>
      </c>
    </row>
    <row r="213" spans="1:14" x14ac:dyDescent="0.2">
      <c r="A213" s="28">
        <f t="shared" si="115"/>
        <v>192</v>
      </c>
      <c r="B213" s="27" t="s">
        <v>102</v>
      </c>
      <c r="C213" s="79">
        <v>11540</v>
      </c>
      <c r="D213" s="79">
        <v>0</v>
      </c>
      <c r="E213" s="69">
        <f t="shared" si="152"/>
        <v>11540</v>
      </c>
      <c r="F213" s="37">
        <f>+'DFIT Computations'!G213</f>
        <v>0</v>
      </c>
      <c r="G213" s="37">
        <f t="shared" si="153"/>
        <v>11540</v>
      </c>
      <c r="H213" s="37">
        <f>+'DFIT Computations'!I213</f>
        <v>0</v>
      </c>
      <c r="I213" s="37">
        <f t="shared" si="154"/>
        <v>11540</v>
      </c>
      <c r="J213" s="66">
        <f t="shared" si="155"/>
        <v>0.98599999999999999</v>
      </c>
      <c r="K213" s="56">
        <f t="shared" si="156"/>
        <v>11378</v>
      </c>
      <c r="L213" s="28" t="str">
        <f>'DFIT Computations'!M213</f>
        <v>ENERGY</v>
      </c>
      <c r="M213" s="37">
        <f>+'DFIT Computations'!N213</f>
        <v>0</v>
      </c>
      <c r="N213" s="37">
        <f t="shared" si="157"/>
        <v>11378</v>
      </c>
    </row>
    <row r="214" spans="1:14" x14ac:dyDescent="0.2">
      <c r="A214" s="28">
        <f t="shared" si="115"/>
        <v>193</v>
      </c>
      <c r="B214" s="27" t="s">
        <v>103</v>
      </c>
      <c r="C214" s="79">
        <v>-108702</v>
      </c>
      <c r="D214" s="79">
        <v>0</v>
      </c>
      <c r="E214" s="69">
        <f t="shared" si="152"/>
        <v>-108702</v>
      </c>
      <c r="F214" s="37">
        <f>+'DFIT Computations'!G214</f>
        <v>0</v>
      </c>
      <c r="G214" s="37">
        <f t="shared" si="153"/>
        <v>-108702</v>
      </c>
      <c r="H214" s="37">
        <f>+'DFIT Computations'!I214</f>
        <v>0</v>
      </c>
      <c r="I214" s="37">
        <f t="shared" si="154"/>
        <v>-108702</v>
      </c>
      <c r="J214" s="66">
        <f t="shared" si="155"/>
        <v>0.98599999999999999</v>
      </c>
      <c r="K214" s="56">
        <f t="shared" si="156"/>
        <v>-107180</v>
      </c>
      <c r="L214" s="28" t="str">
        <f>'DFIT Computations'!M214</f>
        <v>ENERGY</v>
      </c>
      <c r="M214" s="37">
        <f>+'DFIT Computations'!N214</f>
        <v>0</v>
      </c>
      <c r="N214" s="37">
        <f t="shared" si="157"/>
        <v>-107180</v>
      </c>
    </row>
    <row r="215" spans="1:14" x14ac:dyDescent="0.2">
      <c r="A215" s="28">
        <f t="shared" si="115"/>
        <v>194</v>
      </c>
      <c r="B215" s="27" t="s">
        <v>104</v>
      </c>
      <c r="C215" s="79">
        <v>45318</v>
      </c>
      <c r="D215" s="79">
        <v>0</v>
      </c>
      <c r="E215" s="69">
        <f t="shared" si="152"/>
        <v>45318</v>
      </c>
      <c r="F215" s="37">
        <f>+'DFIT Computations'!G215</f>
        <v>0</v>
      </c>
      <c r="G215" s="37">
        <f t="shared" si="153"/>
        <v>45318</v>
      </c>
      <c r="H215" s="37">
        <f>+'DFIT Computations'!I215</f>
        <v>0</v>
      </c>
      <c r="I215" s="37">
        <f t="shared" si="154"/>
        <v>45318</v>
      </c>
      <c r="J215" s="66">
        <f t="shared" si="155"/>
        <v>0.98599999999999999</v>
      </c>
      <c r="K215" s="56">
        <f t="shared" si="156"/>
        <v>44684</v>
      </c>
      <c r="L215" s="28" t="str">
        <f>'DFIT Computations'!M215</f>
        <v>ENERGY</v>
      </c>
      <c r="M215" s="37">
        <f>+'DFIT Computations'!N215</f>
        <v>0</v>
      </c>
      <c r="N215" s="37">
        <f t="shared" si="157"/>
        <v>44684</v>
      </c>
    </row>
    <row r="216" spans="1:14" x14ac:dyDescent="0.2">
      <c r="A216" s="28">
        <f t="shared" si="115"/>
        <v>195</v>
      </c>
      <c r="B216" s="27" t="s">
        <v>273</v>
      </c>
      <c r="C216" s="79">
        <v>-5239</v>
      </c>
      <c r="D216" s="79">
        <v>0</v>
      </c>
      <c r="E216" s="69">
        <f t="shared" si="152"/>
        <v>-5239</v>
      </c>
      <c r="F216" s="37">
        <f>+'DFIT Computations'!G216</f>
        <v>0</v>
      </c>
      <c r="G216" s="37">
        <f t="shared" si="153"/>
        <v>-5239</v>
      </c>
      <c r="H216" s="37">
        <f>+'DFIT Computations'!I216</f>
        <v>0</v>
      </c>
      <c r="I216" s="37">
        <f t="shared" si="154"/>
        <v>-5239</v>
      </c>
      <c r="J216" s="66">
        <f t="shared" si="155"/>
        <v>0.98599999999999999</v>
      </c>
      <c r="K216" s="56">
        <f t="shared" si="156"/>
        <v>-5166</v>
      </c>
      <c r="L216" s="28" t="str">
        <f>'DFIT Computations'!M216</f>
        <v>ENERGY</v>
      </c>
      <c r="M216" s="37">
        <f>+'DFIT Computations'!N216</f>
        <v>0</v>
      </c>
      <c r="N216" s="37">
        <f t="shared" si="157"/>
        <v>-5166</v>
      </c>
    </row>
    <row r="217" spans="1:14" x14ac:dyDescent="0.2">
      <c r="A217" s="28">
        <f t="shared" si="115"/>
        <v>196</v>
      </c>
      <c r="B217" s="27" t="s">
        <v>105</v>
      </c>
      <c r="C217" s="79">
        <v>0</v>
      </c>
      <c r="D217" s="79">
        <v>0</v>
      </c>
      <c r="E217" s="69">
        <f t="shared" si="152"/>
        <v>0</v>
      </c>
      <c r="F217" s="37">
        <f>+'DFIT Computations'!G217</f>
        <v>0</v>
      </c>
      <c r="G217" s="37">
        <f t="shared" si="153"/>
        <v>0</v>
      </c>
      <c r="H217" s="37">
        <f>+'DFIT Computations'!I217</f>
        <v>0</v>
      </c>
      <c r="I217" s="37">
        <f t="shared" si="154"/>
        <v>0</v>
      </c>
      <c r="J217" s="66">
        <f t="shared" si="155"/>
        <v>0</v>
      </c>
      <c r="K217" s="56">
        <f t="shared" si="156"/>
        <v>0</v>
      </c>
      <c r="L217" s="28" t="str">
        <f>'DFIT Computations'!M217</f>
        <v>NON-UTILITY</v>
      </c>
      <c r="M217" s="37">
        <f>+'DFIT Computations'!N217</f>
        <v>0</v>
      </c>
      <c r="N217" s="37">
        <f t="shared" si="157"/>
        <v>0</v>
      </c>
    </row>
    <row r="218" spans="1:14" x14ac:dyDescent="0.2">
      <c r="A218" s="28">
        <f t="shared" si="115"/>
        <v>197</v>
      </c>
      <c r="B218" s="27" t="s">
        <v>274</v>
      </c>
      <c r="C218" s="79">
        <v>0</v>
      </c>
      <c r="D218" s="79">
        <v>0</v>
      </c>
      <c r="E218" s="69">
        <f t="shared" si="152"/>
        <v>0</v>
      </c>
      <c r="F218" s="37">
        <f>+'DFIT Computations'!G218</f>
        <v>0</v>
      </c>
      <c r="G218" s="37">
        <f t="shared" si="153"/>
        <v>0</v>
      </c>
      <c r="H218" s="37">
        <f>+'DFIT Computations'!I218</f>
        <v>0</v>
      </c>
      <c r="I218" s="37">
        <f t="shared" si="154"/>
        <v>0</v>
      </c>
      <c r="J218" s="66">
        <f t="shared" si="155"/>
        <v>0</v>
      </c>
      <c r="K218" s="56">
        <f t="shared" si="156"/>
        <v>0</v>
      </c>
      <c r="L218" s="28" t="str">
        <f>'DFIT Computations'!M218</f>
        <v>NON-UTILITY</v>
      </c>
      <c r="M218" s="37">
        <f>+'DFIT Computations'!N218</f>
        <v>0</v>
      </c>
      <c r="N218" s="37">
        <f t="shared" si="157"/>
        <v>0</v>
      </c>
    </row>
    <row r="219" spans="1:14" x14ac:dyDescent="0.2">
      <c r="A219" s="28">
        <f t="shared" ref="A219:A246" si="158">A218+1</f>
        <v>198</v>
      </c>
      <c r="B219" s="27" t="s">
        <v>106</v>
      </c>
      <c r="C219" s="79">
        <v>124287</v>
      </c>
      <c r="D219" s="79">
        <v>0</v>
      </c>
      <c r="E219" s="69">
        <f t="shared" si="152"/>
        <v>124287</v>
      </c>
      <c r="F219" s="37">
        <f>+'DFIT Computations'!G219</f>
        <v>0</v>
      </c>
      <c r="G219" s="37">
        <f t="shared" si="153"/>
        <v>124287</v>
      </c>
      <c r="H219" s="37">
        <f>+'DFIT Computations'!I219</f>
        <v>0</v>
      </c>
      <c r="I219" s="37">
        <f t="shared" si="154"/>
        <v>124287</v>
      </c>
      <c r="J219" s="66">
        <f t="shared" si="155"/>
        <v>0.98599999999999999</v>
      </c>
      <c r="K219" s="56">
        <f t="shared" si="156"/>
        <v>122547</v>
      </c>
      <c r="L219" s="28" t="str">
        <f>'DFIT Computations'!M219</f>
        <v>ENERGY</v>
      </c>
      <c r="M219" s="37">
        <f>+'DFIT Computations'!N219</f>
        <v>0</v>
      </c>
      <c r="N219" s="37">
        <f t="shared" si="157"/>
        <v>122547</v>
      </c>
    </row>
    <row r="220" spans="1:14" x14ac:dyDescent="0.2">
      <c r="A220" s="28">
        <f t="shared" si="158"/>
        <v>199</v>
      </c>
      <c r="B220" s="90" t="s">
        <v>107</v>
      </c>
      <c r="C220" s="94">
        <f t="shared" ref="C220:I220" si="159">SUM(C209:C219)</f>
        <v>-1028791</v>
      </c>
      <c r="D220" s="94">
        <f t="shared" si="159"/>
        <v>0</v>
      </c>
      <c r="E220" s="94">
        <f t="shared" si="159"/>
        <v>-1028791</v>
      </c>
      <c r="F220" s="94">
        <f t="shared" ref="F220" si="160">SUM(F209:F219)</f>
        <v>0</v>
      </c>
      <c r="G220" s="94">
        <f t="shared" si="159"/>
        <v>-1028791</v>
      </c>
      <c r="H220" s="94">
        <f t="shared" si="159"/>
        <v>0</v>
      </c>
      <c r="I220" s="94">
        <f t="shared" si="159"/>
        <v>-1028791</v>
      </c>
      <c r="J220" s="34"/>
      <c r="K220" s="94">
        <f>SUM(K209:K219)</f>
        <v>-1014388</v>
      </c>
      <c r="M220" s="94">
        <f t="shared" ref="M220:N220" si="161">SUM(M209:M219)</f>
        <v>0</v>
      </c>
      <c r="N220" s="94">
        <f t="shared" si="161"/>
        <v>-1014388</v>
      </c>
    </row>
    <row r="221" spans="1:14" x14ac:dyDescent="0.2">
      <c r="A221" s="28">
        <f t="shared" si="158"/>
        <v>200</v>
      </c>
      <c r="B221" s="27" t="s">
        <v>0</v>
      </c>
      <c r="C221" s="48"/>
      <c r="D221" s="50"/>
      <c r="E221" s="50"/>
      <c r="F221" s="50"/>
      <c r="G221" s="50"/>
      <c r="H221" s="50"/>
      <c r="I221" s="50"/>
      <c r="J221" s="97"/>
      <c r="M221" s="50"/>
      <c r="N221" s="50"/>
    </row>
    <row r="222" spans="1:14" x14ac:dyDescent="0.2">
      <c r="A222" s="28">
        <f t="shared" si="158"/>
        <v>201</v>
      </c>
      <c r="B222" s="90" t="s">
        <v>108</v>
      </c>
      <c r="C222" s="48"/>
      <c r="D222" s="50"/>
      <c r="E222" s="50"/>
      <c r="F222" s="50"/>
      <c r="G222" s="50"/>
      <c r="H222" s="50"/>
      <c r="I222" s="50"/>
      <c r="J222" s="97"/>
      <c r="M222" s="50"/>
      <c r="N222" s="50"/>
    </row>
    <row r="223" spans="1:14" x14ac:dyDescent="0.2">
      <c r="A223" s="28">
        <f t="shared" si="158"/>
        <v>202</v>
      </c>
      <c r="B223" s="27" t="s">
        <v>109</v>
      </c>
      <c r="C223" s="79">
        <v>919617</v>
      </c>
      <c r="D223" s="79">
        <v>339115</v>
      </c>
      <c r="E223" s="69">
        <f t="shared" ref="E223:E229" si="162">+C223-D223</f>
        <v>580502</v>
      </c>
      <c r="F223" s="37">
        <f>+'DFIT Computations'!G223</f>
        <v>0</v>
      </c>
      <c r="G223" s="37">
        <f t="shared" ref="G223:G229" si="163">+E223+F223</f>
        <v>580502</v>
      </c>
      <c r="H223" s="37">
        <f>+'DFIT Computations'!I223</f>
        <v>0</v>
      </c>
      <c r="I223" s="37">
        <f t="shared" ref="I223:I229" si="164">+G223+H223</f>
        <v>580502</v>
      </c>
      <c r="J223" s="66">
        <f t="shared" ref="J223:J229" si="165">VLOOKUP(L223,$C$264:$D$278,2,FALSE)</f>
        <v>0.98599999999999999</v>
      </c>
      <c r="K223" s="56">
        <f t="shared" ref="K223:K229" si="166">IF(I223*J223=0,0, ROUND(I223*J223,0))</f>
        <v>572375</v>
      </c>
      <c r="L223" s="28" t="str">
        <f>'DFIT Computations'!M223</f>
        <v>ENERGY</v>
      </c>
      <c r="M223" s="37">
        <f>+'DFIT Computations'!N223</f>
        <v>0</v>
      </c>
      <c r="N223" s="37">
        <f t="shared" ref="N223:N229" si="167">K223+M223</f>
        <v>572375</v>
      </c>
    </row>
    <row r="224" spans="1:14" x14ac:dyDescent="0.2">
      <c r="A224" s="28">
        <f t="shared" si="158"/>
        <v>203</v>
      </c>
      <c r="B224" s="27" t="s">
        <v>279</v>
      </c>
      <c r="C224" s="79">
        <v>0</v>
      </c>
      <c r="D224" s="79">
        <v>0</v>
      </c>
      <c r="E224" s="69">
        <f t="shared" si="162"/>
        <v>0</v>
      </c>
      <c r="F224" s="37">
        <f>+'DFIT Computations'!G224</f>
        <v>0</v>
      </c>
      <c r="G224" s="37">
        <f t="shared" si="163"/>
        <v>0</v>
      </c>
      <c r="H224" s="37">
        <f>+'DFIT Computations'!I224</f>
        <v>0</v>
      </c>
      <c r="I224" s="37">
        <f t="shared" si="164"/>
        <v>0</v>
      </c>
      <c r="J224" s="66">
        <f t="shared" si="165"/>
        <v>0.98599999999999999</v>
      </c>
      <c r="K224" s="56">
        <f t="shared" si="166"/>
        <v>0</v>
      </c>
      <c r="L224" s="28" t="str">
        <f>'DFIT Computations'!M224</f>
        <v>ENERGY</v>
      </c>
      <c r="M224" s="37">
        <f>+'DFIT Computations'!N224</f>
        <v>0</v>
      </c>
      <c r="N224" s="37">
        <f t="shared" si="167"/>
        <v>0</v>
      </c>
    </row>
    <row r="225" spans="1:14" x14ac:dyDescent="0.2">
      <c r="A225" s="28">
        <f t="shared" si="158"/>
        <v>204</v>
      </c>
      <c r="B225" s="27" t="s">
        <v>275</v>
      </c>
      <c r="C225" s="79">
        <v>3</v>
      </c>
      <c r="D225" s="79">
        <v>3</v>
      </c>
      <c r="E225" s="69">
        <f t="shared" si="162"/>
        <v>0</v>
      </c>
      <c r="F225" s="37">
        <f>+'DFIT Computations'!G225</f>
        <v>0</v>
      </c>
      <c r="G225" s="37">
        <f t="shared" si="163"/>
        <v>0</v>
      </c>
      <c r="H225" s="37">
        <f>+'DFIT Computations'!I225</f>
        <v>0</v>
      </c>
      <c r="I225" s="37">
        <f t="shared" si="164"/>
        <v>0</v>
      </c>
      <c r="J225" s="66">
        <f t="shared" si="165"/>
        <v>0</v>
      </c>
      <c r="K225" s="56">
        <f t="shared" si="166"/>
        <v>0</v>
      </c>
      <c r="L225" s="28" t="str">
        <f>'DFIT Computations'!M225</f>
        <v>NON-UTILITY</v>
      </c>
      <c r="M225" s="37">
        <f>+'DFIT Computations'!N225</f>
        <v>0</v>
      </c>
      <c r="N225" s="37">
        <f t="shared" si="167"/>
        <v>0</v>
      </c>
    </row>
    <row r="226" spans="1:14" x14ac:dyDescent="0.2">
      <c r="A226" s="28">
        <f t="shared" si="158"/>
        <v>205</v>
      </c>
      <c r="B226" s="27" t="s">
        <v>110</v>
      </c>
      <c r="C226" s="79">
        <v>0</v>
      </c>
      <c r="D226" s="79">
        <v>0</v>
      </c>
      <c r="E226" s="69">
        <f t="shared" si="162"/>
        <v>0</v>
      </c>
      <c r="F226" s="37">
        <f>+'DFIT Computations'!G226</f>
        <v>0</v>
      </c>
      <c r="G226" s="37">
        <f t="shared" si="163"/>
        <v>0</v>
      </c>
      <c r="H226" s="37">
        <f>+'DFIT Computations'!I226</f>
        <v>0</v>
      </c>
      <c r="I226" s="37">
        <f t="shared" si="164"/>
        <v>0</v>
      </c>
      <c r="J226" s="66">
        <f t="shared" si="165"/>
        <v>0</v>
      </c>
      <c r="K226" s="56">
        <f t="shared" si="166"/>
        <v>0</v>
      </c>
      <c r="L226" s="28" t="str">
        <f>'DFIT Computations'!M226</f>
        <v>NON-UTILITY</v>
      </c>
      <c r="M226" s="37">
        <f>+'DFIT Computations'!N226</f>
        <v>0</v>
      </c>
      <c r="N226" s="37">
        <f t="shared" si="167"/>
        <v>0</v>
      </c>
    </row>
    <row r="227" spans="1:14" x14ac:dyDescent="0.2">
      <c r="A227" s="28">
        <f t="shared" si="158"/>
        <v>206</v>
      </c>
      <c r="B227" s="27" t="s">
        <v>280</v>
      </c>
      <c r="C227" s="79">
        <v>0</v>
      </c>
      <c r="D227" s="79">
        <v>0</v>
      </c>
      <c r="E227" s="69">
        <f t="shared" si="162"/>
        <v>0</v>
      </c>
      <c r="F227" s="37">
        <f>+'DFIT Computations'!G227</f>
        <v>0</v>
      </c>
      <c r="G227" s="37">
        <f t="shared" si="163"/>
        <v>0</v>
      </c>
      <c r="H227" s="37">
        <f>+'DFIT Computations'!I227</f>
        <v>0</v>
      </c>
      <c r="I227" s="37">
        <f t="shared" si="164"/>
        <v>0</v>
      </c>
      <c r="J227" s="66">
        <f t="shared" si="165"/>
        <v>0.98599999999999999</v>
      </c>
      <c r="K227" s="56">
        <f t="shared" si="166"/>
        <v>0</v>
      </c>
      <c r="L227" s="28" t="str">
        <f>'DFIT Computations'!M227</f>
        <v>ENERGY</v>
      </c>
      <c r="M227" s="37">
        <f>+'DFIT Computations'!N227</f>
        <v>0</v>
      </c>
      <c r="N227" s="37">
        <f t="shared" si="167"/>
        <v>0</v>
      </c>
    </row>
    <row r="228" spans="1:14" x14ac:dyDescent="0.2">
      <c r="A228" s="28">
        <f t="shared" si="158"/>
        <v>207</v>
      </c>
      <c r="B228" s="27" t="s">
        <v>281</v>
      </c>
      <c r="C228" s="79">
        <v>0</v>
      </c>
      <c r="D228" s="79">
        <v>0</v>
      </c>
      <c r="E228" s="69">
        <f t="shared" si="162"/>
        <v>0</v>
      </c>
      <c r="F228" s="37">
        <f>+'DFIT Computations'!G228</f>
        <v>0</v>
      </c>
      <c r="G228" s="37">
        <f t="shared" si="163"/>
        <v>0</v>
      </c>
      <c r="H228" s="37">
        <f>+'DFIT Computations'!I228</f>
        <v>0</v>
      </c>
      <c r="I228" s="37">
        <f t="shared" si="164"/>
        <v>0</v>
      </c>
      <c r="J228" s="66">
        <f t="shared" si="165"/>
        <v>0.98599999999999999</v>
      </c>
      <c r="K228" s="56">
        <f t="shared" si="166"/>
        <v>0</v>
      </c>
      <c r="L228" s="28" t="str">
        <f>'DFIT Computations'!M228</f>
        <v>ENERGY</v>
      </c>
      <c r="M228" s="37">
        <f>+'DFIT Computations'!N228</f>
        <v>0</v>
      </c>
      <c r="N228" s="37">
        <f t="shared" si="167"/>
        <v>0</v>
      </c>
    </row>
    <row r="229" spans="1:14" x14ac:dyDescent="0.2">
      <c r="A229" s="28">
        <f t="shared" si="158"/>
        <v>208</v>
      </c>
      <c r="B229" s="27" t="s">
        <v>111</v>
      </c>
      <c r="C229" s="79">
        <v>0</v>
      </c>
      <c r="D229" s="79">
        <v>0</v>
      </c>
      <c r="E229" s="69">
        <f t="shared" si="162"/>
        <v>0</v>
      </c>
      <c r="F229" s="37">
        <f>+'DFIT Computations'!G229</f>
        <v>0</v>
      </c>
      <c r="G229" s="37">
        <f t="shared" si="163"/>
        <v>0</v>
      </c>
      <c r="H229" s="37">
        <f>+'DFIT Computations'!I229</f>
        <v>0</v>
      </c>
      <c r="I229" s="37">
        <f t="shared" si="164"/>
        <v>0</v>
      </c>
      <c r="J229" s="66">
        <f t="shared" si="165"/>
        <v>0.98599999999999999</v>
      </c>
      <c r="K229" s="56">
        <f t="shared" si="166"/>
        <v>0</v>
      </c>
      <c r="L229" s="28" t="str">
        <f>'DFIT Computations'!M229</f>
        <v>ENERGY</v>
      </c>
      <c r="M229" s="37">
        <f>+'DFIT Computations'!N229</f>
        <v>0</v>
      </c>
      <c r="N229" s="37">
        <f t="shared" si="167"/>
        <v>0</v>
      </c>
    </row>
    <row r="230" spans="1:14" x14ac:dyDescent="0.2">
      <c r="A230" s="28">
        <f t="shared" si="158"/>
        <v>209</v>
      </c>
      <c r="B230" s="90" t="s">
        <v>112</v>
      </c>
      <c r="C230" s="94">
        <f t="shared" ref="C230:I230" si="168">SUM(C223:C229)</f>
        <v>919620</v>
      </c>
      <c r="D230" s="94">
        <f t="shared" si="168"/>
        <v>339118</v>
      </c>
      <c r="E230" s="94">
        <f t="shared" si="168"/>
        <v>580502</v>
      </c>
      <c r="F230" s="94">
        <f t="shared" ref="F230" si="169">SUM(F223:F229)</f>
        <v>0</v>
      </c>
      <c r="G230" s="94">
        <f t="shared" si="168"/>
        <v>580502</v>
      </c>
      <c r="H230" s="94">
        <f t="shared" si="168"/>
        <v>0</v>
      </c>
      <c r="I230" s="94">
        <f t="shared" si="168"/>
        <v>580502</v>
      </c>
      <c r="J230" s="34"/>
      <c r="K230" s="115">
        <f>SUM(K223:K229)</f>
        <v>572375</v>
      </c>
      <c r="M230" s="94">
        <f t="shared" ref="M230:N230" si="170">SUM(M223:M229)</f>
        <v>0</v>
      </c>
      <c r="N230" s="94">
        <f t="shared" si="170"/>
        <v>572375</v>
      </c>
    </row>
    <row r="231" spans="1:14" x14ac:dyDescent="0.2">
      <c r="A231" s="28">
        <f t="shared" si="158"/>
        <v>210</v>
      </c>
      <c r="B231" s="27" t="s">
        <v>0</v>
      </c>
      <c r="C231" s="48"/>
      <c r="D231" s="48"/>
      <c r="E231" s="48"/>
      <c r="F231" s="48"/>
      <c r="G231" s="48"/>
      <c r="H231" s="48"/>
      <c r="I231" s="48"/>
      <c r="J231" s="97"/>
      <c r="M231" s="48"/>
      <c r="N231" s="48"/>
    </row>
    <row r="232" spans="1:14" x14ac:dyDescent="0.2">
      <c r="A232" s="28">
        <f t="shared" si="158"/>
        <v>211</v>
      </c>
      <c r="B232" s="90" t="s">
        <v>162</v>
      </c>
      <c r="C232" s="101">
        <f t="shared" ref="C232:I232" si="171">+C39+C51+C58+C67+C71+C75+C79+C83+C92+C96+C122+C149+C153+C180+C193+C198+C202+C206+C220+C230</f>
        <v>5533025</v>
      </c>
      <c r="D232" s="101">
        <f t="shared" si="171"/>
        <v>4699851</v>
      </c>
      <c r="E232" s="101">
        <f t="shared" si="171"/>
        <v>833174</v>
      </c>
      <c r="F232" s="101">
        <f t="shared" si="171"/>
        <v>0</v>
      </c>
      <c r="G232" s="101">
        <f t="shared" si="171"/>
        <v>833174</v>
      </c>
      <c r="H232" s="101">
        <f t="shared" si="171"/>
        <v>0</v>
      </c>
      <c r="I232" s="101">
        <f t="shared" si="171"/>
        <v>833174</v>
      </c>
      <c r="J232" s="34"/>
      <c r="K232" s="101">
        <f>+K39+K51+K58+K67+K71+K75+K79+K83+K92+K96+K122+K149+K153+K180+K193+K198+K202+K206+K220+K230</f>
        <v>773120</v>
      </c>
      <c r="M232" s="101">
        <f>+M39+M51+M58+M67+M71+M75+M79+M83+M92+M96+M122+M149+M153+M180+M193+M198+M202+M206+M220+M230</f>
        <v>-683026</v>
      </c>
      <c r="N232" s="101">
        <f>+N39+N51+N58+N67+N71+N75+N79+N83+N92+N96+N122+N149+N153+N180+N193+N198+N202+N206+N220+N230</f>
        <v>90094</v>
      </c>
    </row>
    <row r="233" spans="1:14" x14ac:dyDescent="0.2">
      <c r="A233" s="28">
        <f t="shared" si="158"/>
        <v>212</v>
      </c>
      <c r="B233" s="27" t="s">
        <v>0</v>
      </c>
      <c r="C233" s="48"/>
      <c r="D233" s="50"/>
      <c r="E233" s="50"/>
      <c r="F233" s="50"/>
      <c r="G233" s="50"/>
      <c r="H233" s="50"/>
      <c r="I233" s="50"/>
      <c r="J233" s="97"/>
      <c r="M233" s="50"/>
      <c r="N233" s="50"/>
    </row>
    <row r="234" spans="1:14" x14ac:dyDescent="0.2">
      <c r="A234" s="28">
        <f t="shared" si="158"/>
        <v>213</v>
      </c>
      <c r="C234" s="48"/>
      <c r="E234" s="69"/>
      <c r="F234" s="69"/>
      <c r="G234" s="69"/>
      <c r="H234" s="69"/>
      <c r="I234" s="69"/>
      <c r="J234" s="97"/>
      <c r="K234" s="48"/>
      <c r="M234" s="69"/>
      <c r="N234" s="69"/>
    </row>
    <row r="235" spans="1:14" x14ac:dyDescent="0.2">
      <c r="A235" s="28">
        <f t="shared" si="158"/>
        <v>214</v>
      </c>
      <c r="C235" s="48"/>
      <c r="E235" s="69"/>
      <c r="F235" s="69"/>
      <c r="G235" s="69"/>
      <c r="H235" s="69"/>
      <c r="I235" s="69"/>
      <c r="J235" s="97"/>
      <c r="K235" s="48"/>
      <c r="M235" s="69"/>
      <c r="N235" s="69"/>
    </row>
    <row r="236" spans="1:14" x14ac:dyDescent="0.2">
      <c r="A236" s="28">
        <f t="shared" si="158"/>
        <v>215</v>
      </c>
      <c r="B236" s="90" t="s">
        <v>163</v>
      </c>
      <c r="C236" s="48"/>
      <c r="D236" s="48"/>
      <c r="F236" s="69"/>
      <c r="G236" s="69"/>
      <c r="H236" s="69"/>
      <c r="I236" s="69"/>
      <c r="J236" s="97"/>
      <c r="K236" s="48"/>
      <c r="M236" s="69"/>
      <c r="N236" s="69"/>
    </row>
    <row r="237" spans="1:14" x14ac:dyDescent="0.2">
      <c r="A237" s="28">
        <f t="shared" si="158"/>
        <v>216</v>
      </c>
      <c r="B237" s="27" t="s">
        <v>164</v>
      </c>
      <c r="C237" s="79">
        <v>-64311</v>
      </c>
      <c r="D237" s="79">
        <v>0</v>
      </c>
      <c r="E237" s="69">
        <f t="shared" ref="E237:E241" si="172">+C237-D237</f>
        <v>-64311</v>
      </c>
      <c r="F237" s="37">
        <f>+'DFIT Computations'!G237</f>
        <v>0</v>
      </c>
      <c r="G237" s="37">
        <f t="shared" ref="G237:G241" si="173">+E237+F237</f>
        <v>-64311</v>
      </c>
      <c r="H237" s="37">
        <f>+'DFIT Computations'!I237</f>
        <v>0</v>
      </c>
      <c r="I237" s="37">
        <f t="shared" ref="I237:I241" si="174">+G237+H237</f>
        <v>-64311</v>
      </c>
      <c r="J237" s="66">
        <f>VLOOKUP(L237,$C$264:$D$278,2,FALSE)</f>
        <v>0.98899999999999999</v>
      </c>
      <c r="K237" s="56">
        <f t="shared" ref="K237:K241" si="175">IF(I237*J237=0,0, ROUND(I237*J237,0))</f>
        <v>-63604</v>
      </c>
      <c r="L237" s="28" t="str">
        <f>'DFIT Computations'!M237</f>
        <v>GROSS PLT</v>
      </c>
      <c r="M237" s="37">
        <f>+'DFIT Computations'!N237</f>
        <v>0</v>
      </c>
      <c r="N237" s="37">
        <f t="shared" ref="N237:N241" si="176">K237+M237</f>
        <v>-63604</v>
      </c>
    </row>
    <row r="238" spans="1:14" x14ac:dyDescent="0.2">
      <c r="A238" s="28">
        <f t="shared" si="158"/>
        <v>217</v>
      </c>
      <c r="B238" s="27" t="s">
        <v>165</v>
      </c>
      <c r="C238" s="79">
        <v>0</v>
      </c>
      <c r="D238" s="79">
        <v>0</v>
      </c>
      <c r="E238" s="69">
        <f t="shared" si="172"/>
        <v>0</v>
      </c>
      <c r="F238" s="37">
        <f>+'DFIT Computations'!G238</f>
        <v>0</v>
      </c>
      <c r="G238" s="37">
        <f t="shared" si="173"/>
        <v>0</v>
      </c>
      <c r="H238" s="37">
        <f>+'DFIT Computations'!I238</f>
        <v>0</v>
      </c>
      <c r="I238" s="37">
        <f t="shared" si="174"/>
        <v>0</v>
      </c>
      <c r="J238" s="66">
        <f>VLOOKUP(L238,$C$264:$D$278,2,FALSE)</f>
        <v>0.98899999999999999</v>
      </c>
      <c r="K238" s="56">
        <f t="shared" si="175"/>
        <v>0</v>
      </c>
      <c r="L238" s="28" t="str">
        <f>'DFIT Computations'!M238</f>
        <v>GROSS PLT</v>
      </c>
      <c r="M238" s="37">
        <f>+'DFIT Computations'!N238</f>
        <v>0</v>
      </c>
      <c r="N238" s="37">
        <f t="shared" si="176"/>
        <v>0</v>
      </c>
    </row>
    <row r="239" spans="1:14" x14ac:dyDescent="0.2">
      <c r="A239" s="28">
        <f t="shared" si="158"/>
        <v>218</v>
      </c>
      <c r="B239" s="27" t="s">
        <v>166</v>
      </c>
      <c r="C239" s="79">
        <v>0</v>
      </c>
      <c r="D239" s="79">
        <v>0</v>
      </c>
      <c r="E239" s="69">
        <f t="shared" si="172"/>
        <v>0</v>
      </c>
      <c r="F239" s="37">
        <f>+'DFIT Computations'!G239</f>
        <v>0</v>
      </c>
      <c r="G239" s="37">
        <f t="shared" si="173"/>
        <v>0</v>
      </c>
      <c r="H239" s="37">
        <f>+'DFIT Computations'!I239</f>
        <v>0</v>
      </c>
      <c r="I239" s="37">
        <f t="shared" si="174"/>
        <v>0</v>
      </c>
      <c r="J239" s="66">
        <f>VLOOKUP(L239,$C$264:$D$278,2,FALSE)</f>
        <v>0.98899999999999999</v>
      </c>
      <c r="K239" s="56">
        <f t="shared" si="175"/>
        <v>0</v>
      </c>
      <c r="L239" s="28" t="str">
        <f>'DFIT Computations'!M239</f>
        <v>GROSS PLT</v>
      </c>
      <c r="M239" s="37">
        <f>+'DFIT Computations'!N239</f>
        <v>0</v>
      </c>
      <c r="N239" s="37">
        <f t="shared" si="176"/>
        <v>0</v>
      </c>
    </row>
    <row r="240" spans="1:14" x14ac:dyDescent="0.2">
      <c r="A240" s="28">
        <f t="shared" si="158"/>
        <v>219</v>
      </c>
      <c r="B240" s="27" t="s">
        <v>326</v>
      </c>
      <c r="C240" s="79">
        <v>0</v>
      </c>
      <c r="D240" s="79">
        <v>0</v>
      </c>
      <c r="E240" s="69">
        <f t="shared" si="172"/>
        <v>0</v>
      </c>
      <c r="F240" s="37">
        <f>+'DFIT Computations'!G240</f>
        <v>0</v>
      </c>
      <c r="G240" s="37">
        <f t="shared" si="173"/>
        <v>0</v>
      </c>
      <c r="H240" s="37">
        <f>+'DFIT Computations'!I240</f>
        <v>0</v>
      </c>
      <c r="I240" s="37">
        <f t="shared" si="174"/>
        <v>0</v>
      </c>
      <c r="J240" s="66">
        <f>VLOOKUP(L240,$C$264:$D$278,2,FALSE)</f>
        <v>0.98899999999999999</v>
      </c>
      <c r="K240" s="56">
        <f t="shared" si="175"/>
        <v>0</v>
      </c>
      <c r="L240" s="28" t="str">
        <f>'DFIT Computations'!M240</f>
        <v>GROSS PLT</v>
      </c>
      <c r="M240" s="37">
        <f>+'DFIT Computations'!N240</f>
        <v>0</v>
      </c>
      <c r="N240" s="37">
        <f t="shared" si="176"/>
        <v>0</v>
      </c>
    </row>
    <row r="241" spans="1:14" x14ac:dyDescent="0.2">
      <c r="A241" s="28">
        <f t="shared" si="158"/>
        <v>220</v>
      </c>
      <c r="B241" s="27" t="s">
        <v>323</v>
      </c>
      <c r="C241" s="79">
        <v>-65222</v>
      </c>
      <c r="D241" s="79">
        <v>0</v>
      </c>
      <c r="E241" s="69">
        <f t="shared" si="172"/>
        <v>-65222</v>
      </c>
      <c r="F241" s="37">
        <f>+'DFIT Computations'!G241</f>
        <v>0</v>
      </c>
      <c r="G241" s="37">
        <f t="shared" si="173"/>
        <v>-65222</v>
      </c>
      <c r="H241" s="37">
        <f>+'DFIT Computations'!I241</f>
        <v>0</v>
      </c>
      <c r="I241" s="37">
        <f t="shared" si="174"/>
        <v>-65222</v>
      </c>
      <c r="J241" s="66">
        <f>VLOOKUP(L241,$C$264:$D$278,2,FALSE)</f>
        <v>0.98899999999999999</v>
      </c>
      <c r="K241" s="56">
        <f t="shared" si="175"/>
        <v>-64505</v>
      </c>
      <c r="L241" s="28" t="str">
        <f>'DFIT Computations'!M241</f>
        <v>GROSS PLT</v>
      </c>
      <c r="M241" s="37">
        <f>+'DFIT Computations'!N241</f>
        <v>0</v>
      </c>
      <c r="N241" s="37">
        <f t="shared" si="176"/>
        <v>-64505</v>
      </c>
    </row>
    <row r="242" spans="1:14" x14ac:dyDescent="0.2">
      <c r="A242" s="28">
        <f t="shared" si="158"/>
        <v>221</v>
      </c>
      <c r="B242" s="90" t="s">
        <v>229</v>
      </c>
      <c r="C242" s="94">
        <f t="shared" ref="C242:I242" si="177">SUM(C237:C241)</f>
        <v>-129533</v>
      </c>
      <c r="D242" s="94">
        <f t="shared" si="177"/>
        <v>0</v>
      </c>
      <c r="E242" s="94">
        <f t="shared" si="177"/>
        <v>-129533</v>
      </c>
      <c r="F242" s="94">
        <f t="shared" ref="F242" si="178">SUM(F237:F241)</f>
        <v>0</v>
      </c>
      <c r="G242" s="94">
        <f t="shared" si="177"/>
        <v>-129533</v>
      </c>
      <c r="H242" s="94">
        <f t="shared" si="177"/>
        <v>0</v>
      </c>
      <c r="I242" s="94">
        <f t="shared" si="177"/>
        <v>-129533</v>
      </c>
      <c r="J242" s="34"/>
      <c r="K242" s="94">
        <f>SUM(K237:K241)</f>
        <v>-128109</v>
      </c>
      <c r="L242" s="48"/>
      <c r="M242" s="94">
        <f t="shared" ref="M242:N242" si="179">SUM(M237:M241)</f>
        <v>0</v>
      </c>
      <c r="N242" s="94">
        <f t="shared" si="179"/>
        <v>-128109</v>
      </c>
    </row>
    <row r="243" spans="1:14" x14ac:dyDescent="0.2">
      <c r="A243" s="28">
        <f t="shared" si="158"/>
        <v>222</v>
      </c>
      <c r="J243" s="97"/>
    </row>
    <row r="244" spans="1:14" x14ac:dyDescent="0.2">
      <c r="A244" s="28">
        <f t="shared" si="158"/>
        <v>223</v>
      </c>
    </row>
    <row r="245" spans="1:14" x14ac:dyDescent="0.2">
      <c r="A245" s="28">
        <f t="shared" si="158"/>
        <v>224</v>
      </c>
    </row>
    <row r="246" spans="1:14" ht="13.5" thickBot="1" x14ac:dyDescent="0.25">
      <c r="A246" s="28">
        <f t="shared" si="158"/>
        <v>225</v>
      </c>
      <c r="B246" s="90" t="s">
        <v>167</v>
      </c>
      <c r="C246" s="116">
        <f t="shared" ref="C246:I246" si="180">+C232+C242</f>
        <v>5403492</v>
      </c>
      <c r="D246" s="116">
        <f t="shared" si="180"/>
        <v>4699851</v>
      </c>
      <c r="E246" s="116">
        <f t="shared" si="180"/>
        <v>703641</v>
      </c>
      <c r="F246" s="116">
        <f t="shared" ref="F246" si="181">+F232+F242</f>
        <v>0</v>
      </c>
      <c r="G246" s="116">
        <f t="shared" si="180"/>
        <v>703641</v>
      </c>
      <c r="H246" s="116">
        <f t="shared" si="180"/>
        <v>0</v>
      </c>
      <c r="I246" s="116">
        <f t="shared" si="180"/>
        <v>703641</v>
      </c>
      <c r="K246" s="116">
        <f>+K232+K242</f>
        <v>645011</v>
      </c>
      <c r="M246" s="116">
        <f t="shared" ref="M246:N246" si="182">+M232+M242</f>
        <v>-683026</v>
      </c>
      <c r="N246" s="116">
        <f t="shared" si="182"/>
        <v>-38015</v>
      </c>
    </row>
    <row r="247" spans="1:14" ht="13.5" thickTop="1" x14ac:dyDescent="0.2">
      <c r="F247" s="69"/>
      <c r="G247" s="69"/>
      <c r="H247" s="69"/>
      <c r="I247" s="69"/>
      <c r="M247" s="69"/>
      <c r="N247" s="69"/>
    </row>
    <row r="248" spans="1:14" x14ac:dyDescent="0.2">
      <c r="C248" s="117"/>
      <c r="D248" s="117"/>
      <c r="E248" s="117"/>
    </row>
    <row r="249" spans="1:14" x14ac:dyDescent="0.2">
      <c r="C249" s="112"/>
      <c r="D249" s="112"/>
      <c r="E249" s="112"/>
    </row>
    <row r="251" spans="1:14" x14ac:dyDescent="0.2">
      <c r="C251" s="112"/>
      <c r="D251" s="112"/>
    </row>
    <row r="252" spans="1:14" x14ac:dyDescent="0.2">
      <c r="C252" s="112"/>
      <c r="D252" s="112"/>
    </row>
    <row r="253" spans="1:14" x14ac:dyDescent="0.2">
      <c r="C253" s="112"/>
      <c r="D253" s="112"/>
    </row>
    <row r="254" spans="1:14" x14ac:dyDescent="0.2">
      <c r="C254" s="112"/>
      <c r="D254" s="112"/>
    </row>
    <row r="255" spans="1:14" x14ac:dyDescent="0.2">
      <c r="C255" s="112"/>
      <c r="D255" s="112"/>
    </row>
    <row r="256" spans="1:14" x14ac:dyDescent="0.2">
      <c r="C256" s="112"/>
      <c r="D256" s="112"/>
    </row>
    <row r="263" spans="3:4" x14ac:dyDescent="0.2">
      <c r="C263" s="108" t="s">
        <v>239</v>
      </c>
      <c r="D263" s="109"/>
    </row>
    <row r="264" spans="3:4" x14ac:dyDescent="0.2">
      <c r="C264" s="62" t="str">
        <f>'CFIT Schedules'!C259</f>
        <v>GROSS PLT</v>
      </c>
      <c r="D264" s="59">
        <f>'CFIT Schedules'!D259</f>
        <v>0.98899999999999999</v>
      </c>
    </row>
    <row r="265" spans="3:4" x14ac:dyDescent="0.2">
      <c r="C265" s="62" t="str">
        <f>'CFIT Schedules'!C260</f>
        <v>NET PLANT</v>
      </c>
      <c r="D265" s="59">
        <f>'CFIT Schedules'!D260</f>
        <v>0.99</v>
      </c>
    </row>
    <row r="266" spans="3:4" x14ac:dyDescent="0.2">
      <c r="C266" s="62" t="str">
        <f>'CFIT Schedules'!C261</f>
        <v>PROD PLT</v>
      </c>
      <c r="D266" s="59">
        <f>'CFIT Schedules'!D261</f>
        <v>0.98599999999999999</v>
      </c>
    </row>
    <row r="267" spans="3:4" x14ac:dyDescent="0.2">
      <c r="C267" s="62" t="str">
        <f>'CFIT Schedules'!C262</f>
        <v>TRAN PLT</v>
      </c>
      <c r="D267" s="59">
        <f>'CFIT Schedules'!D262</f>
        <v>0.98599999999999999</v>
      </c>
    </row>
    <row r="268" spans="3:4" x14ac:dyDescent="0.2">
      <c r="C268" s="62" t="str">
        <f>'CFIT Schedules'!C263</f>
        <v>DIST PLT</v>
      </c>
      <c r="D268" s="59">
        <f>'CFIT Schedules'!D263</f>
        <v>0.999</v>
      </c>
    </row>
    <row r="269" spans="3:4" x14ac:dyDescent="0.2">
      <c r="C269" s="62" t="str">
        <f>'CFIT Schedules'!C264</f>
        <v>T&amp;D PLT</v>
      </c>
      <c r="D269" s="59">
        <f>'CFIT Schedules'!D264</f>
        <v>0.99299999999999999</v>
      </c>
    </row>
    <row r="270" spans="3:4" x14ac:dyDescent="0.2">
      <c r="C270" s="62" t="str">
        <f>'CFIT Schedules'!C265</f>
        <v>ENERGY</v>
      </c>
      <c r="D270" s="59">
        <f>'CFIT Schedules'!D265</f>
        <v>0.98599999999999999</v>
      </c>
    </row>
    <row r="271" spans="3:4" x14ac:dyDescent="0.2">
      <c r="C271" s="62" t="str">
        <f>'CFIT Schedules'!C266</f>
        <v>LABOR</v>
      </c>
      <c r="D271" s="59">
        <f>'CFIT Schedules'!D266</f>
        <v>0.99</v>
      </c>
    </row>
    <row r="272" spans="3:4" x14ac:dyDescent="0.2">
      <c r="C272" s="62" t="str">
        <f>'CFIT Schedules'!C267</f>
        <v>O&amp;M EXP</v>
      </c>
      <c r="D272" s="59">
        <f>'CFIT Schedules'!D267</f>
        <v>0.99</v>
      </c>
    </row>
    <row r="273" spans="3:4" x14ac:dyDescent="0.2">
      <c r="C273" s="62" t="str">
        <f>'CFIT Schedules'!C268</f>
        <v>REVENUE</v>
      </c>
      <c r="D273" s="59">
        <f>'CFIT Schedules'!D268</f>
        <v>0.98899999999999999</v>
      </c>
    </row>
    <row r="274" spans="3:4" x14ac:dyDescent="0.2">
      <c r="C274" s="62" t="str">
        <f>'CFIT Schedules'!C269</f>
        <v>REVENUE-OTH</v>
      </c>
      <c r="D274" s="59">
        <f>'CFIT Schedules'!D269</f>
        <v>0</v>
      </c>
    </row>
    <row r="275" spans="3:4" x14ac:dyDescent="0.2">
      <c r="C275" s="62" t="str">
        <f>'CFIT Schedules'!C270</f>
        <v>DEMAND</v>
      </c>
      <c r="D275" s="59">
        <f>'CFIT Schedules'!D270</f>
        <v>0.98599999999999999</v>
      </c>
    </row>
    <row r="276" spans="3:4" x14ac:dyDescent="0.2">
      <c r="C276" s="62" t="str">
        <f>'CFIT Schedules'!C271</f>
        <v>SPECIFIC</v>
      </c>
      <c r="D276" s="59">
        <f>'CFIT Schedules'!D271</f>
        <v>1</v>
      </c>
    </row>
    <row r="277" spans="3:4" x14ac:dyDescent="0.2">
      <c r="C277" s="62" t="str">
        <f>'CFIT Schedules'!C272</f>
        <v>NON-APPLIC</v>
      </c>
      <c r="D277" s="59">
        <f>'CFIT Schedules'!D272</f>
        <v>0</v>
      </c>
    </row>
    <row r="278" spans="3:4" x14ac:dyDescent="0.2">
      <c r="C278" s="62" t="str">
        <f>'CFIT Schedules'!C273</f>
        <v>NON-UTILITY</v>
      </c>
      <c r="D278" s="59">
        <f>'CFIT Schedules'!D273</f>
        <v>0</v>
      </c>
    </row>
  </sheetData>
  <mergeCells count="5">
    <mergeCell ref="A1:J1"/>
    <mergeCell ref="A2:J2"/>
    <mergeCell ref="A3:J3"/>
    <mergeCell ref="A4:J4"/>
    <mergeCell ref="A5:J5"/>
  </mergeCells>
  <phoneticPr fontId="2" type="noConversion"/>
  <pageMargins left="0.25" right="0.25" top="1" bottom="0.5" header="0.5" footer="0.5"/>
  <pageSetup scale="52" orientation="landscape" r:id="rId1"/>
  <headerFooter alignWithMargins="0">
    <oddHeader>&amp;RKPSC 2014-00396
SECTION V
EXHIBIT 3
DFIT - PER BOOKS AS ADJUSTED
PAGE &amp;P of  &amp;N</oddHeader>
  </headerFooter>
  <rowBreaks count="4" manualBreakCount="4">
    <brk id="72" max="13" man="1"/>
    <brk id="123" max="13" man="1"/>
    <brk id="181" max="13" man="1"/>
    <brk id="23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8"/>
  <sheetViews>
    <sheetView zoomScaleNormal="100" workbookViewId="0">
      <selection activeCell="A4" sqref="A4:K4"/>
    </sheetView>
  </sheetViews>
  <sheetFormatPr defaultRowHeight="12.75" x14ac:dyDescent="0.2"/>
  <cols>
    <col min="1" max="1" width="9.140625" style="27"/>
    <col min="2" max="2" width="60.7109375" style="27" customWidth="1"/>
    <col min="3" max="16" width="15.7109375" style="27" customWidth="1"/>
    <col min="17" max="17" width="9.140625" style="27"/>
    <col min="18" max="18" width="15.7109375" style="27" customWidth="1"/>
    <col min="19" max="16384" width="9.140625" style="27"/>
  </cols>
  <sheetData>
    <row r="1" spans="1:15" x14ac:dyDescent="0.2">
      <c r="A1" s="128" t="s">
        <v>307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5" x14ac:dyDescent="0.2">
      <c r="A2" s="128" t="s">
        <v>120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5" x14ac:dyDescent="0.2">
      <c r="A3" s="128" t="s">
        <v>160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5" x14ac:dyDescent="0.2">
      <c r="A4" s="128" t="s">
        <v>122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5" x14ac:dyDescent="0.2">
      <c r="A5" s="128" t="str">
        <f>Summary!A4</f>
        <v>Twelve Months Ended September 30, 2014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9" spans="1:15" x14ac:dyDescent="0.2">
      <c r="C9" s="88" t="s">
        <v>135</v>
      </c>
      <c r="D9" s="88" t="s">
        <v>136</v>
      </c>
      <c r="E9" s="88" t="s">
        <v>137</v>
      </c>
      <c r="F9" s="88" t="s">
        <v>138</v>
      </c>
      <c r="G9" s="88" t="s">
        <v>139</v>
      </c>
      <c r="H9" s="88" t="s">
        <v>140</v>
      </c>
      <c r="I9" s="88" t="s">
        <v>141</v>
      </c>
      <c r="J9" s="88" t="s">
        <v>142</v>
      </c>
      <c r="K9" s="88" t="s">
        <v>143</v>
      </c>
      <c r="L9" s="88" t="s">
        <v>149</v>
      </c>
      <c r="M9" s="88" t="s">
        <v>169</v>
      </c>
      <c r="N9" s="88" t="s">
        <v>345</v>
      </c>
      <c r="O9" s="88" t="s">
        <v>346</v>
      </c>
    </row>
    <row r="10" spans="1:15" x14ac:dyDescent="0.2">
      <c r="C10" s="28" t="s">
        <v>118</v>
      </c>
      <c r="E10" s="28" t="s">
        <v>170</v>
      </c>
      <c r="F10" s="28" t="s">
        <v>118</v>
      </c>
      <c r="G10" s="28"/>
      <c r="H10" s="28" t="s">
        <v>118</v>
      </c>
      <c r="J10" s="28" t="s">
        <v>225</v>
      </c>
    </row>
    <row r="11" spans="1:15" x14ac:dyDescent="0.2">
      <c r="C11" s="28" t="s">
        <v>126</v>
      </c>
      <c r="D11" s="28" t="s">
        <v>174</v>
      </c>
      <c r="E11" s="28" t="s">
        <v>172</v>
      </c>
      <c r="F11" s="28" t="s">
        <v>126</v>
      </c>
      <c r="G11" s="28"/>
      <c r="H11" s="28" t="s">
        <v>126</v>
      </c>
      <c r="I11" s="28"/>
      <c r="J11" s="28" t="s">
        <v>334</v>
      </c>
      <c r="K11" s="28" t="s">
        <v>320</v>
      </c>
      <c r="L11" s="28" t="s">
        <v>320</v>
      </c>
      <c r="N11" s="28" t="s">
        <v>321</v>
      </c>
      <c r="O11" s="28" t="s">
        <v>320</v>
      </c>
    </row>
    <row r="12" spans="1:15" x14ac:dyDescent="0.2">
      <c r="C12" s="28" t="s">
        <v>173</v>
      </c>
      <c r="D12" s="28" t="s">
        <v>175</v>
      </c>
      <c r="E12" s="28" t="s">
        <v>171</v>
      </c>
      <c r="F12" s="28" t="s">
        <v>168</v>
      </c>
      <c r="G12" s="28" t="s">
        <v>340</v>
      </c>
      <c r="H12" s="28" t="s">
        <v>131</v>
      </c>
      <c r="I12" s="28" t="s">
        <v>133</v>
      </c>
      <c r="J12" s="28" t="s">
        <v>335</v>
      </c>
      <c r="K12" s="28" t="s">
        <v>144</v>
      </c>
      <c r="L12" s="28" t="s">
        <v>146</v>
      </c>
      <c r="M12" s="28" t="s">
        <v>144</v>
      </c>
      <c r="N12" s="28" t="s">
        <v>191</v>
      </c>
      <c r="O12" s="28" t="s">
        <v>296</v>
      </c>
    </row>
    <row r="13" spans="1:15" x14ac:dyDescent="0.2">
      <c r="A13" s="89" t="s">
        <v>123</v>
      </c>
      <c r="B13" s="113" t="s">
        <v>161</v>
      </c>
      <c r="C13" s="89" t="str">
        <f>Summary!C13</f>
        <v>12 Mo. 09/30/14</v>
      </c>
      <c r="D13" s="118" t="s">
        <v>176</v>
      </c>
      <c r="E13" s="89" t="str">
        <f>C13</f>
        <v>12 Mo. 09/30/14</v>
      </c>
      <c r="F13" s="89" t="s">
        <v>127</v>
      </c>
      <c r="G13" s="89" t="s">
        <v>134</v>
      </c>
      <c r="H13" s="89" t="s">
        <v>132</v>
      </c>
      <c r="I13" s="89" t="s">
        <v>134</v>
      </c>
      <c r="J13" s="89" t="str">
        <f>C13</f>
        <v>12 Mo. 09/30/14</v>
      </c>
      <c r="K13" s="89" t="s">
        <v>145</v>
      </c>
      <c r="L13" s="89" t="s">
        <v>147</v>
      </c>
      <c r="M13" s="89" t="s">
        <v>148</v>
      </c>
      <c r="N13" s="89" t="s">
        <v>134</v>
      </c>
      <c r="O13" s="89" t="s">
        <v>147</v>
      </c>
    </row>
    <row r="14" spans="1:15" x14ac:dyDescent="0.2">
      <c r="A14" s="6"/>
      <c r="B14" s="95"/>
      <c r="C14" s="6"/>
      <c r="D14" s="119"/>
      <c r="E14" s="6"/>
      <c r="F14" s="6"/>
      <c r="G14" s="6"/>
      <c r="H14" s="6"/>
      <c r="I14" s="6"/>
      <c r="J14" s="6"/>
      <c r="K14" s="6"/>
      <c r="L14" s="6"/>
      <c r="M14" s="6"/>
    </row>
    <row r="15" spans="1:15" x14ac:dyDescent="0.2">
      <c r="A15" s="6"/>
      <c r="B15" s="95"/>
      <c r="C15" s="6"/>
      <c r="D15" s="119"/>
      <c r="E15" s="6"/>
      <c r="F15" s="6"/>
      <c r="G15" s="6"/>
      <c r="H15" s="6"/>
      <c r="I15" s="6"/>
      <c r="J15" s="6"/>
      <c r="K15" s="6"/>
      <c r="L15" s="6"/>
      <c r="M15" s="6"/>
    </row>
    <row r="16" spans="1:15" x14ac:dyDescent="0.2">
      <c r="A16" s="6"/>
      <c r="B16" s="95"/>
      <c r="C16" s="6"/>
      <c r="D16" s="119"/>
      <c r="E16" s="6"/>
      <c r="F16" s="6"/>
      <c r="G16" s="6"/>
      <c r="H16" s="6"/>
      <c r="I16" s="6"/>
      <c r="J16" s="6"/>
      <c r="K16" s="6"/>
      <c r="L16" s="6"/>
      <c r="M16" s="6"/>
    </row>
    <row r="17" spans="1:18" x14ac:dyDescent="0.2">
      <c r="A17" s="6"/>
      <c r="B17" s="95"/>
      <c r="C17" s="6"/>
      <c r="D17" s="119"/>
      <c r="E17" s="6"/>
      <c r="F17" s="6"/>
      <c r="G17" s="6"/>
      <c r="H17" s="6"/>
      <c r="I17" s="6"/>
      <c r="J17" s="6"/>
      <c r="K17" s="6"/>
      <c r="L17" s="6"/>
      <c r="M17" s="6"/>
    </row>
    <row r="18" spans="1:18" x14ac:dyDescent="0.2">
      <c r="A18" s="6"/>
      <c r="B18" s="95"/>
      <c r="C18" s="6"/>
      <c r="D18" s="119"/>
      <c r="E18" s="6"/>
      <c r="F18" s="6"/>
      <c r="G18" s="6"/>
      <c r="H18" s="6"/>
      <c r="I18" s="6"/>
      <c r="J18" s="6"/>
      <c r="K18" s="6"/>
      <c r="L18" s="6"/>
      <c r="M18" s="6"/>
    </row>
    <row r="19" spans="1:18" x14ac:dyDescent="0.2">
      <c r="A19" s="6"/>
      <c r="B19" s="95"/>
      <c r="C19" s="6"/>
      <c r="D19" s="119"/>
      <c r="E19" s="6"/>
      <c r="F19" s="6"/>
      <c r="G19" s="6"/>
      <c r="H19" s="6"/>
      <c r="I19" s="6"/>
      <c r="J19" s="6"/>
      <c r="K19" s="6"/>
      <c r="L19" s="6"/>
      <c r="M19" s="6"/>
    </row>
    <row r="20" spans="1:18" x14ac:dyDescent="0.2">
      <c r="A20" s="6"/>
      <c r="B20" s="95"/>
      <c r="C20" s="6"/>
      <c r="D20" s="119"/>
      <c r="E20" s="6"/>
      <c r="F20" s="6"/>
      <c r="G20" s="6"/>
      <c r="H20" s="6"/>
      <c r="I20" s="6"/>
      <c r="J20" s="6"/>
      <c r="K20" s="6"/>
      <c r="L20" s="6"/>
      <c r="M20" s="6"/>
    </row>
    <row r="21" spans="1:18" x14ac:dyDescent="0.2">
      <c r="A21" s="6"/>
      <c r="B21" s="95"/>
      <c r="C21" s="6"/>
      <c r="D21" s="119"/>
      <c r="E21" s="6"/>
      <c r="F21" s="6"/>
      <c r="G21" s="6"/>
      <c r="H21" s="6"/>
      <c r="I21" s="6"/>
      <c r="J21" s="6"/>
      <c r="K21" s="6"/>
      <c r="L21" s="6"/>
      <c r="M21" s="6"/>
    </row>
    <row r="22" spans="1:18" x14ac:dyDescent="0.2">
      <c r="A22" s="28">
        <v>1</v>
      </c>
      <c r="B22" s="90" t="s">
        <v>1</v>
      </c>
      <c r="C22" s="6"/>
      <c r="D22" s="119"/>
      <c r="E22" s="6"/>
      <c r="F22" s="6"/>
      <c r="G22" s="6"/>
      <c r="H22" s="6"/>
      <c r="I22" s="6"/>
      <c r="J22" s="6"/>
      <c r="K22" s="6"/>
      <c r="L22" s="6"/>
      <c r="M22" s="6"/>
    </row>
    <row r="23" spans="1:18" x14ac:dyDescent="0.2">
      <c r="A23" s="28">
        <f>A22+1</f>
        <v>2</v>
      </c>
      <c r="B23" s="27" t="s">
        <v>2</v>
      </c>
      <c r="C23" s="48">
        <f>+'CFIT Schedules'!E23</f>
        <v>24000</v>
      </c>
      <c r="D23" s="56">
        <f>IF(C23*0.35=0,0,ROUND(C23*-0.35,0))</f>
        <v>-8400</v>
      </c>
      <c r="E23" s="48">
        <v>0</v>
      </c>
      <c r="F23" s="48">
        <f>SUM(D23:E23)</f>
        <v>-8400</v>
      </c>
      <c r="G23" s="37">
        <f>ROUND('CFIT Schedules'!F23*-0.35,0)</f>
        <v>0</v>
      </c>
      <c r="H23" s="37">
        <f>+F23+G23</f>
        <v>-8400</v>
      </c>
      <c r="I23" s="37">
        <f>ROUND('CFIT Schedules'!H23*-0.35,0)</f>
        <v>0</v>
      </c>
      <c r="J23" s="37">
        <f>+H23+I23</f>
        <v>-8400</v>
      </c>
      <c r="K23" s="66">
        <f t="shared" ref="K23:K38" si="0">VLOOKUP(M23,$C$253:$D$267,2,FALSE)</f>
        <v>0.98899999999999999</v>
      </c>
      <c r="L23" s="56">
        <f t="shared" ref="L23:L38" si="1">IF(J23*K23=0,0, ROUND(J23*K23,0))</f>
        <v>-8308</v>
      </c>
      <c r="M23" s="28" t="str">
        <f>'CFIT Schedules'!L23</f>
        <v>GROSS PLT</v>
      </c>
      <c r="N23" s="37">
        <f>ROUND('CFIT Schedules'!M23*-0.35,0)</f>
        <v>0</v>
      </c>
      <c r="O23" s="37">
        <f>L23+N23</f>
        <v>-8308</v>
      </c>
      <c r="P23" s="84"/>
      <c r="R23" s="84"/>
    </row>
    <row r="24" spans="1:18" x14ac:dyDescent="0.2">
      <c r="A24" s="28">
        <f t="shared" ref="A24:A90" si="2">A23+1</f>
        <v>3</v>
      </c>
      <c r="B24" s="27" t="s">
        <v>177</v>
      </c>
      <c r="C24" s="48">
        <v>0</v>
      </c>
      <c r="D24" s="48">
        <v>0</v>
      </c>
      <c r="E24" s="48">
        <v>-2400</v>
      </c>
      <c r="F24" s="48">
        <f>SUM(D24:E24)</f>
        <v>-2400</v>
      </c>
      <c r="G24" s="48">
        <v>0</v>
      </c>
      <c r="H24" s="37">
        <f t="shared" ref="H24:H38" si="3">+F24+G24</f>
        <v>-2400</v>
      </c>
      <c r="I24" s="48">
        <v>0</v>
      </c>
      <c r="J24" s="37">
        <f t="shared" ref="J24:J38" si="4">+H24+I24</f>
        <v>-2400</v>
      </c>
      <c r="K24" s="66">
        <f t="shared" si="0"/>
        <v>0.98899999999999999</v>
      </c>
      <c r="L24" s="56">
        <f t="shared" si="1"/>
        <v>-2374</v>
      </c>
      <c r="M24" s="28" t="str">
        <f>'CFIT Schedules'!L24</f>
        <v>GROSS PLT</v>
      </c>
      <c r="N24" s="48">
        <v>0</v>
      </c>
      <c r="O24" s="37">
        <f t="shared" ref="O24:O38" si="5">L24+N24</f>
        <v>-2374</v>
      </c>
      <c r="P24" s="84"/>
      <c r="R24" s="84"/>
    </row>
    <row r="25" spans="1:18" x14ac:dyDescent="0.2">
      <c r="A25" s="28">
        <f t="shared" si="2"/>
        <v>4</v>
      </c>
      <c r="B25" s="27" t="s">
        <v>3</v>
      </c>
      <c r="C25" s="48">
        <f>+'CFIT Schedules'!E25</f>
        <v>-846000</v>
      </c>
      <c r="D25" s="56">
        <f>IF(C25*0.35=0,0,ROUND(C25*-0.35,0))</f>
        <v>296100</v>
      </c>
      <c r="E25" s="48">
        <v>0</v>
      </c>
      <c r="F25" s="48">
        <f t="shared" ref="F25:F38" si="6">SUM(D25:E25)</f>
        <v>296100</v>
      </c>
      <c r="G25" s="37">
        <f>ROUND('CFIT Schedules'!F25*-0.35,0)</f>
        <v>0</v>
      </c>
      <c r="H25" s="37">
        <f t="shared" si="3"/>
        <v>296100</v>
      </c>
      <c r="I25" s="37">
        <f>ROUND('CFIT Schedules'!H25*-0.35,0)</f>
        <v>0</v>
      </c>
      <c r="J25" s="37">
        <f t="shared" si="4"/>
        <v>296100</v>
      </c>
      <c r="K25" s="66">
        <f t="shared" si="0"/>
        <v>0.98899999999999999</v>
      </c>
      <c r="L25" s="56">
        <f t="shared" si="1"/>
        <v>292843</v>
      </c>
      <c r="M25" s="28" t="str">
        <f>'CFIT Schedules'!L25</f>
        <v>GROSS PLT</v>
      </c>
      <c r="N25" s="37">
        <f>ROUND('CFIT Schedules'!M25*-0.35,0)</f>
        <v>784729</v>
      </c>
      <c r="O25" s="37">
        <f t="shared" si="5"/>
        <v>1077572</v>
      </c>
      <c r="P25" s="84"/>
      <c r="R25" s="84"/>
    </row>
    <row r="26" spans="1:18" x14ac:dyDescent="0.2">
      <c r="A26" s="28">
        <f t="shared" si="2"/>
        <v>5</v>
      </c>
      <c r="B26" s="27" t="s">
        <v>178</v>
      </c>
      <c r="C26" s="48">
        <v>0</v>
      </c>
      <c r="D26" s="48">
        <v>0</v>
      </c>
      <c r="E26" s="48">
        <f>-4723+3585</f>
        <v>-1138</v>
      </c>
      <c r="F26" s="48">
        <f>SUM(D26:E26)</f>
        <v>-1138</v>
      </c>
      <c r="G26" s="48">
        <v>0</v>
      </c>
      <c r="H26" s="37">
        <f t="shared" si="3"/>
        <v>-1138</v>
      </c>
      <c r="I26" s="48">
        <v>0</v>
      </c>
      <c r="J26" s="37">
        <f t="shared" si="4"/>
        <v>-1138</v>
      </c>
      <c r="K26" s="66">
        <f t="shared" si="0"/>
        <v>0.98899999999999999</v>
      </c>
      <c r="L26" s="56">
        <f t="shared" si="1"/>
        <v>-1125</v>
      </c>
      <c r="M26" s="28" t="str">
        <f>'CFIT Schedules'!L26</f>
        <v>GROSS PLT</v>
      </c>
      <c r="N26" s="48">
        <v>0</v>
      </c>
      <c r="O26" s="37">
        <f t="shared" si="5"/>
        <v>-1125</v>
      </c>
      <c r="P26" s="84"/>
      <c r="R26" s="84"/>
    </row>
    <row r="27" spans="1:18" x14ac:dyDescent="0.2">
      <c r="A27" s="28">
        <f t="shared" si="2"/>
        <v>6</v>
      </c>
      <c r="B27" s="27" t="s">
        <v>4</v>
      </c>
      <c r="C27" s="48">
        <f>+'CFIT Schedules'!E27</f>
        <v>2079</v>
      </c>
      <c r="D27" s="56">
        <f>IF(C27*0.35=0,0,ROUND(C27*-0.35,0))</f>
        <v>-728</v>
      </c>
      <c r="E27" s="48">
        <v>0</v>
      </c>
      <c r="F27" s="48">
        <f t="shared" si="6"/>
        <v>-728</v>
      </c>
      <c r="G27" s="37">
        <f>ROUND('CFIT Schedules'!F27*-0.35,0)</f>
        <v>0</v>
      </c>
      <c r="H27" s="37">
        <f t="shared" si="3"/>
        <v>-728</v>
      </c>
      <c r="I27" s="37">
        <f>ROUND('CFIT Schedules'!H27*-0.35,0)</f>
        <v>0</v>
      </c>
      <c r="J27" s="37">
        <f t="shared" si="4"/>
        <v>-728</v>
      </c>
      <c r="K27" s="66">
        <f t="shared" si="0"/>
        <v>0.98899999999999999</v>
      </c>
      <c r="L27" s="56">
        <f t="shared" si="1"/>
        <v>-720</v>
      </c>
      <c r="M27" s="28" t="str">
        <f>'CFIT Schedules'!L27</f>
        <v>GROSS PLT</v>
      </c>
      <c r="N27" s="37">
        <f>ROUND('CFIT Schedules'!M27*-0.35,0)</f>
        <v>0</v>
      </c>
      <c r="O27" s="37">
        <f t="shared" si="5"/>
        <v>-720</v>
      </c>
      <c r="P27" s="84"/>
      <c r="R27" s="84"/>
    </row>
    <row r="28" spans="1:18" x14ac:dyDescent="0.2">
      <c r="A28" s="28">
        <f t="shared" si="2"/>
        <v>7</v>
      </c>
      <c r="B28" s="27" t="s">
        <v>5</v>
      </c>
      <c r="C28" s="48">
        <f>+'CFIT Schedules'!E28</f>
        <v>17251</v>
      </c>
      <c r="D28" s="56">
        <f>IF(C28*0.35=0,0,ROUND(C28*-0.35,0))</f>
        <v>-6038</v>
      </c>
      <c r="E28" s="48">
        <v>0</v>
      </c>
      <c r="F28" s="48">
        <f t="shared" si="6"/>
        <v>-6038</v>
      </c>
      <c r="G28" s="37">
        <f>ROUND('CFIT Schedules'!F28*-0.35,0)</f>
        <v>0</v>
      </c>
      <c r="H28" s="37">
        <f t="shared" si="3"/>
        <v>-6038</v>
      </c>
      <c r="I28" s="37">
        <f>ROUND('CFIT Schedules'!H28*-0.35,0)</f>
        <v>0</v>
      </c>
      <c r="J28" s="37">
        <f t="shared" si="4"/>
        <v>-6038</v>
      </c>
      <c r="K28" s="66">
        <f t="shared" si="0"/>
        <v>0.98899999999999999</v>
      </c>
      <c r="L28" s="56">
        <f t="shared" si="1"/>
        <v>-5972</v>
      </c>
      <c r="M28" s="28" t="str">
        <f>'CFIT Schedules'!L28</f>
        <v>GROSS PLT</v>
      </c>
      <c r="N28" s="37">
        <f>ROUND('CFIT Schedules'!M28*-0.35,0)</f>
        <v>0</v>
      </c>
      <c r="O28" s="37">
        <f t="shared" si="5"/>
        <v>-5972</v>
      </c>
      <c r="P28" s="84"/>
      <c r="R28" s="84"/>
    </row>
    <row r="29" spans="1:18" x14ac:dyDescent="0.2">
      <c r="A29" s="28">
        <f t="shared" si="2"/>
        <v>8</v>
      </c>
      <c r="B29" s="27" t="s">
        <v>6</v>
      </c>
      <c r="C29" s="48">
        <f>+'CFIT Schedules'!E29</f>
        <v>31125</v>
      </c>
      <c r="D29" s="56">
        <f>IF(C29*0.35=0,0,ROUND(C29*-0.35,0))</f>
        <v>-10894</v>
      </c>
      <c r="E29" s="48">
        <v>0</v>
      </c>
      <c r="F29" s="48">
        <f t="shared" si="6"/>
        <v>-10894</v>
      </c>
      <c r="G29" s="37">
        <f>ROUND('CFIT Schedules'!F29*-0.35,0)</f>
        <v>0</v>
      </c>
      <c r="H29" s="37">
        <f t="shared" si="3"/>
        <v>-10894</v>
      </c>
      <c r="I29" s="37">
        <f>ROUND('CFIT Schedules'!H29*-0.35,0)</f>
        <v>0</v>
      </c>
      <c r="J29" s="37">
        <f t="shared" si="4"/>
        <v>-10894</v>
      </c>
      <c r="K29" s="66">
        <f t="shared" si="0"/>
        <v>0.98599999999999999</v>
      </c>
      <c r="L29" s="56">
        <f t="shared" si="1"/>
        <v>-10741</v>
      </c>
      <c r="M29" s="28" t="str">
        <f>'CFIT Schedules'!L29</f>
        <v>TRAN PLT</v>
      </c>
      <c r="N29" s="37">
        <f>ROUND('CFIT Schedules'!M29*-0.35,0)</f>
        <v>0</v>
      </c>
      <c r="O29" s="37">
        <f t="shared" si="5"/>
        <v>-10741</v>
      </c>
      <c r="P29" s="84"/>
      <c r="R29" s="84"/>
    </row>
    <row r="30" spans="1:18" x14ac:dyDescent="0.2">
      <c r="A30" s="28">
        <f t="shared" si="2"/>
        <v>9</v>
      </c>
      <c r="B30" s="73" t="s">
        <v>252</v>
      </c>
      <c r="C30" s="48">
        <f>+'CFIT Schedules'!E30</f>
        <v>0</v>
      </c>
      <c r="D30" s="56">
        <f>IF(C30*0.35=0,0,ROUND(C30*-0.35,0))</f>
        <v>0</v>
      </c>
      <c r="E30" s="48">
        <v>0</v>
      </c>
      <c r="F30" s="48">
        <f>SUM(D30:E30)</f>
        <v>0</v>
      </c>
      <c r="G30" s="37">
        <f>ROUND('CFIT Schedules'!F30*-0.35,0)</f>
        <v>0</v>
      </c>
      <c r="H30" s="37">
        <f t="shared" si="3"/>
        <v>0</v>
      </c>
      <c r="I30" s="37">
        <f>ROUND('CFIT Schedules'!H30*-0.35,0)</f>
        <v>0</v>
      </c>
      <c r="J30" s="37">
        <f>+H30+I30</f>
        <v>0</v>
      </c>
      <c r="K30" s="66">
        <f t="shared" si="0"/>
        <v>0.98599999999999999</v>
      </c>
      <c r="L30" s="56">
        <f>IF(J30*K30=0,0, ROUND(J30*K30,0))</f>
        <v>0</v>
      </c>
      <c r="M30" s="28" t="str">
        <f>'CFIT Schedules'!L30</f>
        <v>PROD PLT</v>
      </c>
      <c r="N30" s="37">
        <f>ROUND('CFIT Schedules'!M30*-0.35,0)</f>
        <v>0</v>
      </c>
      <c r="O30" s="37">
        <f t="shared" si="5"/>
        <v>0</v>
      </c>
      <c r="P30" s="84"/>
      <c r="R30" s="84"/>
    </row>
    <row r="31" spans="1:18" x14ac:dyDescent="0.2">
      <c r="A31" s="28">
        <f t="shared" si="2"/>
        <v>10</v>
      </c>
      <c r="B31" s="73" t="s">
        <v>309</v>
      </c>
      <c r="C31" s="48">
        <f>+'CFIT Schedules'!E31</f>
        <v>588000</v>
      </c>
      <c r="D31" s="56">
        <f>IF(C31*0.35=0,0,ROUND(C31*-0.35,0))</f>
        <v>-205800</v>
      </c>
      <c r="E31" s="48">
        <v>0</v>
      </c>
      <c r="F31" s="48">
        <f>SUM(D31:E31)</f>
        <v>-205800</v>
      </c>
      <c r="G31" s="37">
        <f>ROUND('CFIT Schedules'!F31*-0.35,0)</f>
        <v>0</v>
      </c>
      <c r="H31" s="37">
        <f t="shared" si="3"/>
        <v>-205800</v>
      </c>
      <c r="I31" s="37">
        <f>ROUND('CFIT Schedules'!H31*-0.35,0)</f>
        <v>0</v>
      </c>
      <c r="J31" s="37">
        <f>+H31+I31</f>
        <v>-205800</v>
      </c>
      <c r="K31" s="66">
        <f t="shared" si="0"/>
        <v>0.98599999999999999</v>
      </c>
      <c r="L31" s="56">
        <f>IF(J31*K31=0,0, ROUND(J31*K31,0))</f>
        <v>-202919</v>
      </c>
      <c r="M31" s="28" t="str">
        <f>'CFIT Schedules'!L31</f>
        <v>TRAN PLT</v>
      </c>
      <c r="N31" s="37">
        <f>ROUND('CFIT Schedules'!M31*-0.35,0)</f>
        <v>0</v>
      </c>
      <c r="O31" s="37">
        <f t="shared" si="5"/>
        <v>-202919</v>
      </c>
      <c r="P31" s="84"/>
      <c r="R31" s="84"/>
    </row>
    <row r="32" spans="1:18" x14ac:dyDescent="0.2">
      <c r="A32" s="28">
        <f t="shared" si="2"/>
        <v>11</v>
      </c>
      <c r="B32" s="73" t="s">
        <v>322</v>
      </c>
      <c r="C32" s="48">
        <v>0</v>
      </c>
      <c r="D32" s="48">
        <v>0</v>
      </c>
      <c r="E32" s="48">
        <v>-17268</v>
      </c>
      <c r="F32" s="48">
        <f>SUM(D32:E32)</f>
        <v>-17268</v>
      </c>
      <c r="G32" s="48">
        <v>0</v>
      </c>
      <c r="H32" s="37">
        <f t="shared" si="3"/>
        <v>-17268</v>
      </c>
      <c r="I32" s="48">
        <v>0</v>
      </c>
      <c r="J32" s="37">
        <f t="shared" ref="J32" si="7">+H32+I32</f>
        <v>-17268</v>
      </c>
      <c r="K32" s="66">
        <f t="shared" si="0"/>
        <v>0.98599999999999999</v>
      </c>
      <c r="L32" s="56">
        <f t="shared" ref="L32" si="8">IF(J32*K32=0,0, ROUND(J32*K32,0))</f>
        <v>-17026</v>
      </c>
      <c r="M32" s="28" t="str">
        <f>'CFIT Schedules'!L32</f>
        <v>TRAN PLT</v>
      </c>
      <c r="N32" s="48">
        <v>0</v>
      </c>
      <c r="O32" s="37">
        <f t="shared" si="5"/>
        <v>-17026</v>
      </c>
      <c r="P32" s="84"/>
      <c r="R32" s="84"/>
    </row>
    <row r="33" spans="1:18" x14ac:dyDescent="0.2">
      <c r="A33" s="28">
        <f t="shared" si="2"/>
        <v>12</v>
      </c>
      <c r="B33" s="27" t="s">
        <v>7</v>
      </c>
      <c r="C33" s="48">
        <f>+'CFIT Schedules'!E33</f>
        <v>11097000</v>
      </c>
      <c r="D33" s="56">
        <v>0</v>
      </c>
      <c r="E33" s="48">
        <v>0</v>
      </c>
      <c r="F33" s="48">
        <f t="shared" si="6"/>
        <v>0</v>
      </c>
      <c r="G33" s="48">
        <v>0</v>
      </c>
      <c r="H33" s="37">
        <f t="shared" si="3"/>
        <v>0</v>
      </c>
      <c r="I33" s="48">
        <v>0</v>
      </c>
      <c r="J33" s="37">
        <f t="shared" si="4"/>
        <v>0</v>
      </c>
      <c r="K33" s="66">
        <f t="shared" si="0"/>
        <v>0.98899999999999999</v>
      </c>
      <c r="L33" s="56">
        <f t="shared" si="1"/>
        <v>0</v>
      </c>
      <c r="M33" s="28" t="str">
        <f>'CFIT Schedules'!L33</f>
        <v>GROSS PLT</v>
      </c>
      <c r="N33" s="48">
        <v>0</v>
      </c>
      <c r="O33" s="37">
        <f t="shared" si="5"/>
        <v>0</v>
      </c>
      <c r="P33" s="84"/>
      <c r="R33" s="84"/>
    </row>
    <row r="34" spans="1:18" x14ac:dyDescent="0.2">
      <c r="A34" s="28">
        <f t="shared" si="2"/>
        <v>13</v>
      </c>
      <c r="B34" s="27" t="s">
        <v>8</v>
      </c>
      <c r="C34" s="48">
        <f>+'CFIT Schedules'!E34</f>
        <v>-220809</v>
      </c>
      <c r="D34" s="56">
        <f>IF(C34*0.35=0,0,ROUND(C34*-0.35,0))</f>
        <v>77283</v>
      </c>
      <c r="E34" s="48">
        <v>0</v>
      </c>
      <c r="F34" s="48">
        <f t="shared" si="6"/>
        <v>77283</v>
      </c>
      <c r="G34" s="37">
        <f>ROUND('CFIT Schedules'!F34*-0.35,0)</f>
        <v>0</v>
      </c>
      <c r="H34" s="37">
        <f t="shared" si="3"/>
        <v>77283</v>
      </c>
      <c r="I34" s="37">
        <f>ROUND('CFIT Schedules'!H34*-0.35,0)</f>
        <v>0</v>
      </c>
      <c r="J34" s="37">
        <f t="shared" si="4"/>
        <v>77283</v>
      </c>
      <c r="K34" s="66">
        <f t="shared" si="0"/>
        <v>0.98599999999999999</v>
      </c>
      <c r="L34" s="56">
        <f>IF(J34*K34=0,0, ROUND(J34*K34,0))</f>
        <v>76201</v>
      </c>
      <c r="M34" s="28" t="str">
        <f>'CFIT Schedules'!L34</f>
        <v>PROD PLT</v>
      </c>
      <c r="N34" s="37">
        <f>ROUND('CFIT Schedules'!M34*-0.35,0)</f>
        <v>-83090</v>
      </c>
      <c r="O34" s="37">
        <f t="shared" si="5"/>
        <v>-6889</v>
      </c>
      <c r="P34" s="84"/>
      <c r="R34" s="84"/>
    </row>
    <row r="35" spans="1:18" x14ac:dyDescent="0.2">
      <c r="A35" s="28">
        <f t="shared" si="2"/>
        <v>14</v>
      </c>
      <c r="B35" s="27" t="s">
        <v>9</v>
      </c>
      <c r="C35" s="48">
        <f>+'CFIT Schedules'!E35</f>
        <v>0</v>
      </c>
      <c r="D35" s="56">
        <f>IF(C35*0.35=0,0,ROUND(C35*-0.35,0))</f>
        <v>0</v>
      </c>
      <c r="E35" s="48">
        <v>0</v>
      </c>
      <c r="F35" s="48">
        <f t="shared" si="6"/>
        <v>0</v>
      </c>
      <c r="G35" s="48">
        <v>0</v>
      </c>
      <c r="H35" s="37">
        <f t="shared" si="3"/>
        <v>0</v>
      </c>
      <c r="I35" s="48">
        <v>0</v>
      </c>
      <c r="J35" s="37">
        <f t="shared" si="4"/>
        <v>0</v>
      </c>
      <c r="K35" s="66">
        <f t="shared" si="0"/>
        <v>0.98899999999999999</v>
      </c>
      <c r="L35" s="56">
        <f>IF(J35*K35=0,0, ROUND(J35*K35,0))</f>
        <v>0</v>
      </c>
      <c r="M35" s="28" t="str">
        <f>'CFIT Schedules'!L35</f>
        <v>GROSS PLT</v>
      </c>
      <c r="N35" s="48">
        <v>0</v>
      </c>
      <c r="O35" s="37">
        <f t="shared" si="5"/>
        <v>0</v>
      </c>
      <c r="P35" s="84"/>
      <c r="R35" s="84"/>
    </row>
    <row r="36" spans="1:18" x14ac:dyDescent="0.2">
      <c r="A36" s="28">
        <f t="shared" si="2"/>
        <v>15</v>
      </c>
      <c r="B36" s="27" t="s">
        <v>249</v>
      </c>
      <c r="C36" s="48">
        <f>+'CFIT Schedules'!E36</f>
        <v>0</v>
      </c>
      <c r="D36" s="56">
        <f>IF(C36*0.35=0,0,ROUND(C36*-0.35,0))</f>
        <v>0</v>
      </c>
      <c r="E36" s="48">
        <v>-1241124</v>
      </c>
      <c r="F36" s="48">
        <f t="shared" ref="F36" si="9">SUM(D36:E36)</f>
        <v>-1241124</v>
      </c>
      <c r="G36" s="37">
        <v>0</v>
      </c>
      <c r="H36" s="37">
        <f t="shared" si="3"/>
        <v>-1241124</v>
      </c>
      <c r="I36" s="37">
        <v>0</v>
      </c>
      <c r="J36" s="37">
        <f t="shared" ref="J36" si="10">+H36+I36</f>
        <v>-1241124</v>
      </c>
      <c r="K36" s="66">
        <f t="shared" si="0"/>
        <v>0.98899999999999999</v>
      </c>
      <c r="L36" s="56">
        <f>IF(J36*K36=0,0, ROUND(J36*K36,0))</f>
        <v>-1227472</v>
      </c>
      <c r="M36" s="28" t="str">
        <f>'CFIT Schedules'!L36</f>
        <v>GROSS PLT</v>
      </c>
      <c r="N36" s="37">
        <v>0</v>
      </c>
      <c r="O36" s="37">
        <f t="shared" si="5"/>
        <v>-1227472</v>
      </c>
      <c r="P36" s="84"/>
      <c r="R36" s="84"/>
    </row>
    <row r="37" spans="1:18" x14ac:dyDescent="0.2">
      <c r="A37" s="28">
        <f t="shared" si="2"/>
        <v>16</v>
      </c>
      <c r="B37" s="73" t="s">
        <v>253</v>
      </c>
      <c r="C37" s="48">
        <f>+'CFIT Schedules'!E37</f>
        <v>0</v>
      </c>
      <c r="D37" s="56">
        <f>IF(C37*0.35=0,0,ROUND(C37*-0.35,0))</f>
        <v>0</v>
      </c>
      <c r="E37" s="48">
        <v>0</v>
      </c>
      <c r="F37" s="48">
        <f>SUM(D37:E37)</f>
        <v>0</v>
      </c>
      <c r="G37" s="48">
        <v>0</v>
      </c>
      <c r="H37" s="37">
        <f t="shared" si="3"/>
        <v>0</v>
      </c>
      <c r="I37" s="48">
        <v>0</v>
      </c>
      <c r="J37" s="37">
        <f>+H37+I37</f>
        <v>0</v>
      </c>
      <c r="K37" s="66">
        <f t="shared" si="0"/>
        <v>0.98599999999999999</v>
      </c>
      <c r="L37" s="56">
        <f>IF(J37*K37=0,0, ROUND(J37*K37,0))</f>
        <v>0</v>
      </c>
      <c r="M37" s="28" t="str">
        <f>'CFIT Schedules'!L37</f>
        <v>PROD PLT</v>
      </c>
      <c r="N37" s="48">
        <v>0</v>
      </c>
      <c r="O37" s="37">
        <f t="shared" si="5"/>
        <v>0</v>
      </c>
      <c r="P37" s="84"/>
      <c r="R37" s="84"/>
    </row>
    <row r="38" spans="1:18" x14ac:dyDescent="0.2">
      <c r="A38" s="28">
        <f t="shared" si="2"/>
        <v>17</v>
      </c>
      <c r="B38" s="27" t="s">
        <v>10</v>
      </c>
      <c r="C38" s="48">
        <f>+'CFIT Schedules'!E38</f>
        <v>-181948</v>
      </c>
      <c r="D38" s="56">
        <f>IF(C38*0.35=0,0,ROUND(C38*-0.35,0))</f>
        <v>63682</v>
      </c>
      <c r="E38" s="48">
        <v>0</v>
      </c>
      <c r="F38" s="48">
        <f t="shared" si="6"/>
        <v>63682</v>
      </c>
      <c r="G38" s="48">
        <v>0</v>
      </c>
      <c r="H38" s="37">
        <f t="shared" si="3"/>
        <v>63682</v>
      </c>
      <c r="I38" s="48">
        <v>0</v>
      </c>
      <c r="J38" s="37">
        <f t="shared" si="4"/>
        <v>63682</v>
      </c>
      <c r="K38" s="66">
        <f t="shared" si="0"/>
        <v>0.999</v>
      </c>
      <c r="L38" s="56">
        <f t="shared" si="1"/>
        <v>63618</v>
      </c>
      <c r="M38" s="28" t="str">
        <f>'CFIT Schedules'!L38</f>
        <v>DIST PLT</v>
      </c>
      <c r="N38" s="48">
        <v>0</v>
      </c>
      <c r="O38" s="37">
        <f t="shared" si="5"/>
        <v>63618</v>
      </c>
      <c r="P38" s="84"/>
      <c r="R38" s="84"/>
    </row>
    <row r="39" spans="1:18" x14ac:dyDescent="0.2">
      <c r="A39" s="28">
        <f t="shared" si="2"/>
        <v>18</v>
      </c>
      <c r="B39" s="90" t="s">
        <v>11</v>
      </c>
      <c r="C39" s="94">
        <f t="shared" ref="C39:J39" si="11">SUM(C23:C38)</f>
        <v>10510698</v>
      </c>
      <c r="D39" s="94">
        <f t="shared" si="11"/>
        <v>205205</v>
      </c>
      <c r="E39" s="94">
        <f t="shared" si="11"/>
        <v>-1261930</v>
      </c>
      <c r="F39" s="94">
        <f t="shared" si="11"/>
        <v>-1056725</v>
      </c>
      <c r="G39" s="94">
        <f t="shared" ref="G39" si="12">SUM(G23:G38)</f>
        <v>0</v>
      </c>
      <c r="H39" s="94">
        <f t="shared" si="11"/>
        <v>-1056725</v>
      </c>
      <c r="I39" s="94">
        <f t="shared" si="11"/>
        <v>0</v>
      </c>
      <c r="J39" s="94">
        <f t="shared" si="11"/>
        <v>-1056725</v>
      </c>
      <c r="K39" s="34"/>
      <c r="L39" s="94">
        <f>SUM(L23:L38)</f>
        <v>-1043995</v>
      </c>
      <c r="N39" s="94">
        <f t="shared" ref="N39:O39" si="13">SUM(N23:N38)</f>
        <v>701639</v>
      </c>
      <c r="O39" s="94">
        <f t="shared" si="13"/>
        <v>-342356</v>
      </c>
      <c r="R39" s="48"/>
    </row>
    <row r="40" spans="1:18" x14ac:dyDescent="0.2">
      <c r="A40" s="28">
        <f t="shared" si="2"/>
        <v>19</v>
      </c>
      <c r="B40" s="27" t="s">
        <v>0</v>
      </c>
      <c r="C40" s="48"/>
      <c r="D40" s="48"/>
      <c r="K40" s="97"/>
      <c r="R40" s="48"/>
    </row>
    <row r="41" spans="1:18" x14ac:dyDescent="0.2">
      <c r="A41" s="28">
        <f t="shared" si="2"/>
        <v>20</v>
      </c>
      <c r="B41" s="90" t="s">
        <v>12</v>
      </c>
      <c r="C41" s="48"/>
      <c r="D41" s="48"/>
      <c r="K41" s="97"/>
      <c r="R41" s="48"/>
    </row>
    <row r="42" spans="1:18" x14ac:dyDescent="0.2">
      <c r="A42" s="28">
        <f t="shared" si="2"/>
        <v>21</v>
      </c>
      <c r="B42" s="27" t="s">
        <v>13</v>
      </c>
      <c r="C42" s="48">
        <f>+'CFIT Schedules'!E42</f>
        <v>0</v>
      </c>
      <c r="D42" s="56">
        <f t="shared" ref="D42:D50" si="14">IF(C42*0.35=0,0,ROUND(C42*-0.35,0))</f>
        <v>0</v>
      </c>
      <c r="E42" s="48">
        <v>0</v>
      </c>
      <c r="F42" s="48">
        <f t="shared" ref="F42:F49" si="15">SUM(D42:E42)</f>
        <v>0</v>
      </c>
      <c r="G42" s="48">
        <v>0</v>
      </c>
      <c r="H42" s="37">
        <f t="shared" ref="H42:H50" si="16">+F42+G42</f>
        <v>0</v>
      </c>
      <c r="I42" s="48">
        <v>0</v>
      </c>
      <c r="J42" s="37">
        <f t="shared" ref="J42:J49" si="17">+H42+I42</f>
        <v>0</v>
      </c>
      <c r="K42" s="66">
        <f t="shared" ref="K42:K50" si="18">VLOOKUP(M42,$C$253:$D$267,2,FALSE)</f>
        <v>0</v>
      </c>
      <c r="L42" s="56">
        <f t="shared" ref="L42:L50" si="19">IF(J42*K42=0,0, ROUND(J42*K42,0))</f>
        <v>0</v>
      </c>
      <c r="M42" s="28" t="str">
        <f>'CFIT Schedules'!L42</f>
        <v>NON-APPLIC</v>
      </c>
      <c r="N42" s="48">
        <v>0</v>
      </c>
      <c r="O42" s="37">
        <f t="shared" ref="O42:O50" si="20">L42+N42</f>
        <v>0</v>
      </c>
      <c r="P42" s="84"/>
      <c r="R42" s="84"/>
    </row>
    <row r="43" spans="1:18" x14ac:dyDescent="0.2">
      <c r="A43" s="28">
        <f t="shared" si="2"/>
        <v>22</v>
      </c>
      <c r="B43" s="27" t="s">
        <v>310</v>
      </c>
      <c r="C43" s="48">
        <f>+'CFIT Schedules'!E43</f>
        <v>11364</v>
      </c>
      <c r="D43" s="56">
        <v>0</v>
      </c>
      <c r="E43" s="48">
        <v>0</v>
      </c>
      <c r="F43" s="48">
        <f t="shared" ref="F43" si="21">SUM(D43:E43)</f>
        <v>0</v>
      </c>
      <c r="G43" s="37">
        <f>ROUND('CFIT Schedules'!F43*-0.35,0)</f>
        <v>0</v>
      </c>
      <c r="H43" s="37">
        <f t="shared" si="16"/>
        <v>0</v>
      </c>
      <c r="I43" s="37">
        <f>ROUND('CFIT Schedules'!H43*-0.35,0)</f>
        <v>0</v>
      </c>
      <c r="J43" s="37">
        <f t="shared" ref="J43" si="22">+H43+I43</f>
        <v>0</v>
      </c>
      <c r="K43" s="66">
        <f t="shared" si="18"/>
        <v>1</v>
      </c>
      <c r="L43" s="56">
        <f t="shared" ref="L43" si="23">IF(J43*K43=0,0, ROUND(J43*K43,0))</f>
        <v>0</v>
      </c>
      <c r="M43" s="28" t="str">
        <f>'CFIT Schedules'!L43</f>
        <v>SPECIFIC</v>
      </c>
      <c r="N43" s="37">
        <f>ROUND('CFIT Schedules'!M43*-0.35,0)</f>
        <v>0</v>
      </c>
      <c r="O43" s="37">
        <f t="shared" si="20"/>
        <v>0</v>
      </c>
      <c r="P43" s="84"/>
      <c r="R43" s="84"/>
    </row>
    <row r="44" spans="1:18" x14ac:dyDescent="0.2">
      <c r="A44" s="28">
        <f t="shared" si="2"/>
        <v>23</v>
      </c>
      <c r="B44" s="27" t="s">
        <v>14</v>
      </c>
      <c r="C44" s="48">
        <f>+'CFIT Schedules'!E44</f>
        <v>-1901267</v>
      </c>
      <c r="D44" s="56">
        <f t="shared" si="14"/>
        <v>665443</v>
      </c>
      <c r="E44" s="48">
        <v>0</v>
      </c>
      <c r="F44" s="48">
        <f t="shared" si="15"/>
        <v>665443</v>
      </c>
      <c r="G44" s="37">
        <f>ROUND('CFIT Schedules'!F44*-0.35,0)</f>
        <v>0</v>
      </c>
      <c r="H44" s="37">
        <f t="shared" si="16"/>
        <v>665443</v>
      </c>
      <c r="I44" s="37">
        <f>ROUND('CFIT Schedules'!H44*-0.35,0)</f>
        <v>0</v>
      </c>
      <c r="J44" s="37">
        <f t="shared" si="17"/>
        <v>665443</v>
      </c>
      <c r="K44" s="66">
        <f t="shared" si="18"/>
        <v>0.98899999999999999</v>
      </c>
      <c r="L44" s="56">
        <f t="shared" si="19"/>
        <v>658123</v>
      </c>
      <c r="M44" s="28" t="str">
        <f>'CFIT Schedules'!L44</f>
        <v>GROSS PLT</v>
      </c>
      <c r="N44" s="37">
        <v>90039</v>
      </c>
      <c r="O44" s="37">
        <f t="shared" si="20"/>
        <v>748162</v>
      </c>
      <c r="P44" s="84"/>
      <c r="R44" s="84"/>
    </row>
    <row r="45" spans="1:18" x14ac:dyDescent="0.2">
      <c r="A45" s="28">
        <f t="shared" si="2"/>
        <v>24</v>
      </c>
      <c r="B45" s="27" t="s">
        <v>241</v>
      </c>
      <c r="C45" s="48">
        <v>0</v>
      </c>
      <c r="D45" s="56">
        <f t="shared" si="14"/>
        <v>0</v>
      </c>
      <c r="E45" s="48">
        <v>-206850</v>
      </c>
      <c r="F45" s="48">
        <f>SUM(D45:E45)</f>
        <v>-206850</v>
      </c>
      <c r="G45" s="37">
        <v>0</v>
      </c>
      <c r="H45" s="37">
        <f t="shared" si="16"/>
        <v>-206850</v>
      </c>
      <c r="I45" s="37">
        <v>0</v>
      </c>
      <c r="J45" s="37">
        <f>+H45+I45</f>
        <v>-206850</v>
      </c>
      <c r="K45" s="66">
        <f t="shared" si="18"/>
        <v>0.98899999999999999</v>
      </c>
      <c r="L45" s="56">
        <f t="shared" ref="L45:L48" si="24">IF(J45*K45=0,0, ROUND(J45*K45,0))</f>
        <v>-204575</v>
      </c>
      <c r="M45" s="28" t="str">
        <f>'CFIT Schedules'!L45</f>
        <v>GROSS PLT</v>
      </c>
      <c r="N45" s="37">
        <v>0</v>
      </c>
      <c r="O45" s="37">
        <f t="shared" si="20"/>
        <v>-204575</v>
      </c>
      <c r="P45" s="84"/>
      <c r="R45" s="84"/>
    </row>
    <row r="46" spans="1:18" x14ac:dyDescent="0.2">
      <c r="A46" s="28">
        <f t="shared" si="2"/>
        <v>25</v>
      </c>
      <c r="B46" s="27" t="s">
        <v>325</v>
      </c>
      <c r="C46" s="48">
        <v>0</v>
      </c>
      <c r="D46" s="56">
        <f t="shared" ref="D46" si="25">IF(C46*0.35=0,0,ROUND(C46*-0.35,0))</f>
        <v>0</v>
      </c>
      <c r="E46" s="48">
        <v>-18062</v>
      </c>
      <c r="F46" s="48">
        <f>SUM(D46:E46)</f>
        <v>-18062</v>
      </c>
      <c r="G46" s="37">
        <v>0</v>
      </c>
      <c r="H46" s="37">
        <f t="shared" si="16"/>
        <v>-18062</v>
      </c>
      <c r="I46" s="37">
        <v>0</v>
      </c>
      <c r="J46" s="37">
        <f>+H46+I46</f>
        <v>-18062</v>
      </c>
      <c r="K46" s="66">
        <f t="shared" si="18"/>
        <v>0.98599999999999999</v>
      </c>
      <c r="L46" s="56">
        <f t="shared" si="24"/>
        <v>-17809</v>
      </c>
      <c r="M46" s="28" t="str">
        <f>'CFIT Schedules'!L46</f>
        <v>TRAN PLT</v>
      </c>
      <c r="N46" s="37">
        <v>0</v>
      </c>
      <c r="O46" s="37">
        <f t="shared" si="20"/>
        <v>-17809</v>
      </c>
      <c r="P46" s="84"/>
      <c r="R46" s="84"/>
    </row>
    <row r="47" spans="1:18" x14ac:dyDescent="0.2">
      <c r="A47" s="28">
        <f t="shared" si="2"/>
        <v>26</v>
      </c>
      <c r="B47" s="27" t="s">
        <v>312</v>
      </c>
      <c r="C47" s="48">
        <f>+'CFIT Schedules'!E47</f>
        <v>22044</v>
      </c>
      <c r="D47" s="56">
        <v>0</v>
      </c>
      <c r="E47" s="48">
        <v>0</v>
      </c>
      <c r="F47" s="48">
        <f t="shared" si="15"/>
        <v>0</v>
      </c>
      <c r="G47" s="37">
        <f>ROUND('CFIT Schedules'!F47*-0.35,0)</f>
        <v>0</v>
      </c>
      <c r="H47" s="37">
        <f t="shared" si="16"/>
        <v>0</v>
      </c>
      <c r="I47" s="37">
        <f>ROUND('CFIT Schedules'!H47*-0.35,0)</f>
        <v>0</v>
      </c>
      <c r="J47" s="37">
        <f t="shared" si="17"/>
        <v>0</v>
      </c>
      <c r="K47" s="66">
        <f t="shared" si="18"/>
        <v>0.98599999999999999</v>
      </c>
      <c r="L47" s="56">
        <f t="shared" si="24"/>
        <v>0</v>
      </c>
      <c r="M47" s="28" t="str">
        <f>'CFIT Schedules'!L47</f>
        <v>TRAN PLT</v>
      </c>
      <c r="N47" s="37">
        <f>ROUND('CFIT Schedules'!M47*-0.35,0)</f>
        <v>0</v>
      </c>
      <c r="O47" s="37">
        <f t="shared" si="20"/>
        <v>0</v>
      </c>
      <c r="P47" s="84"/>
      <c r="R47" s="84"/>
    </row>
    <row r="48" spans="1:18" x14ac:dyDescent="0.2">
      <c r="A48" s="28">
        <f t="shared" si="2"/>
        <v>27</v>
      </c>
      <c r="B48" s="27" t="s">
        <v>311</v>
      </c>
      <c r="C48" s="48">
        <v>0</v>
      </c>
      <c r="D48" s="56">
        <f t="shared" si="14"/>
        <v>0</v>
      </c>
      <c r="E48" s="48">
        <v>-7442</v>
      </c>
      <c r="F48" s="48">
        <f>SUM(D48:E48)</f>
        <v>-7442</v>
      </c>
      <c r="G48" s="37">
        <v>0</v>
      </c>
      <c r="H48" s="37">
        <f t="shared" si="16"/>
        <v>-7442</v>
      </c>
      <c r="I48" s="37">
        <v>0</v>
      </c>
      <c r="J48" s="37">
        <f>+H48+I48</f>
        <v>-7442</v>
      </c>
      <c r="K48" s="66">
        <f t="shared" si="18"/>
        <v>0.98599999999999999</v>
      </c>
      <c r="L48" s="56">
        <f t="shared" si="24"/>
        <v>-7338</v>
      </c>
      <c r="M48" s="28" t="str">
        <f>'CFIT Schedules'!L48</f>
        <v>TRAN PLT</v>
      </c>
      <c r="N48" s="37">
        <v>0</v>
      </c>
      <c r="O48" s="37">
        <f t="shared" si="20"/>
        <v>-7338</v>
      </c>
      <c r="P48" s="84"/>
      <c r="R48" s="84"/>
    </row>
    <row r="49" spans="1:18" x14ac:dyDescent="0.2">
      <c r="A49" s="28">
        <f t="shared" si="2"/>
        <v>28</v>
      </c>
      <c r="B49" s="27" t="s">
        <v>15</v>
      </c>
      <c r="C49" s="48">
        <f>+'CFIT Schedules'!E49</f>
        <v>4234576</v>
      </c>
      <c r="D49" s="56">
        <f t="shared" si="14"/>
        <v>-1482102</v>
      </c>
      <c r="E49" s="48">
        <v>0</v>
      </c>
      <c r="F49" s="48">
        <f t="shared" si="15"/>
        <v>-1482102</v>
      </c>
      <c r="G49" s="37">
        <f>ROUND('CFIT Schedules'!F49*-0.35,0)</f>
        <v>0</v>
      </c>
      <c r="H49" s="37">
        <f t="shared" si="16"/>
        <v>-1482102</v>
      </c>
      <c r="I49" s="37">
        <f>ROUND('CFIT Schedules'!H49*-0.35,0)</f>
        <v>0</v>
      </c>
      <c r="J49" s="37">
        <f t="shared" si="17"/>
        <v>-1482102</v>
      </c>
      <c r="K49" s="66">
        <f t="shared" si="18"/>
        <v>0.98899999999999999</v>
      </c>
      <c r="L49" s="56">
        <f t="shared" si="19"/>
        <v>-1465799</v>
      </c>
      <c r="M49" s="28" t="str">
        <f>'CFIT Schedules'!L49</f>
        <v>GROSS PLT</v>
      </c>
      <c r="N49" s="37">
        <f>ROUND('CFIT Schedules'!M49*-0.35,0)</f>
        <v>0</v>
      </c>
      <c r="O49" s="37">
        <f t="shared" si="20"/>
        <v>-1465799</v>
      </c>
      <c r="P49" s="84"/>
      <c r="R49" s="84"/>
    </row>
    <row r="50" spans="1:18" x14ac:dyDescent="0.2">
      <c r="A50" s="28">
        <f t="shared" si="2"/>
        <v>29</v>
      </c>
      <c r="B50" s="27" t="s">
        <v>242</v>
      </c>
      <c r="C50" s="48">
        <v>0</v>
      </c>
      <c r="D50" s="56">
        <f t="shared" si="14"/>
        <v>0</v>
      </c>
      <c r="E50" s="48">
        <v>331989</v>
      </c>
      <c r="F50" s="48">
        <f>SUM(D50:E50)</f>
        <v>331989</v>
      </c>
      <c r="G50" s="37">
        <v>0</v>
      </c>
      <c r="H50" s="37">
        <f t="shared" si="16"/>
        <v>331989</v>
      </c>
      <c r="I50" s="37">
        <v>0</v>
      </c>
      <c r="J50" s="37">
        <f>+H50+I50</f>
        <v>331989</v>
      </c>
      <c r="K50" s="66">
        <f t="shared" si="18"/>
        <v>0.98899999999999999</v>
      </c>
      <c r="L50" s="56">
        <f t="shared" si="19"/>
        <v>328337</v>
      </c>
      <c r="M50" s="28" t="str">
        <f>'CFIT Schedules'!L50</f>
        <v>GROSS PLT</v>
      </c>
      <c r="N50" s="37">
        <v>0</v>
      </c>
      <c r="O50" s="37">
        <f t="shared" si="20"/>
        <v>328337</v>
      </c>
      <c r="P50" s="84"/>
      <c r="R50" s="84"/>
    </row>
    <row r="51" spans="1:18" x14ac:dyDescent="0.2">
      <c r="A51" s="28">
        <f t="shared" si="2"/>
        <v>30</v>
      </c>
      <c r="B51" s="90" t="s">
        <v>16</v>
      </c>
      <c r="C51" s="94">
        <f t="shared" ref="C51:J51" si="26">SUM(C42:C50)</f>
        <v>2366717</v>
      </c>
      <c r="D51" s="94">
        <f t="shared" si="26"/>
        <v>-816659</v>
      </c>
      <c r="E51" s="94">
        <f t="shared" si="26"/>
        <v>99635</v>
      </c>
      <c r="F51" s="94">
        <f t="shared" si="26"/>
        <v>-717024</v>
      </c>
      <c r="G51" s="94">
        <f t="shared" ref="G51" si="27">SUM(G42:G50)</f>
        <v>0</v>
      </c>
      <c r="H51" s="94">
        <f t="shared" si="26"/>
        <v>-717024</v>
      </c>
      <c r="I51" s="94">
        <f t="shared" si="26"/>
        <v>0</v>
      </c>
      <c r="J51" s="94">
        <f t="shared" si="26"/>
        <v>-717024</v>
      </c>
      <c r="K51" s="34"/>
      <c r="L51" s="94">
        <f>SUM(L42:L50)</f>
        <v>-709061</v>
      </c>
      <c r="N51" s="94">
        <f t="shared" ref="N51:O51" si="28">SUM(N42:N50)</f>
        <v>90039</v>
      </c>
      <c r="O51" s="94">
        <f t="shared" si="28"/>
        <v>-619022</v>
      </c>
      <c r="R51" s="48"/>
    </row>
    <row r="52" spans="1:18" x14ac:dyDescent="0.2">
      <c r="A52" s="28">
        <f t="shared" si="2"/>
        <v>31</v>
      </c>
      <c r="B52" s="27" t="s">
        <v>0</v>
      </c>
      <c r="C52" s="48"/>
      <c r="D52" s="48"/>
      <c r="K52" s="97"/>
      <c r="R52" s="48"/>
    </row>
    <row r="53" spans="1:18" x14ac:dyDescent="0.2">
      <c r="A53" s="28">
        <f t="shared" si="2"/>
        <v>32</v>
      </c>
      <c r="B53" s="90" t="s">
        <v>17</v>
      </c>
      <c r="C53" s="48"/>
      <c r="D53" s="48"/>
      <c r="K53" s="97"/>
      <c r="R53" s="48"/>
    </row>
    <row r="54" spans="1:18" x14ac:dyDescent="0.2">
      <c r="A54" s="28">
        <f t="shared" si="2"/>
        <v>33</v>
      </c>
      <c r="B54" s="27" t="s">
        <v>243</v>
      </c>
      <c r="C54" s="48">
        <f>+'CFIT Schedules'!E54</f>
        <v>0</v>
      </c>
      <c r="D54" s="56">
        <f t="shared" ref="D54:D57" si="29">IF(C54*0.35=0,0,ROUND(C54*-0.35,0))</f>
        <v>0</v>
      </c>
      <c r="E54" s="48">
        <v>-7884</v>
      </c>
      <c r="F54" s="48">
        <f t="shared" ref="F54:F57" si="30">SUM(D54:E54)</f>
        <v>-7884</v>
      </c>
      <c r="G54" s="37">
        <v>0</v>
      </c>
      <c r="H54" s="37">
        <f t="shared" ref="H54:H57" si="31">+F54+G54</f>
        <v>-7884</v>
      </c>
      <c r="I54" s="37">
        <v>0</v>
      </c>
      <c r="J54" s="37">
        <f t="shared" ref="J54:J57" si="32">+H54+I54</f>
        <v>-7884</v>
      </c>
      <c r="K54" s="66">
        <f>VLOOKUP(M54,$C$253:$D$267,2,FALSE)</f>
        <v>0.98899999999999999</v>
      </c>
      <c r="L54" s="56">
        <f t="shared" ref="L54:L57" si="33">IF(J54*K54=0,0, ROUND(J54*K54,0))</f>
        <v>-7797</v>
      </c>
      <c r="M54" s="28" t="str">
        <f>'CFIT Schedules'!L54</f>
        <v>GROSS PLT</v>
      </c>
      <c r="N54" s="37">
        <v>0</v>
      </c>
      <c r="O54" s="37">
        <f t="shared" ref="O54:O57" si="34">L54+N54</f>
        <v>-7797</v>
      </c>
      <c r="P54" s="84"/>
      <c r="R54" s="84"/>
    </row>
    <row r="55" spans="1:18" x14ac:dyDescent="0.2">
      <c r="A55" s="28">
        <f t="shared" si="2"/>
        <v>34</v>
      </c>
      <c r="B55" s="27" t="s">
        <v>244</v>
      </c>
      <c r="C55" s="48">
        <f>+'CFIT Schedules'!E55</f>
        <v>0</v>
      </c>
      <c r="D55" s="56">
        <f t="shared" si="29"/>
        <v>0</v>
      </c>
      <c r="E55" s="48">
        <v>-454</v>
      </c>
      <c r="F55" s="48">
        <f t="shared" si="30"/>
        <v>-454</v>
      </c>
      <c r="G55" s="37">
        <v>0</v>
      </c>
      <c r="H55" s="37">
        <f t="shared" si="31"/>
        <v>-454</v>
      </c>
      <c r="I55" s="37">
        <v>0</v>
      </c>
      <c r="J55" s="37">
        <f t="shared" si="32"/>
        <v>-454</v>
      </c>
      <c r="K55" s="66">
        <f>VLOOKUP(M55,$C$253:$D$267,2,FALSE)</f>
        <v>0.98899999999999999</v>
      </c>
      <c r="L55" s="56">
        <f t="shared" si="33"/>
        <v>-449</v>
      </c>
      <c r="M55" s="28" t="str">
        <f>'CFIT Schedules'!L55</f>
        <v>GROSS PLT</v>
      </c>
      <c r="N55" s="37">
        <v>0</v>
      </c>
      <c r="O55" s="37">
        <f t="shared" si="34"/>
        <v>-449</v>
      </c>
      <c r="P55" s="84"/>
      <c r="R55" s="84"/>
    </row>
    <row r="56" spans="1:18" x14ac:dyDescent="0.2">
      <c r="A56" s="28">
        <f t="shared" si="2"/>
        <v>35</v>
      </c>
      <c r="B56" s="27" t="s">
        <v>20</v>
      </c>
      <c r="C56" s="48">
        <f>+'CFIT Schedules'!E56</f>
        <v>3076</v>
      </c>
      <c r="D56" s="56">
        <f t="shared" si="29"/>
        <v>-1077</v>
      </c>
      <c r="E56" s="48">
        <v>0</v>
      </c>
      <c r="F56" s="48">
        <f t="shared" si="30"/>
        <v>-1077</v>
      </c>
      <c r="G56" s="37">
        <f>ROUND('CFIT Schedules'!F56*-0.35,0)</f>
        <v>0</v>
      </c>
      <c r="H56" s="37">
        <f t="shared" si="31"/>
        <v>-1077</v>
      </c>
      <c r="I56" s="37">
        <f>ROUND('CFIT Schedules'!H56*-0.35,0)</f>
        <v>0</v>
      </c>
      <c r="J56" s="37">
        <f t="shared" si="32"/>
        <v>-1077</v>
      </c>
      <c r="K56" s="66">
        <f>VLOOKUP(M56,$C$253:$D$267,2,FALSE)</f>
        <v>0.99</v>
      </c>
      <c r="L56" s="56">
        <f t="shared" si="33"/>
        <v>-1066</v>
      </c>
      <c r="M56" s="28" t="str">
        <f>'CFIT Schedules'!L56</f>
        <v>LABOR</v>
      </c>
      <c r="N56" s="37">
        <f>ROUND('CFIT Schedules'!M56*-0.35,0)</f>
        <v>0</v>
      </c>
      <c r="O56" s="37">
        <f t="shared" si="34"/>
        <v>-1066</v>
      </c>
      <c r="P56" s="84"/>
      <c r="R56" s="84"/>
    </row>
    <row r="57" spans="1:18" x14ac:dyDescent="0.2">
      <c r="A57" s="28">
        <f t="shared" si="2"/>
        <v>36</v>
      </c>
      <c r="B57" s="27" t="s">
        <v>245</v>
      </c>
      <c r="C57" s="48">
        <f>+'CFIT Schedules'!E57</f>
        <v>0</v>
      </c>
      <c r="D57" s="56">
        <f t="shared" si="29"/>
        <v>0</v>
      </c>
      <c r="E57" s="48">
        <v>-1057</v>
      </c>
      <c r="F57" s="48">
        <f t="shared" si="30"/>
        <v>-1057</v>
      </c>
      <c r="G57" s="37">
        <v>0</v>
      </c>
      <c r="H57" s="37">
        <f t="shared" si="31"/>
        <v>-1057</v>
      </c>
      <c r="I57" s="37">
        <v>0</v>
      </c>
      <c r="J57" s="37">
        <f t="shared" si="32"/>
        <v>-1057</v>
      </c>
      <c r="K57" s="66">
        <f>VLOOKUP(M57,$C$253:$D$267,2,FALSE)</f>
        <v>0.98899999999999999</v>
      </c>
      <c r="L57" s="56">
        <f t="shared" si="33"/>
        <v>-1045</v>
      </c>
      <c r="M57" s="28" t="str">
        <f>'CFIT Schedules'!L57</f>
        <v>GROSS PLT</v>
      </c>
      <c r="N57" s="37">
        <v>0</v>
      </c>
      <c r="O57" s="37">
        <f t="shared" si="34"/>
        <v>-1045</v>
      </c>
      <c r="P57" s="84"/>
      <c r="R57" s="84"/>
    </row>
    <row r="58" spans="1:18" x14ac:dyDescent="0.2">
      <c r="A58" s="28">
        <f t="shared" si="2"/>
        <v>37</v>
      </c>
      <c r="B58" s="90" t="s">
        <v>22</v>
      </c>
      <c r="C58" s="94">
        <f t="shared" ref="C58:J58" si="35">SUM(C54:C57)</f>
        <v>3076</v>
      </c>
      <c r="D58" s="94">
        <f t="shared" si="35"/>
        <v>-1077</v>
      </c>
      <c r="E58" s="94">
        <f t="shared" si="35"/>
        <v>-9395</v>
      </c>
      <c r="F58" s="94">
        <f t="shared" si="35"/>
        <v>-10472</v>
      </c>
      <c r="G58" s="94">
        <f t="shared" ref="G58" si="36">SUM(G54:G57)</f>
        <v>0</v>
      </c>
      <c r="H58" s="94">
        <f t="shared" si="35"/>
        <v>-10472</v>
      </c>
      <c r="I58" s="94">
        <f t="shared" si="35"/>
        <v>0</v>
      </c>
      <c r="J58" s="94">
        <f t="shared" si="35"/>
        <v>-10472</v>
      </c>
      <c r="K58" s="34"/>
      <c r="L58" s="94">
        <f>SUM(L54:L57)</f>
        <v>-10357</v>
      </c>
      <c r="N58" s="94">
        <f t="shared" ref="N58:O58" si="37">SUM(N54:N57)</f>
        <v>0</v>
      </c>
      <c r="O58" s="94">
        <f t="shared" si="37"/>
        <v>-10357</v>
      </c>
      <c r="R58" s="48"/>
    </row>
    <row r="59" spans="1:18" x14ac:dyDescent="0.2">
      <c r="A59" s="28">
        <f t="shared" si="2"/>
        <v>38</v>
      </c>
      <c r="B59" s="27" t="s">
        <v>0</v>
      </c>
      <c r="C59" s="48"/>
      <c r="D59" s="48"/>
      <c r="K59" s="97"/>
      <c r="R59" s="48"/>
    </row>
    <row r="60" spans="1:18" x14ac:dyDescent="0.2">
      <c r="A60" s="28">
        <f t="shared" si="2"/>
        <v>39</v>
      </c>
      <c r="B60" s="90" t="s">
        <v>23</v>
      </c>
      <c r="C60" s="48"/>
      <c r="D60" s="48"/>
      <c r="K60" s="97"/>
      <c r="R60" s="48"/>
    </row>
    <row r="61" spans="1:18" x14ac:dyDescent="0.2">
      <c r="A61" s="28">
        <f t="shared" si="2"/>
        <v>40</v>
      </c>
      <c r="B61" s="27" t="s">
        <v>24</v>
      </c>
      <c r="C61" s="48">
        <f>+'CFIT Schedules'!E61</f>
        <v>0</v>
      </c>
      <c r="D61" s="56">
        <f t="shared" ref="D61:D66" si="38">IF(C61*0.35=0,0,ROUND(C61*-0.35,0))</f>
        <v>0</v>
      </c>
      <c r="E61" s="48">
        <v>0</v>
      </c>
      <c r="F61" s="48">
        <f t="shared" ref="F61:F66" si="39">SUM(D61:E61)</f>
        <v>0</v>
      </c>
      <c r="G61" s="37">
        <f>ROUND('CFIT Schedules'!F61*-0.35,0)</f>
        <v>0</v>
      </c>
      <c r="H61" s="37">
        <f t="shared" ref="H61:H66" si="40">+F61+G61</f>
        <v>0</v>
      </c>
      <c r="I61" s="37">
        <f>ROUND('CFIT Schedules'!H61*-0.35,0)</f>
        <v>0</v>
      </c>
      <c r="J61" s="37">
        <f t="shared" ref="J61:J66" si="41">+H61+I61</f>
        <v>0</v>
      </c>
      <c r="K61" s="66">
        <f t="shared" ref="K61:K66" si="42">VLOOKUP(M61,$C$253:$D$267,2,FALSE)</f>
        <v>0.98899999999999999</v>
      </c>
      <c r="L61" s="56">
        <f t="shared" ref="L61:L66" si="43">IF(J61*K61=0,0, ROUND(J61*K61,0))</f>
        <v>0</v>
      </c>
      <c r="M61" s="28" t="str">
        <f>'CFIT Schedules'!L61</f>
        <v>GROSS PLT</v>
      </c>
      <c r="N61" s="37">
        <f>ROUND('CFIT Schedules'!M61*-0.35,0)</f>
        <v>0</v>
      </c>
      <c r="O61" s="37">
        <f t="shared" ref="O61:O66" si="44">L61+N61</f>
        <v>0</v>
      </c>
      <c r="P61" s="84"/>
      <c r="R61" s="84"/>
    </row>
    <row r="62" spans="1:18" x14ac:dyDescent="0.2">
      <c r="A62" s="28">
        <f t="shared" si="2"/>
        <v>41</v>
      </c>
      <c r="B62" s="27" t="s">
        <v>246</v>
      </c>
      <c r="C62" s="48">
        <v>0</v>
      </c>
      <c r="D62" s="56">
        <f t="shared" si="38"/>
        <v>0</v>
      </c>
      <c r="E62" s="48">
        <v>-521542</v>
      </c>
      <c r="F62" s="48">
        <f t="shared" si="39"/>
        <v>-521542</v>
      </c>
      <c r="G62" s="37">
        <v>0</v>
      </c>
      <c r="H62" s="37">
        <f t="shared" si="40"/>
        <v>-521542</v>
      </c>
      <c r="I62" s="37">
        <v>0</v>
      </c>
      <c r="J62" s="37">
        <f t="shared" si="41"/>
        <v>-521542</v>
      </c>
      <c r="K62" s="66">
        <f t="shared" si="42"/>
        <v>0.98899999999999999</v>
      </c>
      <c r="L62" s="56">
        <f t="shared" si="43"/>
        <v>-515805</v>
      </c>
      <c r="M62" s="28" t="str">
        <f>'CFIT Schedules'!L62</f>
        <v>GROSS PLT</v>
      </c>
      <c r="N62" s="37">
        <v>0</v>
      </c>
      <c r="O62" s="37">
        <f t="shared" si="44"/>
        <v>-515805</v>
      </c>
      <c r="P62" s="84"/>
      <c r="R62" s="84"/>
    </row>
    <row r="63" spans="1:18" x14ac:dyDescent="0.2">
      <c r="A63" s="28">
        <f t="shared" si="2"/>
        <v>42</v>
      </c>
      <c r="B63" s="73" t="s">
        <v>254</v>
      </c>
      <c r="C63" s="49">
        <f>+'CFIT Schedules'!E63</f>
        <v>-9736653</v>
      </c>
      <c r="D63" s="56">
        <f t="shared" si="38"/>
        <v>3407829</v>
      </c>
      <c r="E63" s="49">
        <v>0</v>
      </c>
      <c r="F63" s="49">
        <f t="shared" si="39"/>
        <v>3407829</v>
      </c>
      <c r="G63" s="37">
        <f>ROUND('CFIT Schedules'!F63*-0.35,0)</f>
        <v>0</v>
      </c>
      <c r="H63" s="37">
        <f t="shared" si="40"/>
        <v>3407829</v>
      </c>
      <c r="I63" s="37">
        <f>ROUND('CFIT Schedules'!H63*-0.35,0)</f>
        <v>0</v>
      </c>
      <c r="J63" s="49">
        <f t="shared" si="41"/>
        <v>3407829</v>
      </c>
      <c r="K63" s="66">
        <f t="shared" si="42"/>
        <v>0.98599999999999999</v>
      </c>
      <c r="L63" s="56">
        <f t="shared" si="43"/>
        <v>3360119</v>
      </c>
      <c r="M63" s="28" t="str">
        <f>'CFIT Schedules'!L63</f>
        <v>PROD PLT</v>
      </c>
      <c r="N63" s="37">
        <f>ROUND('CFIT Schedules'!M63*-0.35,0)</f>
        <v>0</v>
      </c>
      <c r="O63" s="37">
        <f t="shared" si="44"/>
        <v>3360119</v>
      </c>
      <c r="P63" s="84"/>
      <c r="R63" s="84"/>
    </row>
    <row r="64" spans="1:18" x14ac:dyDescent="0.2">
      <c r="A64" s="28">
        <f t="shared" si="2"/>
        <v>43</v>
      </c>
      <c r="B64" s="73" t="s">
        <v>255</v>
      </c>
      <c r="C64" s="49">
        <f>+'CFIT Schedules'!E64</f>
        <v>2742000</v>
      </c>
      <c r="D64" s="56">
        <f t="shared" si="38"/>
        <v>-959700</v>
      </c>
      <c r="E64" s="49">
        <v>0</v>
      </c>
      <c r="F64" s="49">
        <f t="shared" si="39"/>
        <v>-959700</v>
      </c>
      <c r="G64" s="37">
        <f>ROUND('CFIT Schedules'!F64*-0.35,0)</f>
        <v>0</v>
      </c>
      <c r="H64" s="37">
        <f t="shared" si="40"/>
        <v>-959700</v>
      </c>
      <c r="I64" s="37">
        <f>ROUND('CFIT Schedules'!H64*-0.35,0)</f>
        <v>0</v>
      </c>
      <c r="J64" s="49">
        <f t="shared" si="41"/>
        <v>-959700</v>
      </c>
      <c r="K64" s="66">
        <f t="shared" si="42"/>
        <v>0.98599999999999999</v>
      </c>
      <c r="L64" s="56">
        <f t="shared" si="43"/>
        <v>-946264</v>
      </c>
      <c r="M64" s="28" t="str">
        <f>'CFIT Schedules'!L64</f>
        <v>PROD PLT</v>
      </c>
      <c r="N64" s="37">
        <f>ROUND('CFIT Schedules'!M64*-0.35,0)</f>
        <v>0</v>
      </c>
      <c r="O64" s="37">
        <f t="shared" si="44"/>
        <v>-946264</v>
      </c>
      <c r="P64" s="84"/>
      <c r="R64" s="84"/>
    </row>
    <row r="65" spans="1:18" x14ac:dyDescent="0.2">
      <c r="A65" s="28">
        <f t="shared" si="2"/>
        <v>44</v>
      </c>
      <c r="B65" s="27" t="s">
        <v>25</v>
      </c>
      <c r="C65" s="49">
        <f>+'CFIT Schedules'!E65</f>
        <v>0</v>
      </c>
      <c r="D65" s="56">
        <f t="shared" si="38"/>
        <v>0</v>
      </c>
      <c r="E65" s="49">
        <v>0</v>
      </c>
      <c r="F65" s="49">
        <f t="shared" si="39"/>
        <v>0</v>
      </c>
      <c r="G65" s="37">
        <f>ROUND('CFIT Schedules'!F65*-0.35,0)</f>
        <v>0</v>
      </c>
      <c r="H65" s="37">
        <f t="shared" si="40"/>
        <v>0</v>
      </c>
      <c r="I65" s="37">
        <f>ROUND('CFIT Schedules'!H65*-0.35,0)</f>
        <v>0</v>
      </c>
      <c r="J65" s="49">
        <f t="shared" si="41"/>
        <v>0</v>
      </c>
      <c r="K65" s="66">
        <f t="shared" si="42"/>
        <v>0.98899999999999999</v>
      </c>
      <c r="L65" s="56">
        <f t="shared" si="43"/>
        <v>0</v>
      </c>
      <c r="M65" s="28" t="str">
        <f>'CFIT Schedules'!L65</f>
        <v>GROSS PLT</v>
      </c>
      <c r="N65" s="37">
        <f>ROUND('CFIT Schedules'!M65*-0.35,0)</f>
        <v>0</v>
      </c>
      <c r="O65" s="37">
        <f t="shared" si="44"/>
        <v>0</v>
      </c>
      <c r="P65" s="84"/>
      <c r="R65" s="84"/>
    </row>
    <row r="66" spans="1:18" x14ac:dyDescent="0.2">
      <c r="A66" s="28">
        <f t="shared" si="2"/>
        <v>45</v>
      </c>
      <c r="B66" s="27" t="s">
        <v>247</v>
      </c>
      <c r="C66" s="49">
        <v>0</v>
      </c>
      <c r="D66" s="56">
        <f t="shared" si="38"/>
        <v>0</v>
      </c>
      <c r="E66" s="49">
        <f>-16480+835</f>
        <v>-15645</v>
      </c>
      <c r="F66" s="49">
        <f t="shared" si="39"/>
        <v>-15645</v>
      </c>
      <c r="G66" s="37">
        <v>0</v>
      </c>
      <c r="H66" s="37">
        <f t="shared" si="40"/>
        <v>-15645</v>
      </c>
      <c r="I66" s="37">
        <v>0</v>
      </c>
      <c r="J66" s="49">
        <f t="shared" si="41"/>
        <v>-15645</v>
      </c>
      <c r="K66" s="66">
        <f t="shared" si="42"/>
        <v>0.98899999999999999</v>
      </c>
      <c r="L66" s="56">
        <f t="shared" si="43"/>
        <v>-15473</v>
      </c>
      <c r="M66" s="28" t="str">
        <f>'CFIT Schedules'!L66</f>
        <v>GROSS PLT</v>
      </c>
      <c r="N66" s="37">
        <v>0</v>
      </c>
      <c r="O66" s="37">
        <f t="shared" si="44"/>
        <v>-15473</v>
      </c>
      <c r="P66" s="84"/>
      <c r="R66" s="84"/>
    </row>
    <row r="67" spans="1:18" x14ac:dyDescent="0.2">
      <c r="A67" s="28">
        <f t="shared" si="2"/>
        <v>46</v>
      </c>
      <c r="B67" s="90" t="s">
        <v>26</v>
      </c>
      <c r="C67" s="94">
        <f t="shared" ref="C67:J67" si="45">SUM(C61:C66)</f>
        <v>-6994653</v>
      </c>
      <c r="D67" s="94">
        <f t="shared" si="45"/>
        <v>2448129</v>
      </c>
      <c r="E67" s="94">
        <f t="shared" si="45"/>
        <v>-537187</v>
      </c>
      <c r="F67" s="94">
        <f t="shared" si="45"/>
        <v>1910942</v>
      </c>
      <c r="G67" s="94">
        <f t="shared" ref="G67" si="46">SUM(G61:G66)</f>
        <v>0</v>
      </c>
      <c r="H67" s="94">
        <f t="shared" si="45"/>
        <v>1910942</v>
      </c>
      <c r="I67" s="94">
        <f t="shared" si="45"/>
        <v>0</v>
      </c>
      <c r="J67" s="94">
        <f t="shared" si="45"/>
        <v>1910942</v>
      </c>
      <c r="K67" s="34"/>
      <c r="L67" s="94">
        <f>SUM(L61:L66)</f>
        <v>1882577</v>
      </c>
      <c r="N67" s="94">
        <f t="shared" ref="N67:O67" si="47">SUM(N61:N66)</f>
        <v>0</v>
      </c>
      <c r="O67" s="94">
        <f t="shared" si="47"/>
        <v>1882577</v>
      </c>
      <c r="R67" s="48"/>
    </row>
    <row r="68" spans="1:18" x14ac:dyDescent="0.2">
      <c r="A68" s="28">
        <f t="shared" si="2"/>
        <v>47</v>
      </c>
      <c r="B68" s="27" t="s">
        <v>0</v>
      </c>
      <c r="C68" s="48"/>
      <c r="D68" s="48"/>
      <c r="K68" s="97"/>
    </row>
    <row r="69" spans="1:18" x14ac:dyDescent="0.2">
      <c r="A69" s="28">
        <f t="shared" si="2"/>
        <v>48</v>
      </c>
      <c r="B69" s="90" t="s">
        <v>27</v>
      </c>
      <c r="C69" s="48"/>
      <c r="D69" s="48"/>
      <c r="K69" s="97"/>
    </row>
    <row r="70" spans="1:18" x14ac:dyDescent="0.2">
      <c r="A70" s="28">
        <f t="shared" si="2"/>
        <v>49</v>
      </c>
      <c r="B70" s="27" t="s">
        <v>28</v>
      </c>
      <c r="C70" s="48">
        <f>+'CFIT Schedules'!E70</f>
        <v>-8300000</v>
      </c>
      <c r="D70" s="56">
        <v>0</v>
      </c>
      <c r="E70" s="48">
        <v>0</v>
      </c>
      <c r="F70" s="48">
        <f>SUM(D70:E70)</f>
        <v>0</v>
      </c>
      <c r="G70" s="37">
        <v>0</v>
      </c>
      <c r="H70" s="37">
        <f>+F70+G70</f>
        <v>0</v>
      </c>
      <c r="I70" s="37">
        <v>0</v>
      </c>
      <c r="J70" s="37">
        <f>+H70+I70</f>
        <v>0</v>
      </c>
      <c r="K70" s="66">
        <f>VLOOKUP(M70,$C$253:$D$267,2,FALSE)</f>
        <v>0.98899999999999999</v>
      </c>
      <c r="L70" s="56">
        <f>IF(J70*K70=0,0, ROUND(J70*K70,0))</f>
        <v>0</v>
      </c>
      <c r="M70" s="28" t="str">
        <f>'CFIT Schedules'!L70</f>
        <v>GROSS PLT</v>
      </c>
      <c r="N70" s="37">
        <v>0</v>
      </c>
      <c r="O70" s="37">
        <f>L70+N70</f>
        <v>0</v>
      </c>
      <c r="P70" s="84"/>
      <c r="R70" s="84"/>
    </row>
    <row r="71" spans="1:18" x14ac:dyDescent="0.2">
      <c r="A71" s="28">
        <f t="shared" si="2"/>
        <v>50</v>
      </c>
      <c r="B71" s="90" t="s">
        <v>29</v>
      </c>
      <c r="C71" s="94">
        <f t="shared" ref="C71:J71" si="48">SUM(C70:C70)</f>
        <v>-8300000</v>
      </c>
      <c r="D71" s="94">
        <f t="shared" si="48"/>
        <v>0</v>
      </c>
      <c r="E71" s="94">
        <f t="shared" si="48"/>
        <v>0</v>
      </c>
      <c r="F71" s="94">
        <f t="shared" si="48"/>
        <v>0</v>
      </c>
      <c r="G71" s="94">
        <f t="shared" ref="G71" si="49">SUM(G70:G70)</f>
        <v>0</v>
      </c>
      <c r="H71" s="94">
        <f t="shared" si="48"/>
        <v>0</v>
      </c>
      <c r="I71" s="94">
        <f t="shared" si="48"/>
        <v>0</v>
      </c>
      <c r="J71" s="94">
        <f t="shared" si="48"/>
        <v>0</v>
      </c>
      <c r="K71" s="34"/>
      <c r="L71" s="94">
        <f>SUM(L70:L70)</f>
        <v>0</v>
      </c>
      <c r="N71" s="94">
        <f t="shared" ref="N71:O71" si="50">SUM(N70:N70)</f>
        <v>0</v>
      </c>
      <c r="O71" s="94">
        <f t="shared" si="50"/>
        <v>0</v>
      </c>
    </row>
    <row r="72" spans="1:18" x14ac:dyDescent="0.2">
      <c r="A72" s="28">
        <f t="shared" si="2"/>
        <v>51</v>
      </c>
      <c r="B72" s="27" t="s">
        <v>0</v>
      </c>
      <c r="C72" s="48"/>
      <c r="D72" s="48"/>
      <c r="K72" s="97"/>
    </row>
    <row r="73" spans="1:18" x14ac:dyDescent="0.2">
      <c r="A73" s="28">
        <f t="shared" si="2"/>
        <v>52</v>
      </c>
      <c r="B73" s="90" t="s">
        <v>30</v>
      </c>
      <c r="C73" s="48"/>
      <c r="D73" s="48"/>
      <c r="K73" s="97"/>
    </row>
    <row r="74" spans="1:18" x14ac:dyDescent="0.2">
      <c r="A74" s="28">
        <f t="shared" si="2"/>
        <v>53</v>
      </c>
      <c r="B74" s="27" t="s">
        <v>31</v>
      </c>
      <c r="C74" s="49">
        <f>+'CFIT Schedules'!E74</f>
        <v>4500000</v>
      </c>
      <c r="D74" s="56">
        <f>IF(C74*0.35=0,0,ROUND(C74*-0.35,0))</f>
        <v>-1575000</v>
      </c>
      <c r="E74" s="49">
        <v>0</v>
      </c>
      <c r="F74" s="49">
        <f>SUM(D74:E74)</f>
        <v>-1575000</v>
      </c>
      <c r="G74" s="37">
        <f>ROUND('CFIT Schedules'!F74*-0.35,0)</f>
        <v>0</v>
      </c>
      <c r="H74" s="37">
        <f>+F74+G74</f>
        <v>-1575000</v>
      </c>
      <c r="I74" s="37">
        <f>ROUND('CFIT Schedules'!H74*-0.35,0)</f>
        <v>0</v>
      </c>
      <c r="J74" s="49">
        <f>+H74+I74</f>
        <v>-1575000</v>
      </c>
      <c r="K74" s="66">
        <f>VLOOKUP(M74,$C$253:$D$267,2,FALSE)</f>
        <v>0.98599999999999999</v>
      </c>
      <c r="L74" s="56">
        <f>IF(J74*K74=0,0, ROUND(J74*K74,0))</f>
        <v>-1552950</v>
      </c>
      <c r="M74" s="28" t="str">
        <f>'CFIT Schedules'!L74</f>
        <v>PROD PLT</v>
      </c>
      <c r="N74" s="37">
        <f>ROUND('CFIT Schedules'!M74*-0.35,0)</f>
        <v>0</v>
      </c>
      <c r="O74" s="37">
        <f>L74+N74</f>
        <v>-1552950</v>
      </c>
      <c r="P74" s="84"/>
      <c r="R74" s="84"/>
    </row>
    <row r="75" spans="1:18" x14ac:dyDescent="0.2">
      <c r="A75" s="28">
        <f t="shared" si="2"/>
        <v>54</v>
      </c>
      <c r="B75" s="90" t="s">
        <v>32</v>
      </c>
      <c r="C75" s="94">
        <f>+C74</f>
        <v>4500000</v>
      </c>
      <c r="D75" s="94">
        <f>+D74</f>
        <v>-1575000</v>
      </c>
      <c r="E75" s="94">
        <f t="shared" ref="E75:L75" si="51">+E74</f>
        <v>0</v>
      </c>
      <c r="F75" s="94">
        <f t="shared" si="51"/>
        <v>-1575000</v>
      </c>
      <c r="G75" s="94">
        <f t="shared" ref="G75" si="52">+G74</f>
        <v>0</v>
      </c>
      <c r="H75" s="94">
        <f t="shared" si="51"/>
        <v>-1575000</v>
      </c>
      <c r="I75" s="94">
        <f t="shared" si="51"/>
        <v>0</v>
      </c>
      <c r="J75" s="94">
        <f t="shared" si="51"/>
        <v>-1575000</v>
      </c>
      <c r="K75" s="34"/>
      <c r="L75" s="94">
        <f t="shared" si="51"/>
        <v>-1552950</v>
      </c>
      <c r="N75" s="94">
        <f t="shared" ref="N75:O75" si="53">+N74</f>
        <v>0</v>
      </c>
      <c r="O75" s="94">
        <f t="shared" si="53"/>
        <v>-1552950</v>
      </c>
    </row>
    <row r="76" spans="1:18" x14ac:dyDescent="0.2">
      <c r="A76" s="28">
        <f t="shared" si="2"/>
        <v>55</v>
      </c>
      <c r="B76" s="27" t="s">
        <v>0</v>
      </c>
      <c r="C76" s="48"/>
      <c r="D76" s="48"/>
      <c r="K76" s="97"/>
    </row>
    <row r="77" spans="1:18" x14ac:dyDescent="0.2">
      <c r="A77" s="28">
        <f t="shared" si="2"/>
        <v>56</v>
      </c>
      <c r="B77" s="90" t="s">
        <v>33</v>
      </c>
      <c r="C77" s="48"/>
      <c r="D77" s="48"/>
      <c r="K77" s="97"/>
    </row>
    <row r="78" spans="1:18" x14ac:dyDescent="0.2">
      <c r="A78" s="28">
        <f t="shared" si="2"/>
        <v>57</v>
      </c>
      <c r="B78" s="27" t="s">
        <v>34</v>
      </c>
      <c r="C78" s="48">
        <f>+'CFIT Schedules'!E78</f>
        <v>0</v>
      </c>
      <c r="D78" s="56">
        <f>IF(C78*0.35=0,0,ROUND(C78*-0.35,0))</f>
        <v>0</v>
      </c>
      <c r="E78" s="48">
        <v>0</v>
      </c>
      <c r="F78" s="48">
        <f>SUM(D78:E78)</f>
        <v>0</v>
      </c>
      <c r="G78" s="37">
        <f>ROUND('CFIT Schedules'!F78*-0.35,0)</f>
        <v>0</v>
      </c>
      <c r="H78" s="37">
        <f>+F78+G78</f>
        <v>0</v>
      </c>
      <c r="I78" s="37">
        <f>ROUND('CFIT Schedules'!H78*-0.35,0)</f>
        <v>0</v>
      </c>
      <c r="J78" s="37">
        <f>+H78+I78</f>
        <v>0</v>
      </c>
      <c r="K78" s="66">
        <f>VLOOKUP(M78,$C$253:$D$267,2,FALSE)</f>
        <v>0.99</v>
      </c>
      <c r="L78" s="56">
        <f>IF(J78*K78=0,0, ROUND(J78*K78,0))</f>
        <v>0</v>
      </c>
      <c r="M78" s="28" t="str">
        <f>'CFIT Schedules'!L78</f>
        <v>NET PLANT</v>
      </c>
      <c r="N78" s="37">
        <f>ROUND('CFIT Schedules'!M78*-0.35,0)</f>
        <v>0</v>
      </c>
      <c r="O78" s="37">
        <f>L78+N78</f>
        <v>0</v>
      </c>
      <c r="P78" s="84"/>
      <c r="R78" s="84"/>
    </row>
    <row r="79" spans="1:18" x14ac:dyDescent="0.2">
      <c r="A79" s="28">
        <f t="shared" si="2"/>
        <v>58</v>
      </c>
      <c r="B79" s="90" t="s">
        <v>35</v>
      </c>
      <c r="C79" s="94">
        <f t="shared" ref="C79:J79" si="54">SUM(C78:C78)</f>
        <v>0</v>
      </c>
      <c r="D79" s="94">
        <f t="shared" si="54"/>
        <v>0</v>
      </c>
      <c r="E79" s="94">
        <f t="shared" si="54"/>
        <v>0</v>
      </c>
      <c r="F79" s="94">
        <f t="shared" si="54"/>
        <v>0</v>
      </c>
      <c r="G79" s="94">
        <f t="shared" ref="G79" si="55">SUM(G78:G78)</f>
        <v>0</v>
      </c>
      <c r="H79" s="94">
        <f t="shared" si="54"/>
        <v>0</v>
      </c>
      <c r="I79" s="94">
        <f t="shared" si="54"/>
        <v>0</v>
      </c>
      <c r="J79" s="94">
        <f t="shared" si="54"/>
        <v>0</v>
      </c>
      <c r="K79" s="34"/>
      <c r="L79" s="115">
        <f>SUM(L78:L78)</f>
        <v>0</v>
      </c>
      <c r="N79" s="94">
        <f t="shared" ref="N79:O79" si="56">SUM(N78:N78)</f>
        <v>0</v>
      </c>
      <c r="O79" s="94">
        <f t="shared" si="56"/>
        <v>0</v>
      </c>
    </row>
    <row r="80" spans="1:18" x14ac:dyDescent="0.2">
      <c r="A80" s="28">
        <f t="shared" si="2"/>
        <v>59</v>
      </c>
      <c r="B80" s="27" t="s">
        <v>0</v>
      </c>
      <c r="C80" s="48"/>
      <c r="D80" s="48"/>
      <c r="K80" s="97"/>
    </row>
    <row r="81" spans="1:18" x14ac:dyDescent="0.2">
      <c r="A81" s="28">
        <f t="shared" si="2"/>
        <v>60</v>
      </c>
      <c r="B81" s="90" t="s">
        <v>36</v>
      </c>
      <c r="C81" s="48"/>
      <c r="D81" s="48"/>
      <c r="K81" s="97"/>
    </row>
    <row r="82" spans="1:18" x14ac:dyDescent="0.2">
      <c r="A82" s="28">
        <f t="shared" si="2"/>
        <v>61</v>
      </c>
      <c r="B82" s="27" t="s">
        <v>37</v>
      </c>
      <c r="C82" s="48">
        <f>+'CFIT Schedules'!E82</f>
        <v>-516436</v>
      </c>
      <c r="D82" s="56">
        <f>IF(C82*0.35=0,0,ROUND(C82*-0.35,0))</f>
        <v>180753</v>
      </c>
      <c r="E82" s="48">
        <v>0</v>
      </c>
      <c r="F82" s="48">
        <f>SUM(D82:E82)</f>
        <v>180753</v>
      </c>
      <c r="G82" s="37">
        <f>ROUND('CFIT Schedules'!F82*-0.35,0)</f>
        <v>0</v>
      </c>
      <c r="H82" s="37">
        <f>+F82+G82</f>
        <v>180753</v>
      </c>
      <c r="I82" s="37">
        <f>ROUND('CFIT Schedules'!H82*-0.35,0)</f>
        <v>0</v>
      </c>
      <c r="J82" s="37">
        <f>+H82+I82</f>
        <v>180753</v>
      </c>
      <c r="K82" s="66">
        <f>VLOOKUP(M82,$C$253:$D$267,2,FALSE)</f>
        <v>1</v>
      </c>
      <c r="L82" s="56">
        <f>IF(J82*K82=0,0, ROUND(J82*K82,0))</f>
        <v>180753</v>
      </c>
      <c r="M82" s="28" t="str">
        <f>'CFIT Schedules'!L82</f>
        <v>SPECIFIC</v>
      </c>
      <c r="N82" s="37">
        <f>ROUND('CFIT Schedules'!M82*-0.35,0)</f>
        <v>0</v>
      </c>
      <c r="O82" s="37">
        <f>L82+N82</f>
        <v>180753</v>
      </c>
      <c r="P82" s="84"/>
      <c r="R82" s="84"/>
    </row>
    <row r="83" spans="1:18" x14ac:dyDescent="0.2">
      <c r="A83" s="28">
        <f t="shared" si="2"/>
        <v>62</v>
      </c>
      <c r="B83" s="90" t="s">
        <v>38</v>
      </c>
      <c r="C83" s="94">
        <f t="shared" ref="C83:J83" si="57">SUM(C82:C82)</f>
        <v>-516436</v>
      </c>
      <c r="D83" s="94">
        <f t="shared" si="57"/>
        <v>180753</v>
      </c>
      <c r="E83" s="94">
        <f t="shared" si="57"/>
        <v>0</v>
      </c>
      <c r="F83" s="94">
        <f t="shared" si="57"/>
        <v>180753</v>
      </c>
      <c r="G83" s="94">
        <f t="shared" ref="G83" si="58">SUM(G82:G82)</f>
        <v>0</v>
      </c>
      <c r="H83" s="94">
        <f t="shared" si="57"/>
        <v>180753</v>
      </c>
      <c r="I83" s="94">
        <f t="shared" si="57"/>
        <v>0</v>
      </c>
      <c r="J83" s="94">
        <f t="shared" si="57"/>
        <v>180753</v>
      </c>
      <c r="K83" s="34"/>
      <c r="L83" s="94">
        <f>SUM(L82:L82)</f>
        <v>180753</v>
      </c>
      <c r="N83" s="94">
        <f t="shared" ref="N83:O83" si="59">SUM(N82:N82)</f>
        <v>0</v>
      </c>
      <c r="O83" s="94">
        <f t="shared" si="59"/>
        <v>180753</v>
      </c>
    </row>
    <row r="84" spans="1:18" x14ac:dyDescent="0.2">
      <c r="A84" s="28">
        <f t="shared" si="2"/>
        <v>63</v>
      </c>
      <c r="B84" s="27" t="s">
        <v>0</v>
      </c>
      <c r="C84" s="48"/>
      <c r="D84" s="48"/>
      <c r="K84" s="97"/>
    </row>
    <row r="85" spans="1:18" x14ac:dyDescent="0.2">
      <c r="A85" s="28">
        <f t="shared" si="2"/>
        <v>64</v>
      </c>
      <c r="B85" s="90" t="s">
        <v>39</v>
      </c>
      <c r="C85" s="48"/>
      <c r="D85" s="48"/>
      <c r="K85" s="97"/>
    </row>
    <row r="86" spans="1:18" x14ac:dyDescent="0.2">
      <c r="A86" s="28">
        <f t="shared" si="2"/>
        <v>65</v>
      </c>
      <c r="B86" s="27" t="s">
        <v>313</v>
      </c>
      <c r="C86" s="48">
        <f>+'CFIT Schedules'!E86</f>
        <v>-1007592</v>
      </c>
      <c r="D86" s="56">
        <f t="shared" ref="D86:D91" si="60">IF(C86*0.35=0,0,ROUND(C86*-0.35,0))</f>
        <v>352657</v>
      </c>
      <c r="E86" s="48">
        <v>0</v>
      </c>
      <c r="F86" s="48">
        <f t="shared" ref="F86:F91" si="61">SUM(D86:E86)</f>
        <v>352657</v>
      </c>
      <c r="G86" s="37">
        <f>ROUND('CFIT Schedules'!F86*-0.35,0)</f>
        <v>0</v>
      </c>
      <c r="H86" s="37">
        <f t="shared" ref="H86:H91" si="62">+F86+G86</f>
        <v>352657</v>
      </c>
      <c r="I86" s="37">
        <f>ROUND('CFIT Schedules'!H86*-0.35,0)</f>
        <v>0</v>
      </c>
      <c r="J86" s="37">
        <f t="shared" ref="J86:J91" si="63">+H86+I86</f>
        <v>352657</v>
      </c>
      <c r="K86" s="66">
        <f t="shared" ref="K86:K91" si="64">VLOOKUP(M86,$C$253:$D$267,2,FALSE)</f>
        <v>1</v>
      </c>
      <c r="L86" s="56">
        <f t="shared" ref="L86:L91" si="65">IF(J86*K86=0,0, ROUND(J86*K86,0))</f>
        <v>352657</v>
      </c>
      <c r="M86" s="28" t="str">
        <f>'CFIT Schedules'!L86</f>
        <v>SPECIFIC</v>
      </c>
      <c r="N86" s="37">
        <f>ROUND('CFIT Schedules'!M86*-0.35,0)</f>
        <v>0</v>
      </c>
      <c r="O86" s="37">
        <f t="shared" ref="O86:O91" si="66">L86+N86</f>
        <v>352657</v>
      </c>
      <c r="P86" s="84"/>
      <c r="R86" s="84"/>
    </row>
    <row r="87" spans="1:18" x14ac:dyDescent="0.2">
      <c r="A87" s="28">
        <f t="shared" si="2"/>
        <v>66</v>
      </c>
      <c r="B87" s="27" t="s">
        <v>314</v>
      </c>
      <c r="C87" s="48">
        <f>+'CFIT Schedules'!E87</f>
        <v>-483611</v>
      </c>
      <c r="D87" s="56">
        <f t="shared" si="60"/>
        <v>169264</v>
      </c>
      <c r="E87" s="48">
        <v>0</v>
      </c>
      <c r="F87" s="48">
        <f t="shared" si="61"/>
        <v>169264</v>
      </c>
      <c r="G87" s="37">
        <f>ROUND('CFIT Schedules'!F87*-0.35,0)</f>
        <v>0</v>
      </c>
      <c r="H87" s="37">
        <f t="shared" si="62"/>
        <v>169264</v>
      </c>
      <c r="I87" s="37">
        <f>ROUND('CFIT Schedules'!H87*-0.35,0)</f>
        <v>0</v>
      </c>
      <c r="J87" s="37">
        <f t="shared" si="63"/>
        <v>169264</v>
      </c>
      <c r="K87" s="66">
        <f t="shared" si="64"/>
        <v>1</v>
      </c>
      <c r="L87" s="56">
        <f t="shared" si="65"/>
        <v>169264</v>
      </c>
      <c r="M87" s="28" t="str">
        <f>'CFIT Schedules'!L87</f>
        <v>SPECIFIC</v>
      </c>
      <c r="N87" s="37">
        <f>ROUND('CFIT Schedules'!M87*-0.35,0)</f>
        <v>0</v>
      </c>
      <c r="O87" s="37">
        <f t="shared" si="66"/>
        <v>169264</v>
      </c>
      <c r="P87" s="84"/>
      <c r="R87" s="84"/>
    </row>
    <row r="88" spans="1:18" x14ac:dyDescent="0.2">
      <c r="A88" s="28">
        <f t="shared" si="2"/>
        <v>67</v>
      </c>
      <c r="B88" s="27" t="s">
        <v>315</v>
      </c>
      <c r="C88" s="48">
        <f>+'CFIT Schedules'!E88</f>
        <v>-5974411</v>
      </c>
      <c r="D88" s="56">
        <f t="shared" si="60"/>
        <v>2091044</v>
      </c>
      <c r="E88" s="48">
        <v>0</v>
      </c>
      <c r="F88" s="48">
        <f t="shared" si="61"/>
        <v>2091044</v>
      </c>
      <c r="G88" s="37">
        <f>ROUND('CFIT Schedules'!F88*-0.35,0)</f>
        <v>0</v>
      </c>
      <c r="H88" s="37">
        <f t="shared" si="62"/>
        <v>2091044</v>
      </c>
      <c r="I88" s="37">
        <f>ROUND('CFIT Schedules'!H88*-0.35,0)</f>
        <v>0</v>
      </c>
      <c r="J88" s="37">
        <f t="shared" si="63"/>
        <v>2091044</v>
      </c>
      <c r="K88" s="66">
        <f t="shared" si="64"/>
        <v>1</v>
      </c>
      <c r="L88" s="56">
        <f t="shared" si="65"/>
        <v>2091044</v>
      </c>
      <c r="M88" s="28" t="str">
        <f>'CFIT Schedules'!L88</f>
        <v>SPECIFIC</v>
      </c>
      <c r="N88" s="37">
        <f>ROUND('CFIT Schedules'!M88*-0.35,0)</f>
        <v>0</v>
      </c>
      <c r="O88" s="37">
        <f t="shared" si="66"/>
        <v>2091044</v>
      </c>
      <c r="P88" s="84"/>
      <c r="R88" s="84"/>
    </row>
    <row r="89" spans="1:18" x14ac:dyDescent="0.2">
      <c r="A89" s="28">
        <f t="shared" si="2"/>
        <v>68</v>
      </c>
      <c r="B89" s="27" t="s">
        <v>316</v>
      </c>
      <c r="C89" s="48">
        <f>+'CFIT Schedules'!E89</f>
        <v>-8235786</v>
      </c>
      <c r="D89" s="56">
        <f t="shared" si="60"/>
        <v>2882525</v>
      </c>
      <c r="E89" s="48">
        <v>0</v>
      </c>
      <c r="F89" s="48">
        <f t="shared" si="61"/>
        <v>2882525</v>
      </c>
      <c r="G89" s="37">
        <f>ROUND('CFIT Schedules'!F89*-0.35,0)</f>
        <v>0</v>
      </c>
      <c r="H89" s="37">
        <f t="shared" si="62"/>
        <v>2882525</v>
      </c>
      <c r="I89" s="37">
        <f>ROUND('CFIT Schedules'!H89*-0.35,0)</f>
        <v>0</v>
      </c>
      <c r="J89" s="37">
        <f t="shared" si="63"/>
        <v>2882525</v>
      </c>
      <c r="K89" s="66">
        <f t="shared" si="64"/>
        <v>1</v>
      </c>
      <c r="L89" s="56">
        <f t="shared" si="65"/>
        <v>2882525</v>
      </c>
      <c r="M89" s="28" t="str">
        <f>'CFIT Schedules'!L89</f>
        <v>SPECIFIC</v>
      </c>
      <c r="N89" s="37">
        <f>ROUND('CFIT Schedules'!M89*-0.35,0)</f>
        <v>-1854572</v>
      </c>
      <c r="O89" s="37">
        <f t="shared" si="66"/>
        <v>1027953</v>
      </c>
      <c r="P89" s="84"/>
      <c r="R89" s="84"/>
    </row>
    <row r="90" spans="1:18" x14ac:dyDescent="0.2">
      <c r="A90" s="28">
        <f t="shared" si="2"/>
        <v>69</v>
      </c>
      <c r="B90" s="27" t="s">
        <v>317</v>
      </c>
      <c r="C90" s="48">
        <f>+'CFIT Schedules'!E90</f>
        <v>977548</v>
      </c>
      <c r="D90" s="56">
        <f t="shared" si="60"/>
        <v>-342142</v>
      </c>
      <c r="E90" s="48">
        <v>0</v>
      </c>
      <c r="F90" s="48">
        <f t="shared" si="61"/>
        <v>-342142</v>
      </c>
      <c r="G90" s="37">
        <f>ROUND('CFIT Schedules'!F90*-0.35,0)</f>
        <v>0</v>
      </c>
      <c r="H90" s="37">
        <f t="shared" ref="H90" si="67">+F90+G90</f>
        <v>-342142</v>
      </c>
      <c r="I90" s="37">
        <f>ROUND('CFIT Schedules'!H90*-0.35,0)</f>
        <v>0</v>
      </c>
      <c r="J90" s="37">
        <f t="shared" si="63"/>
        <v>-342142</v>
      </c>
      <c r="K90" s="66">
        <f t="shared" si="64"/>
        <v>1</v>
      </c>
      <c r="L90" s="56">
        <f t="shared" si="65"/>
        <v>-342142</v>
      </c>
      <c r="M90" s="28" t="str">
        <f>'CFIT Schedules'!L90</f>
        <v>SPECIFIC</v>
      </c>
      <c r="N90" s="37">
        <f>ROUND('CFIT Schedules'!M90*-0.35,0)</f>
        <v>0</v>
      </c>
      <c r="O90" s="37">
        <f t="shared" ref="O90" si="68">L90+N90</f>
        <v>-342142</v>
      </c>
      <c r="P90" s="84"/>
      <c r="R90" s="84"/>
    </row>
    <row r="91" spans="1:18" x14ac:dyDescent="0.2">
      <c r="A91" s="28">
        <f t="shared" ref="A91:A154" si="69">A90+1</f>
        <v>70</v>
      </c>
      <c r="B91" s="27" t="s">
        <v>351</v>
      </c>
      <c r="C91" s="49">
        <f>+'CFIT Schedules'!E91</f>
        <v>151723</v>
      </c>
      <c r="D91" s="56">
        <f t="shared" si="60"/>
        <v>-53103</v>
      </c>
      <c r="E91" s="49">
        <v>0</v>
      </c>
      <c r="F91" s="49">
        <f t="shared" si="61"/>
        <v>-53103</v>
      </c>
      <c r="G91" s="37">
        <f>ROUND('CFIT Schedules'!F91*-0.35,0)</f>
        <v>0</v>
      </c>
      <c r="H91" s="37">
        <f t="shared" si="62"/>
        <v>-53103</v>
      </c>
      <c r="I91" s="37">
        <f>ROUND('CFIT Schedules'!H91*-0.35,0)</f>
        <v>0</v>
      </c>
      <c r="J91" s="49">
        <f t="shared" si="63"/>
        <v>-53103</v>
      </c>
      <c r="K91" s="66">
        <f t="shared" si="64"/>
        <v>1</v>
      </c>
      <c r="L91" s="56">
        <f t="shared" si="65"/>
        <v>-53103</v>
      </c>
      <c r="M91" s="28" t="str">
        <f>'CFIT Schedules'!L91</f>
        <v>SPECIFIC</v>
      </c>
      <c r="N91" s="37">
        <f>ROUND('CFIT Schedules'!M91*-0.35,0)</f>
        <v>0</v>
      </c>
      <c r="O91" s="37">
        <f t="shared" si="66"/>
        <v>-53103</v>
      </c>
      <c r="P91" s="84"/>
      <c r="R91" s="84"/>
    </row>
    <row r="92" spans="1:18" x14ac:dyDescent="0.2">
      <c r="A92" s="28">
        <f t="shared" si="69"/>
        <v>71</v>
      </c>
      <c r="B92" s="90" t="s">
        <v>40</v>
      </c>
      <c r="C92" s="94">
        <f t="shared" ref="C92:J92" si="70">SUM(C86:C91)</f>
        <v>-14572129</v>
      </c>
      <c r="D92" s="94">
        <f t="shared" si="70"/>
        <v>5100245</v>
      </c>
      <c r="E92" s="94">
        <f t="shared" si="70"/>
        <v>0</v>
      </c>
      <c r="F92" s="94">
        <f t="shared" si="70"/>
        <v>5100245</v>
      </c>
      <c r="G92" s="94">
        <f t="shared" ref="G92" si="71">SUM(G86:G91)</f>
        <v>0</v>
      </c>
      <c r="H92" s="94">
        <f t="shared" si="70"/>
        <v>5100245</v>
      </c>
      <c r="I92" s="94">
        <f t="shared" si="70"/>
        <v>0</v>
      </c>
      <c r="J92" s="94">
        <f t="shared" si="70"/>
        <v>5100245</v>
      </c>
      <c r="K92" s="34"/>
      <c r="L92" s="115">
        <f>SUM(L86:L91)</f>
        <v>5100245</v>
      </c>
      <c r="N92" s="94">
        <f t="shared" ref="N92:O92" si="72">SUM(N86:N91)</f>
        <v>-1854572</v>
      </c>
      <c r="O92" s="94">
        <f t="shared" si="72"/>
        <v>3245673</v>
      </c>
    </row>
    <row r="93" spans="1:18" x14ac:dyDescent="0.2">
      <c r="A93" s="28">
        <f t="shared" si="69"/>
        <v>72</v>
      </c>
      <c r="B93" s="27" t="s">
        <v>0</v>
      </c>
      <c r="C93" s="48"/>
      <c r="D93" s="48"/>
      <c r="K93" s="97"/>
    </row>
    <row r="94" spans="1:18" x14ac:dyDescent="0.2">
      <c r="A94" s="28">
        <f t="shared" si="69"/>
        <v>73</v>
      </c>
      <c r="B94" s="90" t="s">
        <v>41</v>
      </c>
      <c r="C94" s="48"/>
      <c r="D94" s="48"/>
      <c r="K94" s="97"/>
    </row>
    <row r="95" spans="1:18" x14ac:dyDescent="0.2">
      <c r="A95" s="28">
        <f t="shared" si="69"/>
        <v>74</v>
      </c>
      <c r="B95" s="27" t="s">
        <v>42</v>
      </c>
      <c r="C95" s="49">
        <f>+'CFIT Schedules'!E95</f>
        <v>0</v>
      </c>
      <c r="D95" s="56">
        <f>IF(C95*0.35=0,0,ROUND(C95*-0.35,0))</f>
        <v>0</v>
      </c>
      <c r="E95" s="49">
        <v>0</v>
      </c>
      <c r="F95" s="49">
        <f>SUM(D95:E95)</f>
        <v>0</v>
      </c>
      <c r="G95" s="48">
        <v>0</v>
      </c>
      <c r="H95" s="37">
        <f>+F95+G95</f>
        <v>0</v>
      </c>
      <c r="I95" s="48">
        <v>0</v>
      </c>
      <c r="J95" s="49">
        <f>+H95+I95</f>
        <v>0</v>
      </c>
      <c r="K95" s="66">
        <f>VLOOKUP(M95,$C$253:$D$267,2,FALSE)</f>
        <v>0</v>
      </c>
      <c r="L95" s="56">
        <f>IF(J95*K95=0,0, ROUND(J95*K95,0))</f>
        <v>0</v>
      </c>
      <c r="M95" s="28" t="str">
        <f>'CFIT Schedules'!L95</f>
        <v>NON-UTILITY</v>
      </c>
      <c r="N95" s="48">
        <v>0</v>
      </c>
      <c r="O95" s="37">
        <f>L95+N95</f>
        <v>0</v>
      </c>
      <c r="P95" s="84"/>
    </row>
    <row r="96" spans="1:18" x14ac:dyDescent="0.2">
      <c r="A96" s="28">
        <f t="shared" si="69"/>
        <v>75</v>
      </c>
      <c r="B96" s="90" t="s">
        <v>43</v>
      </c>
      <c r="C96" s="94">
        <f>+C95</f>
        <v>0</v>
      </c>
      <c r="D96" s="115">
        <f>SUM(D95:D95)</f>
        <v>0</v>
      </c>
      <c r="E96" s="94">
        <f t="shared" ref="E96:J96" si="73">+E95</f>
        <v>0</v>
      </c>
      <c r="F96" s="94">
        <f t="shared" si="73"/>
        <v>0</v>
      </c>
      <c r="G96" s="94">
        <f t="shared" ref="G96" si="74">+G95</f>
        <v>0</v>
      </c>
      <c r="H96" s="94">
        <f t="shared" si="73"/>
        <v>0</v>
      </c>
      <c r="I96" s="94">
        <f t="shared" si="73"/>
        <v>0</v>
      </c>
      <c r="J96" s="94">
        <f t="shared" si="73"/>
        <v>0</v>
      </c>
      <c r="K96" s="34"/>
      <c r="L96" s="115">
        <f>SUM(L95)</f>
        <v>0</v>
      </c>
      <c r="N96" s="94">
        <f t="shared" ref="N96:O96" si="75">+N95</f>
        <v>0</v>
      </c>
      <c r="O96" s="94">
        <f t="shared" si="75"/>
        <v>0</v>
      </c>
    </row>
    <row r="97" spans="1:18" x14ac:dyDescent="0.2">
      <c r="A97" s="28">
        <f t="shared" si="69"/>
        <v>76</v>
      </c>
      <c r="B97" s="27" t="s">
        <v>0</v>
      </c>
      <c r="C97" s="48"/>
      <c r="D97" s="48"/>
      <c r="K97" s="97"/>
    </row>
    <row r="98" spans="1:18" x14ac:dyDescent="0.2">
      <c r="A98" s="28">
        <f t="shared" si="69"/>
        <v>77</v>
      </c>
      <c r="B98" s="90" t="s">
        <v>44</v>
      </c>
      <c r="C98" s="48"/>
      <c r="D98" s="48"/>
      <c r="K98" s="97"/>
    </row>
    <row r="99" spans="1:18" x14ac:dyDescent="0.2">
      <c r="A99" s="28">
        <f t="shared" si="69"/>
        <v>78</v>
      </c>
      <c r="B99" s="27" t="s">
        <v>45</v>
      </c>
      <c r="C99" s="48">
        <f>+'CFIT Schedules'!E99</f>
        <v>353690</v>
      </c>
      <c r="D99" s="56">
        <f t="shared" ref="D99:D121" si="76">IF(C99*0.35=0,0,ROUND(C99*-0.35,0))</f>
        <v>-123792</v>
      </c>
      <c r="E99" s="48">
        <v>0</v>
      </c>
      <c r="F99" s="48">
        <f t="shared" ref="F99:F118" si="77">SUM(D99:E99)</f>
        <v>-123792</v>
      </c>
      <c r="G99" s="37">
        <f>ROUND('CFIT Schedules'!F99*-0.35,0)</f>
        <v>0</v>
      </c>
      <c r="H99" s="37">
        <f t="shared" ref="H99:H121" si="78">+F99+G99</f>
        <v>-123792</v>
      </c>
      <c r="I99" s="37">
        <f>ROUND('CFIT Schedules'!H99*-0.35,0)</f>
        <v>0</v>
      </c>
      <c r="J99" s="37">
        <f t="shared" ref="J99:J120" si="79">+H99+I99</f>
        <v>-123792</v>
      </c>
      <c r="K99" s="66">
        <f t="shared" ref="K99:K121" si="80">VLOOKUP(M99,$C$253:$D$267,2,FALSE)</f>
        <v>0.99</v>
      </c>
      <c r="L99" s="56">
        <f t="shared" ref="L99:L121" si="81">IF(J99*K99=0,0, ROUND(J99*K99,0))</f>
        <v>-122554</v>
      </c>
      <c r="M99" s="28" t="str">
        <f>'CFIT Schedules'!L99</f>
        <v>LABOR</v>
      </c>
      <c r="N99" s="37">
        <f>ROUND('CFIT Schedules'!M99*-0.35,0)</f>
        <v>0</v>
      </c>
      <c r="O99" s="37">
        <f t="shared" ref="O99:O121" si="82">L99+N99</f>
        <v>-122554</v>
      </c>
      <c r="P99" s="84"/>
      <c r="R99" s="84"/>
    </row>
    <row r="100" spans="1:18" x14ac:dyDescent="0.2">
      <c r="A100" s="28">
        <f t="shared" si="69"/>
        <v>79</v>
      </c>
      <c r="B100" s="27" t="s">
        <v>46</v>
      </c>
      <c r="C100" s="48">
        <f>+'CFIT Schedules'!E100</f>
        <v>316327</v>
      </c>
      <c r="D100" s="56">
        <f t="shared" si="76"/>
        <v>-110714</v>
      </c>
      <c r="E100" s="48">
        <v>0</v>
      </c>
      <c r="F100" s="48">
        <f t="shared" si="77"/>
        <v>-110714</v>
      </c>
      <c r="G100" s="37">
        <f>ROUND('CFIT Schedules'!F100*-0.35,0)</f>
        <v>0</v>
      </c>
      <c r="H100" s="37">
        <f t="shared" si="78"/>
        <v>-110714</v>
      </c>
      <c r="I100" s="37">
        <f>ROUND('CFIT Schedules'!H100*-0.35,0)</f>
        <v>0</v>
      </c>
      <c r="J100" s="37">
        <f t="shared" si="79"/>
        <v>-110714</v>
      </c>
      <c r="K100" s="66">
        <f t="shared" si="80"/>
        <v>0.99</v>
      </c>
      <c r="L100" s="56">
        <f t="shared" si="81"/>
        <v>-109607</v>
      </c>
      <c r="M100" s="28" t="str">
        <f>'CFIT Schedules'!L100</f>
        <v>LABOR</v>
      </c>
      <c r="N100" s="37">
        <f>ROUND('CFIT Schedules'!M100*-0.35,0)</f>
        <v>17379</v>
      </c>
      <c r="O100" s="37">
        <f t="shared" si="82"/>
        <v>-92228</v>
      </c>
      <c r="P100" s="84"/>
      <c r="R100" s="84"/>
    </row>
    <row r="101" spans="1:18" x14ac:dyDescent="0.2">
      <c r="A101" s="28">
        <f t="shared" si="69"/>
        <v>80</v>
      </c>
      <c r="B101" s="73" t="s">
        <v>256</v>
      </c>
      <c r="C101" s="48">
        <f>+'CFIT Schedules'!E101</f>
        <v>-14511420</v>
      </c>
      <c r="D101" s="56">
        <f>IF(C101*0.35=0,0,ROUND(C101*-0.35,0))</f>
        <v>5078997</v>
      </c>
      <c r="E101" s="48">
        <v>0</v>
      </c>
      <c r="F101" s="48">
        <f>SUM(D101:E101)</f>
        <v>5078997</v>
      </c>
      <c r="G101" s="37">
        <f>ROUND('CFIT Schedules'!F101*-0.35,0)</f>
        <v>0</v>
      </c>
      <c r="H101" s="37">
        <f t="shared" si="78"/>
        <v>5078997</v>
      </c>
      <c r="I101" s="37">
        <f>ROUND('CFIT Schedules'!H101*-0.35,0)</f>
        <v>0</v>
      </c>
      <c r="J101" s="37">
        <f>+H101+I101</f>
        <v>5078997</v>
      </c>
      <c r="K101" s="66">
        <f t="shared" si="80"/>
        <v>0.99</v>
      </c>
      <c r="L101" s="56">
        <f>IF(J101*K101=0,0, ROUND(J101*K101,0))</f>
        <v>5028207</v>
      </c>
      <c r="M101" s="28" t="str">
        <f>'CFIT Schedules'!L101</f>
        <v>LABOR</v>
      </c>
      <c r="N101" s="37">
        <f>ROUND('CFIT Schedules'!M101*-0.35,0)</f>
        <v>0</v>
      </c>
      <c r="O101" s="37">
        <f t="shared" si="82"/>
        <v>5028207</v>
      </c>
      <c r="P101" s="84"/>
      <c r="R101" s="84"/>
    </row>
    <row r="102" spans="1:18" x14ac:dyDescent="0.2">
      <c r="A102" s="28">
        <f t="shared" si="69"/>
        <v>81</v>
      </c>
      <c r="B102" s="27" t="s">
        <v>47</v>
      </c>
      <c r="C102" s="48">
        <f>+'CFIT Schedules'!E102</f>
        <v>1153</v>
      </c>
      <c r="D102" s="56">
        <f t="shared" si="76"/>
        <v>-404</v>
      </c>
      <c r="E102" s="48">
        <v>0</v>
      </c>
      <c r="F102" s="48">
        <f t="shared" si="77"/>
        <v>-404</v>
      </c>
      <c r="G102" s="37">
        <f>ROUND('CFIT Schedules'!F102*-0.35,0)</f>
        <v>0</v>
      </c>
      <c r="H102" s="37">
        <f t="shared" si="78"/>
        <v>-404</v>
      </c>
      <c r="I102" s="37">
        <f>ROUND('CFIT Schedules'!H102*-0.35,0)</f>
        <v>0</v>
      </c>
      <c r="J102" s="37">
        <f t="shared" si="79"/>
        <v>-404</v>
      </c>
      <c r="K102" s="66">
        <f t="shared" si="80"/>
        <v>0.99</v>
      </c>
      <c r="L102" s="56">
        <f t="shared" si="81"/>
        <v>-400</v>
      </c>
      <c r="M102" s="28" t="str">
        <f>'CFIT Schedules'!L102</f>
        <v>LABOR</v>
      </c>
      <c r="N102" s="37">
        <f>ROUND('CFIT Schedules'!M102*-0.35,0)</f>
        <v>0</v>
      </c>
      <c r="O102" s="37">
        <f t="shared" si="82"/>
        <v>-400</v>
      </c>
      <c r="P102" s="84"/>
      <c r="R102" s="84"/>
    </row>
    <row r="103" spans="1:18" x14ac:dyDescent="0.2">
      <c r="A103" s="28">
        <f t="shared" si="69"/>
        <v>82</v>
      </c>
      <c r="B103" s="73" t="s">
        <v>257</v>
      </c>
      <c r="C103" s="48">
        <f>+'CFIT Schedules'!E103</f>
        <v>-3771</v>
      </c>
      <c r="D103" s="56">
        <f>IF(C103*0.35=0,0,ROUND(C103*-0.35,0))</f>
        <v>1320</v>
      </c>
      <c r="E103" s="48">
        <v>0</v>
      </c>
      <c r="F103" s="48">
        <f>SUM(D103:E103)</f>
        <v>1320</v>
      </c>
      <c r="G103" s="37">
        <f>ROUND('CFIT Schedules'!F103*-0.35,0)</f>
        <v>0</v>
      </c>
      <c r="H103" s="37">
        <f t="shared" si="78"/>
        <v>1320</v>
      </c>
      <c r="I103" s="37">
        <f>ROUND('CFIT Schedules'!H103*-0.35,0)</f>
        <v>0</v>
      </c>
      <c r="J103" s="37">
        <f>+H103+I103</f>
        <v>1320</v>
      </c>
      <c r="K103" s="66">
        <f t="shared" si="80"/>
        <v>0.99</v>
      </c>
      <c r="L103" s="56">
        <f>IF(J103*K103=0,0, ROUND(J103*K103,0))</f>
        <v>1307</v>
      </c>
      <c r="M103" s="28" t="str">
        <f>'CFIT Schedules'!L103</f>
        <v>LABOR</v>
      </c>
      <c r="N103" s="37">
        <f>ROUND('CFIT Schedules'!M103*-0.35,0)</f>
        <v>0</v>
      </c>
      <c r="O103" s="37">
        <f t="shared" si="82"/>
        <v>1307</v>
      </c>
      <c r="P103" s="84"/>
      <c r="R103" s="84"/>
    </row>
    <row r="104" spans="1:18" x14ac:dyDescent="0.2">
      <c r="A104" s="28">
        <f t="shared" si="69"/>
        <v>83</v>
      </c>
      <c r="B104" s="27" t="s">
        <v>48</v>
      </c>
      <c r="C104" s="48">
        <f>+'CFIT Schedules'!E104</f>
        <v>-101570</v>
      </c>
      <c r="D104" s="56">
        <f t="shared" si="76"/>
        <v>35550</v>
      </c>
      <c r="E104" s="48">
        <v>0</v>
      </c>
      <c r="F104" s="48">
        <f t="shared" si="77"/>
        <v>35550</v>
      </c>
      <c r="G104" s="37">
        <f>ROUND('CFIT Schedules'!F104*-0.35,0)</f>
        <v>0</v>
      </c>
      <c r="H104" s="37">
        <f t="shared" si="78"/>
        <v>35550</v>
      </c>
      <c r="I104" s="37">
        <f>ROUND('CFIT Schedules'!H104*-0.35,0)</f>
        <v>0</v>
      </c>
      <c r="J104" s="37">
        <f t="shared" si="79"/>
        <v>35550</v>
      </c>
      <c r="K104" s="66">
        <f t="shared" si="80"/>
        <v>0.99</v>
      </c>
      <c r="L104" s="56">
        <f t="shared" si="81"/>
        <v>35195</v>
      </c>
      <c r="M104" s="28" t="str">
        <f>'CFIT Schedules'!L104</f>
        <v>LABOR</v>
      </c>
      <c r="N104" s="37">
        <f>ROUND('CFIT Schedules'!M104*-0.35,0)</f>
        <v>0</v>
      </c>
      <c r="O104" s="37">
        <f t="shared" si="82"/>
        <v>35195</v>
      </c>
      <c r="P104" s="84"/>
      <c r="R104" s="84"/>
    </row>
    <row r="105" spans="1:18" x14ac:dyDescent="0.2">
      <c r="A105" s="28">
        <f t="shared" si="69"/>
        <v>84</v>
      </c>
      <c r="B105" s="27" t="s">
        <v>49</v>
      </c>
      <c r="C105" s="48">
        <f>+'CFIT Schedules'!E105</f>
        <v>123602</v>
      </c>
      <c r="D105" s="56">
        <f t="shared" si="76"/>
        <v>-43261</v>
      </c>
      <c r="E105" s="48">
        <v>0</v>
      </c>
      <c r="F105" s="48">
        <f t="shared" si="77"/>
        <v>-43261</v>
      </c>
      <c r="G105" s="37">
        <f>ROUND('CFIT Schedules'!F105*-0.35,0)</f>
        <v>0</v>
      </c>
      <c r="H105" s="37">
        <f t="shared" si="78"/>
        <v>-43261</v>
      </c>
      <c r="I105" s="37">
        <f>ROUND('CFIT Schedules'!H105*-0.35,0)</f>
        <v>0</v>
      </c>
      <c r="J105" s="37">
        <f t="shared" si="79"/>
        <v>-43261</v>
      </c>
      <c r="K105" s="66">
        <f t="shared" si="80"/>
        <v>0.99</v>
      </c>
      <c r="L105" s="56">
        <f t="shared" si="81"/>
        <v>-42828</v>
      </c>
      <c r="M105" s="28" t="str">
        <f>'CFIT Schedules'!L105</f>
        <v>LABOR</v>
      </c>
      <c r="N105" s="37">
        <f>ROUND('CFIT Schedules'!M105*-0.35,0)</f>
        <v>0</v>
      </c>
      <c r="O105" s="37">
        <f t="shared" si="82"/>
        <v>-42828</v>
      </c>
      <c r="P105" s="84"/>
      <c r="R105" s="84"/>
    </row>
    <row r="106" spans="1:18" x14ac:dyDescent="0.2">
      <c r="A106" s="28">
        <f t="shared" si="69"/>
        <v>85</v>
      </c>
      <c r="B106" s="27" t="s">
        <v>50</v>
      </c>
      <c r="C106" s="48">
        <f>+'CFIT Schedules'!E106</f>
        <v>-44200</v>
      </c>
      <c r="D106" s="56">
        <f t="shared" si="76"/>
        <v>15470</v>
      </c>
      <c r="E106" s="48">
        <v>0</v>
      </c>
      <c r="F106" s="48">
        <f t="shared" si="77"/>
        <v>15470</v>
      </c>
      <c r="G106" s="37">
        <f>ROUND('CFIT Schedules'!F106*-0.35,0)</f>
        <v>0</v>
      </c>
      <c r="H106" s="37">
        <f t="shared" si="78"/>
        <v>15470</v>
      </c>
      <c r="I106" s="37">
        <f>ROUND('CFIT Schedules'!H106*-0.35,0)</f>
        <v>0</v>
      </c>
      <c r="J106" s="37">
        <f t="shared" si="79"/>
        <v>15470</v>
      </c>
      <c r="K106" s="66">
        <f t="shared" si="80"/>
        <v>1</v>
      </c>
      <c r="L106" s="56">
        <f t="shared" si="81"/>
        <v>15470</v>
      </c>
      <c r="M106" s="28" t="str">
        <f>'CFIT Schedules'!L106</f>
        <v>SPECIFIC</v>
      </c>
      <c r="N106" s="37">
        <f>ROUND('CFIT Schedules'!M106*-0.35,0)</f>
        <v>0</v>
      </c>
      <c r="O106" s="37">
        <f t="shared" si="82"/>
        <v>15470</v>
      </c>
      <c r="P106" s="84"/>
      <c r="R106" s="84"/>
    </row>
    <row r="107" spans="1:18" x14ac:dyDescent="0.2">
      <c r="A107" s="28">
        <f t="shared" si="69"/>
        <v>86</v>
      </c>
      <c r="B107" s="27" t="s">
        <v>352</v>
      </c>
      <c r="C107" s="48">
        <f>+'CFIT Schedules'!E107</f>
        <v>-126448</v>
      </c>
      <c r="D107" s="56">
        <f>IF(C107*0.35=0,0,ROUND(C107*-0.35,0))</f>
        <v>44257</v>
      </c>
      <c r="E107" s="48">
        <v>0</v>
      </c>
      <c r="F107" s="48">
        <f>SUM(D107:E107)</f>
        <v>44257</v>
      </c>
      <c r="G107" s="37">
        <f>ROUND('CFIT Schedules'!F107*-0.35,0)</f>
        <v>0</v>
      </c>
      <c r="H107" s="37">
        <f t="shared" si="78"/>
        <v>44257</v>
      </c>
      <c r="I107" s="37">
        <f>ROUND('CFIT Schedules'!H107*-0.35,0)</f>
        <v>0</v>
      </c>
      <c r="J107" s="37">
        <f>+H107+I107</f>
        <v>44257</v>
      </c>
      <c r="K107" s="66">
        <f t="shared" si="80"/>
        <v>0.99</v>
      </c>
      <c r="L107" s="56">
        <f>IF(J107*K107=0,0, ROUND(J107*K107,0))</f>
        <v>43814</v>
      </c>
      <c r="M107" s="28" t="str">
        <f>'CFIT Schedules'!L107</f>
        <v>LABOR</v>
      </c>
      <c r="N107" s="37">
        <f>ROUND('CFIT Schedules'!M107*-0.35,0)</f>
        <v>0</v>
      </c>
      <c r="O107" s="37">
        <f t="shared" si="82"/>
        <v>43814</v>
      </c>
      <c r="P107" s="84"/>
      <c r="R107" s="84"/>
    </row>
    <row r="108" spans="1:18" x14ac:dyDescent="0.2">
      <c r="A108" s="28">
        <f t="shared" si="69"/>
        <v>87</v>
      </c>
      <c r="B108" s="73" t="s">
        <v>258</v>
      </c>
      <c r="C108" s="48">
        <f>+'CFIT Schedules'!E108</f>
        <v>3303944</v>
      </c>
      <c r="D108" s="56">
        <f>IF(C108*0.35=0,0,ROUND(C108*-0.35,0))</f>
        <v>-1156380</v>
      </c>
      <c r="E108" s="48">
        <v>0</v>
      </c>
      <c r="F108" s="48">
        <f>SUM(D108:E108)</f>
        <v>-1156380</v>
      </c>
      <c r="G108" s="37">
        <f>ROUND('CFIT Schedules'!F108*-0.35,0)</f>
        <v>0</v>
      </c>
      <c r="H108" s="37">
        <f t="shared" si="78"/>
        <v>-1156380</v>
      </c>
      <c r="I108" s="37">
        <f>ROUND('CFIT Schedules'!H108*-0.35,0)</f>
        <v>0</v>
      </c>
      <c r="J108" s="37">
        <f>+H108+I108</f>
        <v>-1156380</v>
      </c>
      <c r="K108" s="66">
        <f t="shared" si="80"/>
        <v>0.99</v>
      </c>
      <c r="L108" s="56">
        <f>IF(J108*K108=0,0, ROUND(J108*K108,0))</f>
        <v>-1144816</v>
      </c>
      <c r="M108" s="28" t="str">
        <f>'CFIT Schedules'!L108</f>
        <v>LABOR</v>
      </c>
      <c r="N108" s="37">
        <f>ROUND('CFIT Schedules'!M108*-0.35,0)</f>
        <v>0</v>
      </c>
      <c r="O108" s="37">
        <f t="shared" si="82"/>
        <v>-1144816</v>
      </c>
      <c r="P108" s="84"/>
      <c r="R108" s="84"/>
    </row>
    <row r="109" spans="1:18" x14ac:dyDescent="0.2">
      <c r="A109" s="28">
        <f t="shared" si="69"/>
        <v>88</v>
      </c>
      <c r="B109" s="27" t="s">
        <v>51</v>
      </c>
      <c r="C109" s="48">
        <f>+'CFIT Schedules'!E109</f>
        <v>1846219</v>
      </c>
      <c r="D109" s="56">
        <f t="shared" si="76"/>
        <v>-646177</v>
      </c>
      <c r="E109" s="48">
        <v>0</v>
      </c>
      <c r="F109" s="48">
        <f t="shared" si="77"/>
        <v>-646177</v>
      </c>
      <c r="G109" s="37">
        <f>ROUND('CFIT Schedules'!F109*-0.35,0)</f>
        <v>0</v>
      </c>
      <c r="H109" s="37">
        <f t="shared" si="78"/>
        <v>-646177</v>
      </c>
      <c r="I109" s="37">
        <f>ROUND('CFIT Schedules'!H109*-0.35,0)</f>
        <v>0</v>
      </c>
      <c r="J109" s="37">
        <f t="shared" si="79"/>
        <v>-646177</v>
      </c>
      <c r="K109" s="66">
        <f t="shared" si="80"/>
        <v>0.99</v>
      </c>
      <c r="L109" s="56">
        <f t="shared" si="81"/>
        <v>-639715</v>
      </c>
      <c r="M109" s="28" t="str">
        <f>'CFIT Schedules'!L109</f>
        <v>LABOR</v>
      </c>
      <c r="N109" s="37">
        <f>ROUND('CFIT Schedules'!M109*-0.35,0)</f>
        <v>0</v>
      </c>
      <c r="O109" s="37">
        <f t="shared" si="82"/>
        <v>-639715</v>
      </c>
      <c r="P109" s="84"/>
      <c r="R109" s="84"/>
    </row>
    <row r="110" spans="1:18" x14ac:dyDescent="0.2">
      <c r="A110" s="28">
        <f t="shared" si="69"/>
        <v>89</v>
      </c>
      <c r="B110" s="73" t="s">
        <v>298</v>
      </c>
      <c r="C110" s="48">
        <f>+'CFIT Schedules'!E110</f>
        <v>-67660</v>
      </c>
      <c r="D110" s="56">
        <f t="shared" ref="D110:D114" si="83">IF(C110*0.35=0,0,ROUND(C110*-0.35,0))</f>
        <v>23681</v>
      </c>
      <c r="E110" s="48">
        <v>0</v>
      </c>
      <c r="F110" s="48">
        <f t="shared" ref="F110:F114" si="84">SUM(D110:E110)</f>
        <v>23681</v>
      </c>
      <c r="G110" s="37">
        <f>ROUND('CFIT Schedules'!F110*-0.35,0)</f>
        <v>0</v>
      </c>
      <c r="H110" s="37">
        <f t="shared" si="78"/>
        <v>23681</v>
      </c>
      <c r="I110" s="37">
        <f>ROUND('CFIT Schedules'!H110*-0.35,0)</f>
        <v>0</v>
      </c>
      <c r="J110" s="37">
        <f t="shared" ref="J110:J114" si="85">+H110+I110</f>
        <v>23681</v>
      </c>
      <c r="K110" s="66">
        <f t="shared" si="80"/>
        <v>0.99</v>
      </c>
      <c r="L110" s="56">
        <f t="shared" ref="L110:L114" si="86">IF(J110*K110=0,0, ROUND(J110*K110,0))</f>
        <v>23444</v>
      </c>
      <c r="M110" s="28" t="str">
        <f>'CFIT Schedules'!L110</f>
        <v>LABOR</v>
      </c>
      <c r="N110" s="37">
        <f>ROUND('CFIT Schedules'!M110*-0.35,0)</f>
        <v>-23444</v>
      </c>
      <c r="O110" s="37">
        <f t="shared" si="82"/>
        <v>0</v>
      </c>
      <c r="P110" s="84"/>
      <c r="R110" s="84"/>
    </row>
    <row r="111" spans="1:18" x14ac:dyDescent="0.2">
      <c r="A111" s="28">
        <f t="shared" si="69"/>
        <v>90</v>
      </c>
      <c r="B111" s="73" t="s">
        <v>259</v>
      </c>
      <c r="C111" s="48">
        <f>+'CFIT Schedules'!E111</f>
        <v>-1425</v>
      </c>
      <c r="D111" s="56">
        <f t="shared" si="83"/>
        <v>499</v>
      </c>
      <c r="E111" s="48">
        <v>0</v>
      </c>
      <c r="F111" s="48">
        <f t="shared" si="84"/>
        <v>499</v>
      </c>
      <c r="G111" s="37">
        <f>ROUND('CFIT Schedules'!F111*-0.35,0)</f>
        <v>0</v>
      </c>
      <c r="H111" s="37">
        <f t="shared" si="78"/>
        <v>499</v>
      </c>
      <c r="I111" s="37">
        <f>ROUND('CFIT Schedules'!H111*-0.35,0)</f>
        <v>0</v>
      </c>
      <c r="J111" s="37">
        <f t="shared" si="85"/>
        <v>499</v>
      </c>
      <c r="K111" s="66">
        <f t="shared" si="80"/>
        <v>0.99</v>
      </c>
      <c r="L111" s="56">
        <f t="shared" si="86"/>
        <v>494</v>
      </c>
      <c r="M111" s="28" t="str">
        <f>'CFIT Schedules'!L111</f>
        <v>LABOR</v>
      </c>
      <c r="N111" s="37">
        <f>ROUND('CFIT Schedules'!M111*-0.35,0)</f>
        <v>0</v>
      </c>
      <c r="O111" s="37">
        <f t="shared" si="82"/>
        <v>494</v>
      </c>
      <c r="P111" s="84"/>
      <c r="R111" s="84"/>
    </row>
    <row r="112" spans="1:18" x14ac:dyDescent="0.2">
      <c r="A112" s="28">
        <f t="shared" si="69"/>
        <v>91</v>
      </c>
      <c r="B112" s="73" t="s">
        <v>353</v>
      </c>
      <c r="C112" s="48">
        <f>+'CFIT Schedules'!E112</f>
        <v>0</v>
      </c>
      <c r="D112" s="56">
        <f>IF(C112*0.35=0,0,ROUND(C112*-0.35,0))</f>
        <v>0</v>
      </c>
      <c r="E112" s="48">
        <v>0</v>
      </c>
      <c r="F112" s="48">
        <f>SUM(D112:E112)</f>
        <v>0</v>
      </c>
      <c r="G112" s="37">
        <f>ROUND('CFIT Schedules'!F112*-0.35,0)</f>
        <v>0</v>
      </c>
      <c r="H112" s="37">
        <f t="shared" si="78"/>
        <v>0</v>
      </c>
      <c r="I112" s="37">
        <f>ROUND('CFIT Schedules'!H112*-0.35,0)</f>
        <v>0</v>
      </c>
      <c r="J112" s="37">
        <f>+H112+I112</f>
        <v>0</v>
      </c>
      <c r="K112" s="66">
        <f t="shared" si="80"/>
        <v>0</v>
      </c>
      <c r="L112" s="56">
        <f>IF(J112*K112=0,0, ROUND(J112*K112,0))</f>
        <v>0</v>
      </c>
      <c r="M112" s="28" t="str">
        <f>'CFIT Schedules'!L112</f>
        <v>NON-APPLIC</v>
      </c>
      <c r="N112" s="37">
        <f>ROUND('CFIT Schedules'!M112*-0.35,0)</f>
        <v>0</v>
      </c>
      <c r="O112" s="37">
        <f t="shared" si="82"/>
        <v>0</v>
      </c>
      <c r="P112" s="84"/>
      <c r="R112" s="84"/>
    </row>
    <row r="113" spans="1:18" x14ac:dyDescent="0.2">
      <c r="A113" s="28">
        <f t="shared" si="69"/>
        <v>92</v>
      </c>
      <c r="B113" s="73" t="s">
        <v>354</v>
      </c>
      <c r="C113" s="48">
        <f>+'CFIT Schedules'!E113</f>
        <v>0</v>
      </c>
      <c r="D113" s="56">
        <f>IF(C113*0.35=0,0,ROUND(C113*-0.35,0))</f>
        <v>0</v>
      </c>
      <c r="E113" s="48">
        <v>0</v>
      </c>
      <c r="F113" s="48">
        <f>SUM(D113:E113)</f>
        <v>0</v>
      </c>
      <c r="G113" s="37">
        <f>ROUND('CFIT Schedules'!F113*-0.35,0)</f>
        <v>0</v>
      </c>
      <c r="H113" s="37">
        <f t="shared" si="78"/>
        <v>0</v>
      </c>
      <c r="I113" s="37">
        <f>ROUND('CFIT Schedules'!H113*-0.35,0)</f>
        <v>0</v>
      </c>
      <c r="J113" s="37">
        <f>+H113+I113</f>
        <v>0</v>
      </c>
      <c r="K113" s="66">
        <f t="shared" si="80"/>
        <v>0</v>
      </c>
      <c r="L113" s="56">
        <f>IF(J113*K113=0,0, ROUND(J113*K113,0))</f>
        <v>0</v>
      </c>
      <c r="M113" s="28" t="str">
        <f>'CFIT Schedules'!L113</f>
        <v>NON-APPLIC</v>
      </c>
      <c r="N113" s="37">
        <f>ROUND('CFIT Schedules'!M113*-0.35,0)</f>
        <v>0</v>
      </c>
      <c r="O113" s="37">
        <f t="shared" si="82"/>
        <v>0</v>
      </c>
      <c r="P113" s="84"/>
      <c r="R113" s="84"/>
    </row>
    <row r="114" spans="1:18" x14ac:dyDescent="0.2">
      <c r="A114" s="28">
        <f t="shared" si="69"/>
        <v>93</v>
      </c>
      <c r="B114" s="73" t="s">
        <v>278</v>
      </c>
      <c r="C114" s="48">
        <f>+'CFIT Schedules'!E114</f>
        <v>0</v>
      </c>
      <c r="D114" s="56">
        <f t="shared" si="83"/>
        <v>0</v>
      </c>
      <c r="E114" s="48">
        <v>0</v>
      </c>
      <c r="F114" s="48">
        <f t="shared" si="84"/>
        <v>0</v>
      </c>
      <c r="G114" s="37">
        <f>ROUND('CFIT Schedules'!F114*-0.35,0)</f>
        <v>0</v>
      </c>
      <c r="H114" s="37">
        <f t="shared" si="78"/>
        <v>0</v>
      </c>
      <c r="I114" s="37">
        <f>ROUND('CFIT Schedules'!H114*-0.35,0)</f>
        <v>0</v>
      </c>
      <c r="J114" s="37">
        <f t="shared" si="85"/>
        <v>0</v>
      </c>
      <c r="K114" s="66">
        <f t="shared" si="80"/>
        <v>0</v>
      </c>
      <c r="L114" s="56">
        <f t="shared" si="86"/>
        <v>0</v>
      </c>
      <c r="M114" s="28" t="str">
        <f>'CFIT Schedules'!L114</f>
        <v>NON-APPLIC</v>
      </c>
      <c r="N114" s="37">
        <f>ROUND('CFIT Schedules'!M114*-0.35,0)</f>
        <v>0</v>
      </c>
      <c r="O114" s="37">
        <f t="shared" si="82"/>
        <v>0</v>
      </c>
      <c r="P114" s="84"/>
      <c r="R114" s="84"/>
    </row>
    <row r="115" spans="1:18" x14ac:dyDescent="0.2">
      <c r="A115" s="28">
        <f t="shared" si="69"/>
        <v>94</v>
      </c>
      <c r="B115" s="27" t="s">
        <v>52</v>
      </c>
      <c r="C115" s="48">
        <f>+'CFIT Schedules'!E115</f>
        <v>0</v>
      </c>
      <c r="D115" s="56">
        <f t="shared" si="76"/>
        <v>0</v>
      </c>
      <c r="E115" s="48">
        <v>0</v>
      </c>
      <c r="F115" s="48">
        <f t="shared" si="77"/>
        <v>0</v>
      </c>
      <c r="G115" s="37">
        <f>ROUND('CFIT Schedules'!F115*-0.35,0)</f>
        <v>0</v>
      </c>
      <c r="H115" s="37">
        <f t="shared" si="78"/>
        <v>0</v>
      </c>
      <c r="I115" s="37">
        <f>ROUND('CFIT Schedules'!H115*-0.35,0)</f>
        <v>0</v>
      </c>
      <c r="J115" s="37">
        <f t="shared" si="79"/>
        <v>0</v>
      </c>
      <c r="K115" s="66">
        <f t="shared" si="80"/>
        <v>0.98899999999999999</v>
      </c>
      <c r="L115" s="56">
        <f t="shared" si="81"/>
        <v>0</v>
      </c>
      <c r="M115" s="28" t="str">
        <f>'CFIT Schedules'!L115</f>
        <v>REVENUE</v>
      </c>
      <c r="N115" s="37">
        <f>ROUND('CFIT Schedules'!M115*-0.35,0)</f>
        <v>0</v>
      </c>
      <c r="O115" s="37">
        <f t="shared" si="82"/>
        <v>0</v>
      </c>
      <c r="P115" s="84"/>
      <c r="R115" s="84"/>
    </row>
    <row r="116" spans="1:18" x14ac:dyDescent="0.2">
      <c r="A116" s="28">
        <f t="shared" si="69"/>
        <v>95</v>
      </c>
      <c r="B116" s="27" t="s">
        <v>53</v>
      </c>
      <c r="C116" s="48">
        <f>+'CFIT Schedules'!E116</f>
        <v>48911</v>
      </c>
      <c r="D116" s="56">
        <f t="shared" si="76"/>
        <v>-17119</v>
      </c>
      <c r="E116" s="48">
        <v>0</v>
      </c>
      <c r="F116" s="48">
        <f t="shared" si="77"/>
        <v>-17119</v>
      </c>
      <c r="G116" s="37">
        <f>ROUND('CFIT Schedules'!F116*-0.35,0)</f>
        <v>0</v>
      </c>
      <c r="H116" s="37">
        <f t="shared" si="78"/>
        <v>-17119</v>
      </c>
      <c r="I116" s="37">
        <f>ROUND('CFIT Schedules'!H116*-0.35,0)</f>
        <v>0</v>
      </c>
      <c r="J116" s="37">
        <f t="shared" si="79"/>
        <v>-17119</v>
      </c>
      <c r="K116" s="66">
        <f t="shared" si="80"/>
        <v>0</v>
      </c>
      <c r="L116" s="56">
        <f t="shared" si="81"/>
        <v>0</v>
      </c>
      <c r="M116" s="28" t="str">
        <f>'CFIT Schedules'!L116</f>
        <v>NON-APPLIC</v>
      </c>
      <c r="N116" s="37">
        <f>ROUND('CFIT Schedules'!M116*-0.35,0)</f>
        <v>0</v>
      </c>
      <c r="O116" s="37">
        <f t="shared" si="82"/>
        <v>0</v>
      </c>
      <c r="P116" s="84"/>
      <c r="R116" s="84"/>
    </row>
    <row r="117" spans="1:18" x14ac:dyDescent="0.2">
      <c r="A117" s="28">
        <f t="shared" si="69"/>
        <v>96</v>
      </c>
      <c r="B117" s="27" t="s">
        <v>54</v>
      </c>
      <c r="C117" s="48">
        <f>+'CFIT Schedules'!E117</f>
        <v>150182</v>
      </c>
      <c r="D117" s="56">
        <f t="shared" si="76"/>
        <v>-52564</v>
      </c>
      <c r="E117" s="48">
        <v>0</v>
      </c>
      <c r="F117" s="48">
        <f t="shared" si="77"/>
        <v>-52564</v>
      </c>
      <c r="G117" s="37">
        <f>ROUND('CFIT Schedules'!F117*-0.35,0)</f>
        <v>0</v>
      </c>
      <c r="H117" s="37">
        <f t="shared" si="78"/>
        <v>-52564</v>
      </c>
      <c r="I117" s="37">
        <f>ROUND('CFIT Schedules'!H117*-0.35,0)</f>
        <v>0</v>
      </c>
      <c r="J117" s="37">
        <f t="shared" si="79"/>
        <v>-52564</v>
      </c>
      <c r="K117" s="66">
        <f t="shared" si="80"/>
        <v>0</v>
      </c>
      <c r="L117" s="56">
        <f t="shared" si="81"/>
        <v>0</v>
      </c>
      <c r="M117" s="28" t="str">
        <f>'CFIT Schedules'!L117</f>
        <v>NON-APPLIC</v>
      </c>
      <c r="N117" s="37">
        <f>ROUND('CFIT Schedules'!M117*-0.35,0)</f>
        <v>0</v>
      </c>
      <c r="O117" s="37">
        <f t="shared" si="82"/>
        <v>0</v>
      </c>
      <c r="P117" s="84"/>
      <c r="R117" s="84"/>
    </row>
    <row r="118" spans="1:18" x14ac:dyDescent="0.2">
      <c r="A118" s="28">
        <f t="shared" si="69"/>
        <v>97</v>
      </c>
      <c r="B118" s="27" t="s">
        <v>55</v>
      </c>
      <c r="C118" s="48">
        <f>+'CFIT Schedules'!E118</f>
        <v>0</v>
      </c>
      <c r="D118" s="56">
        <f t="shared" si="76"/>
        <v>0</v>
      </c>
      <c r="E118" s="48">
        <v>0</v>
      </c>
      <c r="F118" s="48">
        <f t="shared" si="77"/>
        <v>0</v>
      </c>
      <c r="G118" s="37">
        <f>ROUND('CFIT Schedules'!F118*-0.35,0)</f>
        <v>0</v>
      </c>
      <c r="H118" s="37">
        <f t="shared" si="78"/>
        <v>0</v>
      </c>
      <c r="I118" s="37">
        <f>ROUND('CFIT Schedules'!H118*-0.35,0)</f>
        <v>0</v>
      </c>
      <c r="J118" s="37">
        <f t="shared" si="79"/>
        <v>0</v>
      </c>
      <c r="K118" s="66">
        <f t="shared" si="80"/>
        <v>0.98899999999999999</v>
      </c>
      <c r="L118" s="56">
        <f t="shared" si="81"/>
        <v>0</v>
      </c>
      <c r="M118" s="28" t="str">
        <f>'CFIT Schedules'!L118</f>
        <v>REVENUE</v>
      </c>
      <c r="N118" s="37">
        <f>ROUND('CFIT Schedules'!M118*-0.35,0)</f>
        <v>0</v>
      </c>
      <c r="O118" s="37">
        <f t="shared" si="82"/>
        <v>0</v>
      </c>
      <c r="P118" s="84"/>
      <c r="R118" s="84"/>
    </row>
    <row r="119" spans="1:18" x14ac:dyDescent="0.2">
      <c r="A119" s="28">
        <f t="shared" si="69"/>
        <v>98</v>
      </c>
      <c r="B119" s="27" t="s">
        <v>56</v>
      </c>
      <c r="C119" s="48">
        <f>+'CFIT Schedules'!E119</f>
        <v>216993</v>
      </c>
      <c r="D119" s="56">
        <f t="shared" si="76"/>
        <v>-75948</v>
      </c>
      <c r="E119" s="48">
        <v>0</v>
      </c>
      <c r="F119" s="48">
        <f>SUM(D119:E119)</f>
        <v>-75948</v>
      </c>
      <c r="G119" s="37">
        <f>ROUND('CFIT Schedules'!F119*-0.35,0)</f>
        <v>0</v>
      </c>
      <c r="H119" s="37">
        <f t="shared" si="78"/>
        <v>-75948</v>
      </c>
      <c r="I119" s="37">
        <f>ROUND('CFIT Schedules'!H119*-0.35,0)</f>
        <v>0</v>
      </c>
      <c r="J119" s="37">
        <f t="shared" si="79"/>
        <v>-75948</v>
      </c>
      <c r="K119" s="66">
        <f t="shared" si="80"/>
        <v>0.98599999999999999</v>
      </c>
      <c r="L119" s="56">
        <f t="shared" si="81"/>
        <v>-74885</v>
      </c>
      <c r="M119" s="28" t="str">
        <f>'CFIT Schedules'!L119</f>
        <v>TRAN PLT</v>
      </c>
      <c r="N119" s="37">
        <f>ROUND('CFIT Schedules'!M119*-0.35,0)</f>
        <v>52401</v>
      </c>
      <c r="O119" s="37">
        <f t="shared" si="82"/>
        <v>-22484</v>
      </c>
      <c r="P119" s="84"/>
      <c r="R119" s="84"/>
    </row>
    <row r="120" spans="1:18" x14ac:dyDescent="0.2">
      <c r="A120" s="28">
        <f t="shared" si="69"/>
        <v>99</v>
      </c>
      <c r="B120" s="27" t="s">
        <v>185</v>
      </c>
      <c r="C120" s="48">
        <f>+'CFIT Schedules'!E120</f>
        <v>0</v>
      </c>
      <c r="D120" s="56">
        <f t="shared" si="76"/>
        <v>0</v>
      </c>
      <c r="E120" s="48">
        <v>0</v>
      </c>
      <c r="F120" s="48">
        <f>SUM(D120:E120)</f>
        <v>0</v>
      </c>
      <c r="G120" s="37">
        <f>ROUND('CFIT Schedules'!F120*-0.35,0)</f>
        <v>0</v>
      </c>
      <c r="H120" s="37">
        <f t="shared" si="78"/>
        <v>0</v>
      </c>
      <c r="I120" s="37">
        <f>ROUND('CFIT Schedules'!H120*-0.35,0)</f>
        <v>0</v>
      </c>
      <c r="J120" s="37">
        <f t="shared" si="79"/>
        <v>0</v>
      </c>
      <c r="K120" s="66">
        <f t="shared" si="80"/>
        <v>1</v>
      </c>
      <c r="L120" s="56">
        <f t="shared" si="81"/>
        <v>0</v>
      </c>
      <c r="M120" s="28" t="str">
        <f>'CFIT Schedules'!L120</f>
        <v>SPECIFIC</v>
      </c>
      <c r="N120" s="37">
        <f>ROUND('CFIT Schedules'!M120*-0.35,0)</f>
        <v>0</v>
      </c>
      <c r="O120" s="37">
        <f t="shared" si="82"/>
        <v>0</v>
      </c>
      <c r="P120" s="84"/>
      <c r="R120" s="84"/>
    </row>
    <row r="121" spans="1:18" x14ac:dyDescent="0.2">
      <c r="A121" s="28">
        <f t="shared" si="69"/>
        <v>100</v>
      </c>
      <c r="B121" s="27" t="s">
        <v>186</v>
      </c>
      <c r="C121" s="49">
        <f>+'CFIT Schedules'!E121</f>
        <v>-313063</v>
      </c>
      <c r="D121" s="56">
        <f t="shared" si="76"/>
        <v>109572</v>
      </c>
      <c r="E121" s="49">
        <v>0</v>
      </c>
      <c r="F121" s="49">
        <f>SUM(D121:E121)</f>
        <v>109572</v>
      </c>
      <c r="G121" s="37">
        <f>ROUND('CFIT Schedules'!F121*-0.35,0)</f>
        <v>0</v>
      </c>
      <c r="H121" s="37">
        <f t="shared" si="78"/>
        <v>109572</v>
      </c>
      <c r="I121" s="37">
        <f>ROUND('CFIT Schedules'!H121*-0.35,0)</f>
        <v>0</v>
      </c>
      <c r="J121" s="49">
        <f>+H121+I121</f>
        <v>109572</v>
      </c>
      <c r="K121" s="66">
        <f t="shared" si="80"/>
        <v>1</v>
      </c>
      <c r="L121" s="56">
        <f t="shared" si="81"/>
        <v>109572</v>
      </c>
      <c r="M121" s="28" t="str">
        <f>'CFIT Schedules'!L121</f>
        <v>SPECIFIC</v>
      </c>
      <c r="N121" s="37">
        <f>ROUND('CFIT Schedules'!M121*-0.35,0)</f>
        <v>0</v>
      </c>
      <c r="O121" s="37">
        <f t="shared" si="82"/>
        <v>109572</v>
      </c>
      <c r="P121" s="84"/>
      <c r="R121" s="84"/>
    </row>
    <row r="122" spans="1:18" x14ac:dyDescent="0.2">
      <c r="A122" s="28">
        <f t="shared" si="69"/>
        <v>101</v>
      </c>
      <c r="B122" s="90" t="s">
        <v>57</v>
      </c>
      <c r="C122" s="94">
        <f t="shared" ref="C122:J122" si="87">SUM(C99:C121)</f>
        <v>-8808536</v>
      </c>
      <c r="D122" s="94">
        <f t="shared" si="87"/>
        <v>3082987</v>
      </c>
      <c r="E122" s="94">
        <f t="shared" si="87"/>
        <v>0</v>
      </c>
      <c r="F122" s="94">
        <f t="shared" si="87"/>
        <v>3082987</v>
      </c>
      <c r="G122" s="94">
        <f t="shared" ref="G122" si="88">SUM(G99:G121)</f>
        <v>0</v>
      </c>
      <c r="H122" s="94">
        <f t="shared" si="87"/>
        <v>3082987</v>
      </c>
      <c r="I122" s="94">
        <f t="shared" si="87"/>
        <v>0</v>
      </c>
      <c r="J122" s="94">
        <f t="shared" si="87"/>
        <v>3082987</v>
      </c>
      <c r="K122" s="34"/>
      <c r="L122" s="94">
        <f>SUM(L99:L121)</f>
        <v>3122698</v>
      </c>
      <c r="N122" s="94">
        <f t="shared" ref="N122:O122" si="89">SUM(N99:N121)</f>
        <v>46336</v>
      </c>
      <c r="O122" s="94">
        <f t="shared" si="89"/>
        <v>3169034</v>
      </c>
    </row>
    <row r="123" spans="1:18" x14ac:dyDescent="0.2">
      <c r="A123" s="28">
        <f t="shared" si="69"/>
        <v>102</v>
      </c>
      <c r="B123" s="27" t="s">
        <v>0</v>
      </c>
      <c r="C123" s="48"/>
      <c r="D123" s="48"/>
      <c r="K123" s="97"/>
    </row>
    <row r="124" spans="1:18" x14ac:dyDescent="0.2">
      <c r="A124" s="28">
        <f t="shared" si="69"/>
        <v>103</v>
      </c>
      <c r="B124" s="90" t="s">
        <v>58</v>
      </c>
      <c r="C124" s="48"/>
      <c r="D124" s="48"/>
      <c r="K124" s="97"/>
    </row>
    <row r="125" spans="1:18" x14ac:dyDescent="0.2">
      <c r="A125" s="28">
        <f t="shared" si="69"/>
        <v>104</v>
      </c>
      <c r="B125" s="27" t="s">
        <v>59</v>
      </c>
      <c r="C125" s="48">
        <f>+'CFIT Schedules'!E125</f>
        <v>24501</v>
      </c>
      <c r="D125" s="56">
        <f t="shared" ref="D125:D136" si="90">IF(C125*0.35=0,0,ROUND(C125*-0.35,0))</f>
        <v>-8575</v>
      </c>
      <c r="E125" s="48">
        <v>0</v>
      </c>
      <c r="F125" s="48">
        <f t="shared" ref="F125:F136" si="91">SUM(D125:E125)</f>
        <v>-8575</v>
      </c>
      <c r="G125" s="37">
        <f>ROUND('CFIT Schedules'!F125*-0.35,0)</f>
        <v>0</v>
      </c>
      <c r="H125" s="37">
        <f t="shared" ref="H125:H141" si="92">+F125+G125</f>
        <v>-8575</v>
      </c>
      <c r="I125" s="37">
        <f>ROUND('CFIT Schedules'!H125*-0.35,0)</f>
        <v>0</v>
      </c>
      <c r="J125" s="37">
        <f t="shared" ref="J125:J136" si="93">+H125+I125</f>
        <v>-8575</v>
      </c>
      <c r="K125" s="66">
        <f t="shared" ref="K125:K147" si="94">VLOOKUP(M125,$C$253:$D$267,2,FALSE)</f>
        <v>0.999</v>
      </c>
      <c r="L125" s="56">
        <f t="shared" ref="L125:L136" si="95">IF(J125*K125=0,0, ROUND(J125*K125,0))</f>
        <v>-8566</v>
      </c>
      <c r="M125" s="28" t="str">
        <f>'CFIT Schedules'!L125</f>
        <v>DIST PLT</v>
      </c>
      <c r="N125" s="37">
        <f>ROUND('CFIT Schedules'!M125*-0.35,0)</f>
        <v>0</v>
      </c>
      <c r="O125" s="37">
        <f t="shared" ref="O125:O147" si="96">L125+N125</f>
        <v>-8566</v>
      </c>
      <c r="P125" s="84"/>
      <c r="R125" s="84"/>
    </row>
    <row r="126" spans="1:18" x14ac:dyDescent="0.2">
      <c r="A126" s="28">
        <f t="shared" si="69"/>
        <v>105</v>
      </c>
      <c r="B126" s="27" t="s">
        <v>60</v>
      </c>
      <c r="C126" s="48">
        <f>+'CFIT Schedules'!E126</f>
        <v>-13556</v>
      </c>
      <c r="D126" s="56">
        <f t="shared" si="90"/>
        <v>4745</v>
      </c>
      <c r="E126" s="48">
        <v>0</v>
      </c>
      <c r="F126" s="48">
        <f t="shared" si="91"/>
        <v>4745</v>
      </c>
      <c r="G126" s="37">
        <f>ROUND('CFIT Schedules'!F126*-0.35,0)</f>
        <v>0</v>
      </c>
      <c r="H126" s="37">
        <f t="shared" si="92"/>
        <v>4745</v>
      </c>
      <c r="I126" s="37">
        <f>ROUND('CFIT Schedules'!H126*-0.35,0)</f>
        <v>0</v>
      </c>
      <c r="J126" s="37">
        <f t="shared" si="93"/>
        <v>4745</v>
      </c>
      <c r="K126" s="66">
        <f t="shared" si="94"/>
        <v>0.98899999999999999</v>
      </c>
      <c r="L126" s="56">
        <f t="shared" si="95"/>
        <v>4693</v>
      </c>
      <c r="M126" s="28" t="str">
        <f>'CFIT Schedules'!L126</f>
        <v>REVENUE</v>
      </c>
      <c r="N126" s="37">
        <f>ROUND('CFIT Schedules'!M126*-0.35,0)</f>
        <v>0</v>
      </c>
      <c r="O126" s="37">
        <f t="shared" si="96"/>
        <v>4693</v>
      </c>
      <c r="P126" s="84"/>
      <c r="R126" s="84"/>
    </row>
    <row r="127" spans="1:18" x14ac:dyDescent="0.2">
      <c r="A127" s="28">
        <f t="shared" si="69"/>
        <v>106</v>
      </c>
      <c r="B127" s="73" t="s">
        <v>318</v>
      </c>
      <c r="C127" s="48">
        <f>+'CFIT Schedules'!E127</f>
        <v>4698444</v>
      </c>
      <c r="D127" s="56">
        <f t="shared" si="90"/>
        <v>-1644455</v>
      </c>
      <c r="E127" s="48">
        <v>0</v>
      </c>
      <c r="F127" s="48">
        <f t="shared" si="91"/>
        <v>-1644455</v>
      </c>
      <c r="G127" s="37">
        <f>ROUND('CFIT Schedules'!F127*-0.35,0)</f>
        <v>0</v>
      </c>
      <c r="H127" s="37">
        <f t="shared" si="92"/>
        <v>-1644455</v>
      </c>
      <c r="I127" s="37">
        <f>ROUND('CFIT Schedules'!H127*-0.35,0)</f>
        <v>0</v>
      </c>
      <c r="J127" s="37">
        <f t="shared" si="93"/>
        <v>-1644455</v>
      </c>
      <c r="K127" s="66">
        <f t="shared" si="94"/>
        <v>0.98599999999999999</v>
      </c>
      <c r="L127" s="56">
        <f t="shared" si="95"/>
        <v>-1621433</v>
      </c>
      <c r="M127" s="28" t="str">
        <f>'CFIT Schedules'!L127</f>
        <v>DEMAND</v>
      </c>
      <c r="N127" s="37">
        <f>ROUND('CFIT Schedules'!M127*-0.35,0)</f>
        <v>783116</v>
      </c>
      <c r="O127" s="37">
        <f t="shared" si="96"/>
        <v>-838317</v>
      </c>
      <c r="P127" s="84"/>
      <c r="R127" s="84"/>
    </row>
    <row r="128" spans="1:18" x14ac:dyDescent="0.2">
      <c r="A128" s="28">
        <f t="shared" si="69"/>
        <v>107</v>
      </c>
      <c r="B128" s="73" t="s">
        <v>276</v>
      </c>
      <c r="C128" s="48">
        <f>+'CFIT Schedules'!E128</f>
        <v>950797</v>
      </c>
      <c r="D128" s="56">
        <f t="shared" si="90"/>
        <v>-332779</v>
      </c>
      <c r="E128" s="48">
        <v>0</v>
      </c>
      <c r="F128" s="48">
        <f>SUM(D128:E128)</f>
        <v>-332779</v>
      </c>
      <c r="G128" s="37">
        <f>ROUND('CFIT Schedules'!F128*-0.35,0)</f>
        <v>0</v>
      </c>
      <c r="H128" s="37">
        <f t="shared" si="92"/>
        <v>-332779</v>
      </c>
      <c r="I128" s="37">
        <f>ROUND('CFIT Schedules'!H128*-0.35,0)</f>
        <v>0</v>
      </c>
      <c r="J128" s="37">
        <f t="shared" si="93"/>
        <v>-332779</v>
      </c>
      <c r="K128" s="66">
        <f t="shared" si="94"/>
        <v>0.99</v>
      </c>
      <c r="L128" s="56">
        <f t="shared" si="95"/>
        <v>-329451</v>
      </c>
      <c r="M128" s="28" t="str">
        <f>'CFIT Schedules'!L128</f>
        <v>LABOR</v>
      </c>
      <c r="N128" s="37">
        <f>ROUND('CFIT Schedules'!M128*-0.35,0)</f>
        <v>0</v>
      </c>
      <c r="O128" s="37">
        <f t="shared" si="96"/>
        <v>-329451</v>
      </c>
      <c r="P128" s="84"/>
      <c r="R128" s="84"/>
    </row>
    <row r="129" spans="1:18" x14ac:dyDescent="0.2">
      <c r="A129" s="28">
        <f t="shared" si="69"/>
        <v>108</v>
      </c>
      <c r="B129" s="27" t="s">
        <v>61</v>
      </c>
      <c r="C129" s="48">
        <f>+'CFIT Schedules'!E129</f>
        <v>1944</v>
      </c>
      <c r="D129" s="56">
        <f t="shared" si="90"/>
        <v>-680</v>
      </c>
      <c r="E129" s="48">
        <v>0</v>
      </c>
      <c r="F129" s="48">
        <f t="shared" si="91"/>
        <v>-680</v>
      </c>
      <c r="G129" s="37">
        <f>ROUND('CFIT Schedules'!F129*-0.35,0)</f>
        <v>0</v>
      </c>
      <c r="H129" s="37">
        <f t="shared" si="92"/>
        <v>-680</v>
      </c>
      <c r="I129" s="37">
        <f>ROUND('CFIT Schedules'!H129*-0.35,0)</f>
        <v>0</v>
      </c>
      <c r="J129" s="37">
        <f t="shared" si="93"/>
        <v>-680</v>
      </c>
      <c r="K129" s="66">
        <f t="shared" si="94"/>
        <v>0.98899999999999999</v>
      </c>
      <c r="L129" s="56">
        <f t="shared" si="95"/>
        <v>-673</v>
      </c>
      <c r="M129" s="28" t="str">
        <f>'CFIT Schedules'!L129</f>
        <v>REVENUE</v>
      </c>
      <c r="N129" s="37">
        <f>ROUND('CFIT Schedules'!M129*-0.35,0)</f>
        <v>0</v>
      </c>
      <c r="O129" s="37">
        <f t="shared" si="96"/>
        <v>-673</v>
      </c>
      <c r="P129" s="84"/>
      <c r="R129" s="84"/>
    </row>
    <row r="130" spans="1:18" x14ac:dyDescent="0.2">
      <c r="A130" s="28">
        <f t="shared" si="69"/>
        <v>109</v>
      </c>
      <c r="B130" s="27" t="s">
        <v>355</v>
      </c>
      <c r="C130" s="48">
        <f>+'CFIT Schedules'!E130</f>
        <v>431564</v>
      </c>
      <c r="D130" s="56">
        <f>IF(C130*0.35=0,0,ROUND(C130*-0.35,0))</f>
        <v>-151047</v>
      </c>
      <c r="E130" s="48">
        <v>0</v>
      </c>
      <c r="F130" s="48">
        <f>SUM(D130:E130)</f>
        <v>-151047</v>
      </c>
      <c r="G130" s="37">
        <f>ROUND('CFIT Schedules'!F130*-0.35,0)</f>
        <v>0</v>
      </c>
      <c r="H130" s="37">
        <f t="shared" si="92"/>
        <v>-151047</v>
      </c>
      <c r="I130" s="37">
        <f>ROUND('CFIT Schedules'!H130*-0.35,0)</f>
        <v>0</v>
      </c>
      <c r="J130" s="37">
        <f>+H130+I130</f>
        <v>-151047</v>
      </c>
      <c r="K130" s="66">
        <f t="shared" si="94"/>
        <v>0.98899999999999999</v>
      </c>
      <c r="L130" s="56">
        <f>IF(J130*K130=0,0, ROUND(J130*K130,0))</f>
        <v>-149385</v>
      </c>
      <c r="M130" s="28" t="str">
        <f>'CFIT Schedules'!L130</f>
        <v>REVENUE</v>
      </c>
      <c r="N130" s="37">
        <f>ROUND('CFIT Schedules'!M130*-0.35,0)</f>
        <v>0</v>
      </c>
      <c r="O130" s="37">
        <f t="shared" si="96"/>
        <v>-149385</v>
      </c>
      <c r="P130" s="84"/>
      <c r="R130" s="84"/>
    </row>
    <row r="131" spans="1:18" x14ac:dyDescent="0.2">
      <c r="A131" s="28">
        <f t="shared" si="69"/>
        <v>110</v>
      </c>
      <c r="B131" s="27" t="s">
        <v>356</v>
      </c>
      <c r="C131" s="48">
        <f>+'CFIT Schedules'!E131</f>
        <v>1546438</v>
      </c>
      <c r="D131" s="56">
        <f>IF(C131*0.35=0,0,ROUND(C131*-0.35,0))</f>
        <v>-541253</v>
      </c>
      <c r="E131" s="48">
        <v>0</v>
      </c>
      <c r="F131" s="48">
        <f>SUM(D131:E131)</f>
        <v>-541253</v>
      </c>
      <c r="G131" s="37">
        <f>ROUND('CFIT Schedules'!F131*-0.35,0)</f>
        <v>0</v>
      </c>
      <c r="H131" s="37">
        <f t="shared" si="92"/>
        <v>-541253</v>
      </c>
      <c r="I131" s="37">
        <f>ROUND('CFIT Schedules'!H131*-0.35,0)</f>
        <v>0</v>
      </c>
      <c r="J131" s="37">
        <f>+H131+I131</f>
        <v>-541253</v>
      </c>
      <c r="K131" s="66">
        <f t="shared" si="94"/>
        <v>0.98899999999999999</v>
      </c>
      <c r="L131" s="56">
        <f>IF(J131*K131=0,0, ROUND(J131*K131,0))</f>
        <v>-535299</v>
      </c>
      <c r="M131" s="28" t="str">
        <f>'CFIT Schedules'!L131</f>
        <v>REVENUE</v>
      </c>
      <c r="N131" s="37">
        <f>ROUND('CFIT Schedules'!M131*-0.35,0)</f>
        <v>0</v>
      </c>
      <c r="O131" s="37">
        <f t="shared" si="96"/>
        <v>-535299</v>
      </c>
      <c r="P131" s="84"/>
      <c r="R131" s="84"/>
    </row>
    <row r="132" spans="1:18" x14ac:dyDescent="0.2">
      <c r="A132" s="28">
        <f t="shared" si="69"/>
        <v>111</v>
      </c>
      <c r="B132" s="27" t="s">
        <v>62</v>
      </c>
      <c r="C132" s="48">
        <f>+'CFIT Schedules'!E132</f>
        <v>0</v>
      </c>
      <c r="D132" s="56">
        <f t="shared" si="90"/>
        <v>0</v>
      </c>
      <c r="E132" s="48">
        <v>0</v>
      </c>
      <c r="F132" s="48">
        <f t="shared" si="91"/>
        <v>0</v>
      </c>
      <c r="G132" s="37">
        <f>ROUND('CFIT Schedules'!F132*-0.35,0)</f>
        <v>0</v>
      </c>
      <c r="H132" s="37">
        <f t="shared" si="92"/>
        <v>0</v>
      </c>
      <c r="I132" s="37">
        <f>ROUND('CFIT Schedules'!H132*-0.35,0)</f>
        <v>0</v>
      </c>
      <c r="J132" s="37">
        <f t="shared" si="93"/>
        <v>0</v>
      </c>
      <c r="K132" s="66">
        <f t="shared" si="94"/>
        <v>0.98599999999999999</v>
      </c>
      <c r="L132" s="56">
        <f t="shared" si="95"/>
        <v>0</v>
      </c>
      <c r="M132" s="28" t="str">
        <f>'CFIT Schedules'!L132</f>
        <v>TRAN PLT</v>
      </c>
      <c r="N132" s="37">
        <f>ROUND('CFIT Schedules'!M132*-0.35,0)</f>
        <v>0</v>
      </c>
      <c r="O132" s="37">
        <f t="shared" si="96"/>
        <v>0</v>
      </c>
      <c r="P132" s="84"/>
      <c r="R132" s="84"/>
    </row>
    <row r="133" spans="1:18" x14ac:dyDescent="0.2">
      <c r="A133" s="28">
        <f t="shared" si="69"/>
        <v>112</v>
      </c>
      <c r="B133" s="27" t="s">
        <v>63</v>
      </c>
      <c r="C133" s="48">
        <f>+'CFIT Schedules'!E133</f>
        <v>0</v>
      </c>
      <c r="D133" s="56">
        <f t="shared" si="90"/>
        <v>0</v>
      </c>
      <c r="E133" s="48">
        <v>0</v>
      </c>
      <c r="F133" s="48">
        <f t="shared" si="91"/>
        <v>0</v>
      </c>
      <c r="G133" s="37">
        <f>ROUND('CFIT Schedules'!F133*-0.35,0)</f>
        <v>0</v>
      </c>
      <c r="H133" s="37">
        <f t="shared" si="92"/>
        <v>0</v>
      </c>
      <c r="I133" s="37">
        <f>ROUND('CFIT Schedules'!H133*-0.35,0)</f>
        <v>0</v>
      </c>
      <c r="J133" s="37">
        <f t="shared" si="93"/>
        <v>0</v>
      </c>
      <c r="K133" s="66">
        <f t="shared" si="94"/>
        <v>0</v>
      </c>
      <c r="L133" s="56">
        <f t="shared" si="95"/>
        <v>0</v>
      </c>
      <c r="M133" s="28" t="str">
        <f>'CFIT Schedules'!L133</f>
        <v>NON-UTILITY</v>
      </c>
      <c r="N133" s="37">
        <f>ROUND('CFIT Schedules'!M133*-0.35,0)</f>
        <v>0</v>
      </c>
      <c r="O133" s="37">
        <f t="shared" si="96"/>
        <v>0</v>
      </c>
      <c r="P133" s="84"/>
      <c r="R133" s="84"/>
    </row>
    <row r="134" spans="1:18" x14ac:dyDescent="0.2">
      <c r="A134" s="28">
        <f t="shared" si="69"/>
        <v>113</v>
      </c>
      <c r="B134" s="73" t="s">
        <v>260</v>
      </c>
      <c r="C134" s="48">
        <f>+'CFIT Schedules'!E134</f>
        <v>14511420</v>
      </c>
      <c r="D134" s="56">
        <f t="shared" si="90"/>
        <v>-5078997</v>
      </c>
      <c r="E134" s="48">
        <v>0</v>
      </c>
      <c r="F134" s="48">
        <f t="shared" si="91"/>
        <v>-5078997</v>
      </c>
      <c r="G134" s="37">
        <f>ROUND('CFIT Schedules'!F134*-0.35,0)</f>
        <v>0</v>
      </c>
      <c r="H134" s="37">
        <f t="shared" si="92"/>
        <v>-5078997</v>
      </c>
      <c r="I134" s="37">
        <f>ROUND('CFIT Schedules'!H134*-0.35,0)</f>
        <v>0</v>
      </c>
      <c r="J134" s="37">
        <f t="shared" si="93"/>
        <v>-5078997</v>
      </c>
      <c r="K134" s="66">
        <f t="shared" si="94"/>
        <v>0.99</v>
      </c>
      <c r="L134" s="56">
        <f t="shared" si="95"/>
        <v>-5028207</v>
      </c>
      <c r="M134" s="28" t="str">
        <f>'CFIT Schedules'!L134</f>
        <v>LABOR</v>
      </c>
      <c r="N134" s="37">
        <f>ROUND('CFIT Schedules'!M134*-0.35,0)</f>
        <v>0</v>
      </c>
      <c r="O134" s="37">
        <f t="shared" si="96"/>
        <v>-5028207</v>
      </c>
      <c r="P134" s="84"/>
      <c r="R134" s="84"/>
    </row>
    <row r="135" spans="1:18" x14ac:dyDescent="0.2">
      <c r="A135" s="28">
        <f t="shared" si="69"/>
        <v>114</v>
      </c>
      <c r="B135" s="73" t="s">
        <v>261</v>
      </c>
      <c r="C135" s="48">
        <f>+'CFIT Schedules'!E135</f>
        <v>3771</v>
      </c>
      <c r="D135" s="56">
        <f t="shared" si="90"/>
        <v>-1320</v>
      </c>
      <c r="E135" s="48">
        <v>0</v>
      </c>
      <c r="F135" s="48">
        <f t="shared" si="91"/>
        <v>-1320</v>
      </c>
      <c r="G135" s="37">
        <f>ROUND('CFIT Schedules'!F135*-0.35,0)</f>
        <v>0</v>
      </c>
      <c r="H135" s="37">
        <f t="shared" si="92"/>
        <v>-1320</v>
      </c>
      <c r="I135" s="37">
        <f>ROUND('CFIT Schedules'!H135*-0.35,0)</f>
        <v>0</v>
      </c>
      <c r="J135" s="37">
        <f t="shared" si="93"/>
        <v>-1320</v>
      </c>
      <c r="K135" s="66">
        <f t="shared" si="94"/>
        <v>0.99</v>
      </c>
      <c r="L135" s="56">
        <f t="shared" si="95"/>
        <v>-1307</v>
      </c>
      <c r="M135" s="28" t="str">
        <f>'CFIT Schedules'!L135</f>
        <v>LABOR</v>
      </c>
      <c r="N135" s="37">
        <f>ROUND('CFIT Schedules'!M135*-0.35,0)</f>
        <v>0</v>
      </c>
      <c r="O135" s="37">
        <f t="shared" si="96"/>
        <v>-1307</v>
      </c>
      <c r="P135" s="84"/>
      <c r="R135" s="84"/>
    </row>
    <row r="136" spans="1:18" x14ac:dyDescent="0.2">
      <c r="A136" s="28">
        <f t="shared" si="69"/>
        <v>115</v>
      </c>
      <c r="B136" s="73" t="s">
        <v>262</v>
      </c>
      <c r="C136" s="48">
        <f>+'CFIT Schedules'!E136</f>
        <v>11567558</v>
      </c>
      <c r="D136" s="56">
        <f t="shared" si="90"/>
        <v>-4048645</v>
      </c>
      <c r="E136" s="48">
        <v>0</v>
      </c>
      <c r="F136" s="48">
        <f t="shared" si="91"/>
        <v>-4048645</v>
      </c>
      <c r="G136" s="37">
        <f>ROUND('CFIT Schedules'!F136*-0.35,0)</f>
        <v>0</v>
      </c>
      <c r="H136" s="37">
        <f t="shared" si="92"/>
        <v>-4048645</v>
      </c>
      <c r="I136" s="37">
        <f>ROUND('CFIT Schedules'!H136*-0.35,0)</f>
        <v>0</v>
      </c>
      <c r="J136" s="37">
        <f t="shared" si="93"/>
        <v>-4048645</v>
      </c>
      <c r="K136" s="66">
        <f t="shared" si="94"/>
        <v>0.99</v>
      </c>
      <c r="L136" s="56">
        <f t="shared" si="95"/>
        <v>-4008159</v>
      </c>
      <c r="M136" s="28" t="str">
        <f>'CFIT Schedules'!L136</f>
        <v>LABOR</v>
      </c>
      <c r="N136" s="37">
        <f>ROUND('CFIT Schedules'!M136*-0.35,0)</f>
        <v>0</v>
      </c>
      <c r="O136" s="37">
        <f t="shared" si="96"/>
        <v>-4008159</v>
      </c>
      <c r="P136" s="84"/>
      <c r="R136" s="84"/>
    </row>
    <row r="137" spans="1:18" x14ac:dyDescent="0.2">
      <c r="A137" s="28">
        <f t="shared" si="69"/>
        <v>116</v>
      </c>
      <c r="B137" s="73" t="s">
        <v>302</v>
      </c>
      <c r="C137" s="48">
        <f>+'CFIT Schedules'!E137</f>
        <v>0</v>
      </c>
      <c r="D137" s="56">
        <f t="shared" ref="D137" si="97">IF(C137*0.35=0,0,ROUND(C137*-0.35,0))</f>
        <v>0</v>
      </c>
      <c r="E137" s="48">
        <v>0</v>
      </c>
      <c r="F137" s="48">
        <f t="shared" ref="F137" si="98">SUM(D137:E137)</f>
        <v>0</v>
      </c>
      <c r="G137" s="37">
        <f>ROUND('CFIT Schedules'!F137*-0.35,0)</f>
        <v>0</v>
      </c>
      <c r="H137" s="37">
        <f t="shared" si="92"/>
        <v>0</v>
      </c>
      <c r="I137" s="37">
        <f>ROUND('CFIT Schedules'!H137*-0.35,0)</f>
        <v>0</v>
      </c>
      <c r="J137" s="37">
        <f t="shared" ref="J137" si="99">+H137+I137</f>
        <v>0</v>
      </c>
      <c r="K137" s="66">
        <f t="shared" si="94"/>
        <v>0.98599999999999999</v>
      </c>
      <c r="L137" s="56">
        <f t="shared" ref="L137" si="100">IF(J137*K137=0,0, ROUND(J137*K137,0))</f>
        <v>0</v>
      </c>
      <c r="M137" s="28" t="str">
        <f>'CFIT Schedules'!L137</f>
        <v>TRAN PLT</v>
      </c>
      <c r="N137" s="37">
        <f>ROUND('CFIT Schedules'!M137*-0.35,0)</f>
        <v>0</v>
      </c>
      <c r="O137" s="37">
        <f t="shared" si="96"/>
        <v>0</v>
      </c>
      <c r="P137" s="84"/>
      <c r="R137" s="84"/>
    </row>
    <row r="138" spans="1:18" x14ac:dyDescent="0.2">
      <c r="A138" s="28">
        <f t="shared" si="69"/>
        <v>117</v>
      </c>
      <c r="B138" s="73" t="s">
        <v>263</v>
      </c>
      <c r="C138" s="48">
        <f>+'CFIT Schedules'!E138</f>
        <v>0</v>
      </c>
      <c r="D138" s="56">
        <f t="shared" ref="D138:D147" si="101">IF(C138*0.35=0,0,ROUND(C138*-0.35,0))</f>
        <v>0</v>
      </c>
      <c r="E138" s="48">
        <v>0</v>
      </c>
      <c r="F138" s="48">
        <f t="shared" ref="F138:F147" si="102">SUM(D138:E138)</f>
        <v>0</v>
      </c>
      <c r="G138" s="37">
        <f>ROUND('CFIT Schedules'!F138*-0.35,0)</f>
        <v>0</v>
      </c>
      <c r="H138" s="37">
        <f t="shared" si="92"/>
        <v>0</v>
      </c>
      <c r="I138" s="37">
        <f>ROUND('CFIT Schedules'!H138*-0.35,0)</f>
        <v>0</v>
      </c>
      <c r="J138" s="37">
        <f t="shared" ref="J138:J147" si="103">+H138+I138</f>
        <v>0</v>
      </c>
      <c r="K138" s="66">
        <f t="shared" si="94"/>
        <v>0</v>
      </c>
      <c r="L138" s="56">
        <f t="shared" ref="L138:L147" si="104">IF(J138*K138=0,0, ROUND(J138*K138,0))</f>
        <v>0</v>
      </c>
      <c r="M138" s="28" t="str">
        <f>'CFIT Schedules'!L138</f>
        <v>NON-APPLIC</v>
      </c>
      <c r="N138" s="37">
        <f>ROUND('CFIT Schedules'!M138*-0.35,0)</f>
        <v>0</v>
      </c>
      <c r="O138" s="37">
        <f t="shared" si="96"/>
        <v>0</v>
      </c>
      <c r="P138" s="84"/>
      <c r="R138" s="84"/>
    </row>
    <row r="139" spans="1:18" x14ac:dyDescent="0.2">
      <c r="A139" s="28">
        <f t="shared" si="69"/>
        <v>118</v>
      </c>
      <c r="B139" s="73" t="s">
        <v>299</v>
      </c>
      <c r="C139" s="48">
        <f>+'CFIT Schedules'!E139</f>
        <v>0</v>
      </c>
      <c r="D139" s="56">
        <f t="shared" si="101"/>
        <v>0</v>
      </c>
      <c r="E139" s="48">
        <v>0</v>
      </c>
      <c r="F139" s="48">
        <f t="shared" si="102"/>
        <v>0</v>
      </c>
      <c r="G139" s="37">
        <f>ROUND('CFIT Schedules'!F139*-0.35,0)</f>
        <v>0</v>
      </c>
      <c r="H139" s="37">
        <f t="shared" si="92"/>
        <v>0</v>
      </c>
      <c r="I139" s="37">
        <f>ROUND('CFIT Schedules'!H139*-0.35,0)</f>
        <v>0</v>
      </c>
      <c r="J139" s="37">
        <f t="shared" si="103"/>
        <v>0</v>
      </c>
      <c r="K139" s="66">
        <f t="shared" si="94"/>
        <v>0.98599999999999999</v>
      </c>
      <c r="L139" s="56">
        <f t="shared" si="104"/>
        <v>0</v>
      </c>
      <c r="M139" s="28" t="str">
        <f>'CFIT Schedules'!L139</f>
        <v>DEMAND</v>
      </c>
      <c r="N139" s="37">
        <f>ROUND('CFIT Schedules'!M139*-0.35,0)</f>
        <v>-12049</v>
      </c>
      <c r="O139" s="37">
        <f t="shared" si="96"/>
        <v>-12049</v>
      </c>
      <c r="P139" s="84"/>
      <c r="R139" s="84"/>
    </row>
    <row r="140" spans="1:18" x14ac:dyDescent="0.2">
      <c r="A140" s="28">
        <f t="shared" si="69"/>
        <v>119</v>
      </c>
      <c r="B140" s="73" t="s">
        <v>357</v>
      </c>
      <c r="C140" s="48">
        <f>+'CFIT Schedules'!E140</f>
        <v>0</v>
      </c>
      <c r="D140" s="56">
        <f>IF(C140*0.35=0,0,ROUND(C140*-0.35,0))</f>
        <v>0</v>
      </c>
      <c r="E140" s="48">
        <v>0</v>
      </c>
      <c r="F140" s="48">
        <f>SUM(D140:E140)</f>
        <v>0</v>
      </c>
      <c r="G140" s="37">
        <f>ROUND('CFIT Schedules'!F140*-0.35,0)</f>
        <v>0</v>
      </c>
      <c r="H140" s="37">
        <f t="shared" si="92"/>
        <v>0</v>
      </c>
      <c r="I140" s="37">
        <f>ROUND('CFIT Schedules'!H140*-0.35,0)</f>
        <v>0</v>
      </c>
      <c r="J140" s="37">
        <f>+H140+I140</f>
        <v>0</v>
      </c>
      <c r="K140" s="66">
        <f t="shared" si="94"/>
        <v>0.98599999999999999</v>
      </c>
      <c r="L140" s="56">
        <f>IF(J140*K140=0,0, ROUND(J140*K140,0))</f>
        <v>0</v>
      </c>
      <c r="M140" s="28" t="str">
        <f>'CFIT Schedules'!L140</f>
        <v>PROD PLT</v>
      </c>
      <c r="N140" s="37">
        <f>ROUND('CFIT Schedules'!M140*-0.35,0)</f>
        <v>0</v>
      </c>
      <c r="O140" s="37">
        <f t="shared" si="96"/>
        <v>0</v>
      </c>
      <c r="P140" s="84"/>
      <c r="R140" s="84"/>
    </row>
    <row r="141" spans="1:18" x14ac:dyDescent="0.2">
      <c r="A141" s="28">
        <f t="shared" si="69"/>
        <v>120</v>
      </c>
      <c r="B141" s="73" t="s">
        <v>358</v>
      </c>
      <c r="C141" s="48">
        <f>+'CFIT Schedules'!E141</f>
        <v>-3615459</v>
      </c>
      <c r="D141" s="56">
        <f>IF(C141*0.35=0,0,ROUND(C141*-0.35,0))</f>
        <v>1265411</v>
      </c>
      <c r="E141" s="48">
        <v>0</v>
      </c>
      <c r="F141" s="48">
        <f>SUM(D141:E141)</f>
        <v>1265411</v>
      </c>
      <c r="G141" s="37">
        <f>ROUND('CFIT Schedules'!F141*-0.35,0)</f>
        <v>0</v>
      </c>
      <c r="H141" s="37">
        <f t="shared" si="92"/>
        <v>1265411</v>
      </c>
      <c r="I141" s="37">
        <f>ROUND('CFIT Schedules'!H141*-0.35,0)</f>
        <v>0</v>
      </c>
      <c r="J141" s="37">
        <f>+H141+I141</f>
        <v>1265411</v>
      </c>
      <c r="K141" s="66">
        <f t="shared" si="94"/>
        <v>0.98599999999999999</v>
      </c>
      <c r="L141" s="56">
        <f>IF(J141*K141=0,0, ROUND(J141*K141,0))</f>
        <v>1247695</v>
      </c>
      <c r="M141" s="28" t="str">
        <f>'CFIT Schedules'!L141</f>
        <v>PROD PLT</v>
      </c>
      <c r="N141" s="37">
        <f>ROUND('CFIT Schedules'!M141*-0.35,0)</f>
        <v>0</v>
      </c>
      <c r="O141" s="37">
        <f t="shared" si="96"/>
        <v>1247695</v>
      </c>
      <c r="P141" s="84"/>
      <c r="R141" s="84"/>
    </row>
    <row r="142" spans="1:18" x14ac:dyDescent="0.2">
      <c r="A142" s="28">
        <f t="shared" si="69"/>
        <v>121</v>
      </c>
      <c r="B142" s="73" t="s">
        <v>347</v>
      </c>
      <c r="C142" s="48">
        <f>+'CFIT Schedules'!E142</f>
        <v>0</v>
      </c>
      <c r="D142" s="56">
        <f t="shared" ref="D142" si="105">IF(C142*0.35=0,0,ROUND(C142*-0.35,0))</f>
        <v>0</v>
      </c>
      <c r="E142" s="48">
        <v>0</v>
      </c>
      <c r="F142" s="48">
        <f t="shared" ref="F142" si="106">SUM(D142:E142)</f>
        <v>0</v>
      </c>
      <c r="G142" s="37">
        <f>ROUND('CFIT Schedules'!F142*-0.35,0)</f>
        <v>0</v>
      </c>
      <c r="H142" s="37">
        <f t="shared" ref="H142" si="107">+F142+G142</f>
        <v>0</v>
      </c>
      <c r="I142" s="37">
        <f>ROUND('CFIT Schedules'!H142*-0.35,0)</f>
        <v>0</v>
      </c>
      <c r="J142" s="37">
        <f t="shared" ref="J142" si="108">+H142+I142</f>
        <v>0</v>
      </c>
      <c r="K142" s="66">
        <f t="shared" si="94"/>
        <v>0.98599999999999999</v>
      </c>
      <c r="L142" s="56">
        <f t="shared" ref="L142" si="109">IF(J142*K142=0,0, ROUND(J142*K142,0))</f>
        <v>0</v>
      </c>
      <c r="M142" s="28" t="str">
        <f>'CFIT Schedules'!L142</f>
        <v>DEMAND</v>
      </c>
      <c r="N142" s="37">
        <f>ROUND('CFIT Schedules'!M142*-0.35,0)</f>
        <v>0</v>
      </c>
      <c r="O142" s="37">
        <f t="shared" ref="O142" si="110">L142+N142</f>
        <v>0</v>
      </c>
      <c r="P142" s="84"/>
      <c r="R142" s="84"/>
    </row>
    <row r="143" spans="1:18" x14ac:dyDescent="0.2">
      <c r="A143" s="28">
        <f t="shared" si="69"/>
        <v>122</v>
      </c>
      <c r="B143" s="73" t="s">
        <v>348</v>
      </c>
      <c r="C143" s="48">
        <f>+'CFIT Schedules'!E143</f>
        <v>0</v>
      </c>
      <c r="D143" s="56">
        <f t="shared" ref="D143" si="111">IF(C143*0.35=0,0,ROUND(C143*-0.35,0))</f>
        <v>0</v>
      </c>
      <c r="E143" s="48">
        <v>0</v>
      </c>
      <c r="F143" s="48">
        <f t="shared" ref="F143" si="112">SUM(D143:E143)</f>
        <v>0</v>
      </c>
      <c r="G143" s="37">
        <f>ROUND('CFIT Schedules'!F143*-0.35,0)</f>
        <v>0</v>
      </c>
      <c r="H143" s="37">
        <f t="shared" ref="H143" si="113">+F143+G143</f>
        <v>0</v>
      </c>
      <c r="I143" s="37">
        <f>ROUND('CFIT Schedules'!H143*-0.35,0)</f>
        <v>0</v>
      </c>
      <c r="J143" s="37">
        <f t="shared" ref="J143" si="114">+H143+I143</f>
        <v>0</v>
      </c>
      <c r="K143" s="66">
        <f t="shared" si="94"/>
        <v>0.98599999999999999</v>
      </c>
      <c r="L143" s="56">
        <f t="shared" ref="L143" si="115">IF(J143*K143=0,0, ROUND(J143*K143,0))</f>
        <v>0</v>
      </c>
      <c r="M143" s="28" t="str">
        <f>'CFIT Schedules'!L143</f>
        <v>DEMAND</v>
      </c>
      <c r="N143" s="37">
        <f>ROUND('CFIT Schedules'!M143*-0.35,0)</f>
        <v>0</v>
      </c>
      <c r="O143" s="37">
        <f t="shared" ref="O143" si="116">L143+N143</f>
        <v>0</v>
      </c>
      <c r="P143" s="84"/>
      <c r="R143" s="84"/>
    </row>
    <row r="144" spans="1:18" x14ac:dyDescent="0.2">
      <c r="A144" s="28">
        <f t="shared" si="69"/>
        <v>123</v>
      </c>
      <c r="B144" s="83" t="s">
        <v>341</v>
      </c>
      <c r="C144" s="48">
        <f>+'CFIT Schedules'!E144</f>
        <v>0</v>
      </c>
      <c r="D144" s="56">
        <f t="shared" si="101"/>
        <v>0</v>
      </c>
      <c r="E144" s="48">
        <v>0</v>
      </c>
      <c r="F144" s="48">
        <f t="shared" si="102"/>
        <v>0</v>
      </c>
      <c r="G144" s="37">
        <f>ROUND('CFIT Schedules'!F144*-0.35,0)</f>
        <v>0</v>
      </c>
      <c r="H144" s="37">
        <f t="shared" ref="H144:H147" si="117">+F144+G144</f>
        <v>0</v>
      </c>
      <c r="I144" s="37">
        <f>ROUND('CFIT Schedules'!H144*-0.35,0)</f>
        <v>0</v>
      </c>
      <c r="J144" s="37">
        <f t="shared" si="103"/>
        <v>0</v>
      </c>
      <c r="K144" s="66">
        <f t="shared" si="94"/>
        <v>0.98599999999999999</v>
      </c>
      <c r="L144" s="56">
        <f t="shared" si="104"/>
        <v>0</v>
      </c>
      <c r="M144" s="28" t="str">
        <f>'CFIT Schedules'!L144</f>
        <v>DEMAND</v>
      </c>
      <c r="N144" s="37">
        <f>ROUND('CFIT Schedules'!M144*-0.35,0)</f>
        <v>-386853</v>
      </c>
      <c r="O144" s="37">
        <f t="shared" si="96"/>
        <v>-386853</v>
      </c>
      <c r="P144" s="84"/>
      <c r="R144" s="84"/>
    </row>
    <row r="145" spans="1:18" x14ac:dyDescent="0.2">
      <c r="A145" s="28">
        <f t="shared" si="69"/>
        <v>124</v>
      </c>
      <c r="B145" s="83" t="s">
        <v>342</v>
      </c>
      <c r="C145" s="48">
        <f>+'CFIT Schedules'!E145</f>
        <v>0</v>
      </c>
      <c r="D145" s="56">
        <f t="shared" si="101"/>
        <v>0</v>
      </c>
      <c r="E145" s="48">
        <v>0</v>
      </c>
      <c r="F145" s="48">
        <f t="shared" si="102"/>
        <v>0</v>
      </c>
      <c r="G145" s="37">
        <f>ROUND('CFIT Schedules'!F145*-0.35,0)</f>
        <v>0</v>
      </c>
      <c r="H145" s="37">
        <f t="shared" si="117"/>
        <v>0</v>
      </c>
      <c r="I145" s="37">
        <f>ROUND('CFIT Schedules'!H145*-0.35,0)</f>
        <v>0</v>
      </c>
      <c r="J145" s="37">
        <f t="shared" si="103"/>
        <v>0</v>
      </c>
      <c r="K145" s="66">
        <f t="shared" si="94"/>
        <v>0.98599999999999999</v>
      </c>
      <c r="L145" s="56">
        <f t="shared" si="104"/>
        <v>0</v>
      </c>
      <c r="M145" s="28" t="str">
        <f>'CFIT Schedules'!L145</f>
        <v>DEMAND</v>
      </c>
      <c r="N145" s="37">
        <f>ROUND('CFIT Schedules'!M145*-0.35,0)</f>
        <v>-18377</v>
      </c>
      <c r="O145" s="37">
        <f t="shared" si="96"/>
        <v>-18377</v>
      </c>
      <c r="P145" s="84"/>
      <c r="R145" s="84"/>
    </row>
    <row r="146" spans="1:18" x14ac:dyDescent="0.2">
      <c r="A146" s="28">
        <f t="shared" si="69"/>
        <v>125</v>
      </c>
      <c r="B146" s="83" t="s">
        <v>343</v>
      </c>
      <c r="C146" s="48">
        <f>+'CFIT Schedules'!E146</f>
        <v>0</v>
      </c>
      <c r="D146" s="56">
        <f t="shared" si="101"/>
        <v>0</v>
      </c>
      <c r="E146" s="48">
        <v>0</v>
      </c>
      <c r="F146" s="48">
        <f t="shared" si="102"/>
        <v>0</v>
      </c>
      <c r="G146" s="37">
        <f>ROUND('CFIT Schedules'!F146*-0.35,0)</f>
        <v>0</v>
      </c>
      <c r="H146" s="37">
        <f t="shared" si="117"/>
        <v>0</v>
      </c>
      <c r="I146" s="37">
        <f>ROUND('CFIT Schedules'!H146*-0.35,0)</f>
        <v>0</v>
      </c>
      <c r="J146" s="37">
        <f t="shared" si="103"/>
        <v>0</v>
      </c>
      <c r="K146" s="66">
        <f t="shared" si="94"/>
        <v>0.98599999999999999</v>
      </c>
      <c r="L146" s="56">
        <f t="shared" si="104"/>
        <v>0</v>
      </c>
      <c r="M146" s="28" t="str">
        <f>'CFIT Schedules'!L146</f>
        <v>DEMAND</v>
      </c>
      <c r="N146" s="37">
        <f>ROUND('CFIT Schedules'!M146*-0.35,0)</f>
        <v>-36166</v>
      </c>
      <c r="O146" s="37">
        <f t="shared" si="96"/>
        <v>-36166</v>
      </c>
      <c r="P146" s="84"/>
      <c r="R146" s="84"/>
    </row>
    <row r="147" spans="1:18" x14ac:dyDescent="0.2">
      <c r="A147" s="28">
        <f t="shared" si="69"/>
        <v>126</v>
      </c>
      <c r="B147" s="83" t="s">
        <v>344</v>
      </c>
      <c r="C147" s="48">
        <f>+'CFIT Schedules'!E147</f>
        <v>0</v>
      </c>
      <c r="D147" s="56">
        <f t="shared" si="101"/>
        <v>0</v>
      </c>
      <c r="E147" s="48">
        <v>0</v>
      </c>
      <c r="F147" s="48">
        <f t="shared" si="102"/>
        <v>0</v>
      </c>
      <c r="G147" s="37">
        <f>ROUND('CFIT Schedules'!F147*-0.35,0)</f>
        <v>0</v>
      </c>
      <c r="H147" s="37">
        <f t="shared" si="117"/>
        <v>0</v>
      </c>
      <c r="I147" s="37">
        <f>ROUND('CFIT Schedules'!H147*-0.35,0)</f>
        <v>0</v>
      </c>
      <c r="J147" s="37">
        <f t="shared" si="103"/>
        <v>0</v>
      </c>
      <c r="K147" s="66">
        <f t="shared" si="94"/>
        <v>0.99</v>
      </c>
      <c r="L147" s="56">
        <f t="shared" si="104"/>
        <v>0</v>
      </c>
      <c r="M147" s="28" t="str">
        <f>'CFIT Schedules'!L147</f>
        <v>LABOR</v>
      </c>
      <c r="N147" s="37">
        <f>ROUND('CFIT Schedules'!M147*-0.35,0)</f>
        <v>0</v>
      </c>
      <c r="O147" s="37">
        <f t="shared" si="96"/>
        <v>0</v>
      </c>
      <c r="P147" s="84"/>
      <c r="R147" s="84"/>
    </row>
    <row r="148" spans="1:18" x14ac:dyDescent="0.2">
      <c r="A148" s="28">
        <f t="shared" si="69"/>
        <v>127</v>
      </c>
      <c r="B148" s="73"/>
      <c r="C148" s="48"/>
      <c r="D148" s="56"/>
      <c r="E148" s="48"/>
      <c r="F148" s="48"/>
      <c r="G148" s="37"/>
      <c r="H148" s="37"/>
      <c r="I148" s="37"/>
      <c r="J148" s="37"/>
      <c r="K148" s="66"/>
      <c r="L148" s="56"/>
      <c r="M148" s="28"/>
      <c r="N148" s="37"/>
      <c r="O148" s="37"/>
    </row>
    <row r="149" spans="1:18" x14ac:dyDescent="0.2">
      <c r="A149" s="28">
        <f t="shared" si="69"/>
        <v>128</v>
      </c>
      <c r="B149" s="90" t="s">
        <v>64</v>
      </c>
      <c r="C149" s="94">
        <f t="shared" ref="C149:J149" si="118">SUM(C125:C148)</f>
        <v>30107422</v>
      </c>
      <c r="D149" s="94">
        <f t="shared" si="118"/>
        <v>-10537595</v>
      </c>
      <c r="E149" s="94">
        <f t="shared" si="118"/>
        <v>0</v>
      </c>
      <c r="F149" s="94">
        <f t="shared" si="118"/>
        <v>-10537595</v>
      </c>
      <c r="G149" s="94">
        <f t="shared" si="118"/>
        <v>0</v>
      </c>
      <c r="H149" s="94">
        <f t="shared" si="118"/>
        <v>-10537595</v>
      </c>
      <c r="I149" s="94">
        <f t="shared" si="118"/>
        <v>0</v>
      </c>
      <c r="J149" s="94">
        <f t="shared" si="118"/>
        <v>-10537595</v>
      </c>
      <c r="K149" s="34"/>
      <c r="L149" s="94">
        <f>SUM(L125:L148)</f>
        <v>-10430092</v>
      </c>
      <c r="N149" s="94">
        <f>SUM(N125:N148)</f>
        <v>329671</v>
      </c>
      <c r="O149" s="94">
        <f>SUM(O125:O148)</f>
        <v>-10100421</v>
      </c>
    </row>
    <row r="150" spans="1:18" x14ac:dyDescent="0.2">
      <c r="A150" s="28">
        <f t="shared" si="69"/>
        <v>129</v>
      </c>
      <c r="B150" s="27" t="s">
        <v>0</v>
      </c>
      <c r="C150" s="48"/>
      <c r="D150" s="48"/>
      <c r="K150" s="97"/>
    </row>
    <row r="151" spans="1:18" x14ac:dyDescent="0.2">
      <c r="A151" s="28">
        <f t="shared" si="69"/>
        <v>130</v>
      </c>
      <c r="B151" s="90" t="s">
        <v>65</v>
      </c>
      <c r="C151" s="48"/>
      <c r="D151" s="48"/>
      <c r="K151" s="97"/>
    </row>
    <row r="152" spans="1:18" x14ac:dyDescent="0.2">
      <c r="A152" s="28">
        <f t="shared" si="69"/>
        <v>131</v>
      </c>
      <c r="B152" s="27" t="s">
        <v>277</v>
      </c>
      <c r="C152" s="49">
        <f>+'CFIT Schedules'!E152</f>
        <v>0</v>
      </c>
      <c r="D152" s="56">
        <f>IF(C152*0.35=0,0,ROUND(C152*-0.35,0))</f>
        <v>0</v>
      </c>
      <c r="E152" s="49">
        <v>0</v>
      </c>
      <c r="F152" s="49">
        <f>SUM(D152:E152)</f>
        <v>0</v>
      </c>
      <c r="G152" s="37">
        <f>ROUND('CFIT Schedules'!F152*-0.35,0)</f>
        <v>0</v>
      </c>
      <c r="H152" s="37">
        <f>+F152+G152</f>
        <v>0</v>
      </c>
      <c r="I152" s="37">
        <f>ROUND('CFIT Schedules'!H152*-0.35,0)</f>
        <v>0</v>
      </c>
      <c r="J152" s="49">
        <f>+H152+I152</f>
        <v>0</v>
      </c>
      <c r="K152" s="66">
        <f>VLOOKUP(M152,$C$253:$D$267,2,FALSE)</f>
        <v>0</v>
      </c>
      <c r="L152" s="56">
        <f>IF(J152*K152=0,0, ROUND(J152*K152,0))</f>
        <v>0</v>
      </c>
      <c r="M152" s="28" t="str">
        <f>'CFIT Schedules'!L152</f>
        <v>NON-APPLIC</v>
      </c>
      <c r="N152" s="37">
        <f>ROUND('CFIT Schedules'!M152*-0.35,0)</f>
        <v>0</v>
      </c>
      <c r="O152" s="37">
        <f>L152+N152</f>
        <v>0</v>
      </c>
      <c r="P152" s="84"/>
      <c r="R152" s="84"/>
    </row>
    <row r="153" spans="1:18" x14ac:dyDescent="0.2">
      <c r="A153" s="28">
        <f t="shared" si="69"/>
        <v>132</v>
      </c>
      <c r="B153" s="90" t="s">
        <v>66</v>
      </c>
      <c r="C153" s="94">
        <f>+C152</f>
        <v>0</v>
      </c>
      <c r="D153" s="115">
        <f>+D152</f>
        <v>0</v>
      </c>
      <c r="E153" s="94">
        <f t="shared" ref="E153:L153" si="119">+E152</f>
        <v>0</v>
      </c>
      <c r="F153" s="94">
        <f t="shared" si="119"/>
        <v>0</v>
      </c>
      <c r="G153" s="94">
        <f t="shared" ref="G153" si="120">+G152</f>
        <v>0</v>
      </c>
      <c r="H153" s="94">
        <f t="shared" si="119"/>
        <v>0</v>
      </c>
      <c r="I153" s="94">
        <f t="shared" si="119"/>
        <v>0</v>
      </c>
      <c r="J153" s="94">
        <f t="shared" si="119"/>
        <v>0</v>
      </c>
      <c r="K153" s="34"/>
      <c r="L153" s="115">
        <f t="shared" si="119"/>
        <v>0</v>
      </c>
      <c r="N153" s="94">
        <f t="shared" ref="N153:O153" si="121">+N152</f>
        <v>0</v>
      </c>
      <c r="O153" s="94">
        <f t="shared" si="121"/>
        <v>0</v>
      </c>
    </row>
    <row r="154" spans="1:18" x14ac:dyDescent="0.2">
      <c r="A154" s="28">
        <f t="shared" si="69"/>
        <v>133</v>
      </c>
      <c r="B154" s="27" t="s">
        <v>0</v>
      </c>
      <c r="C154" s="48"/>
      <c r="D154" s="48"/>
      <c r="K154" s="97"/>
    </row>
    <row r="155" spans="1:18" x14ac:dyDescent="0.2">
      <c r="A155" s="28">
        <f t="shared" ref="A155:A218" si="122">A154+1</f>
        <v>134</v>
      </c>
      <c r="B155" s="90" t="s">
        <v>67</v>
      </c>
      <c r="C155" s="48"/>
      <c r="D155" s="48"/>
      <c r="K155" s="97"/>
    </row>
    <row r="156" spans="1:18" x14ac:dyDescent="0.2">
      <c r="A156" s="28">
        <f t="shared" si="122"/>
        <v>135</v>
      </c>
      <c r="B156" s="27" t="s">
        <v>68</v>
      </c>
      <c r="C156" s="48">
        <f>+'CFIT Schedules'!E156</f>
        <v>33649</v>
      </c>
      <c r="D156" s="56">
        <f t="shared" ref="D156:D176" si="123">IF(C156*0.35=0,0,ROUND(C156*-0.35,0))</f>
        <v>-11777</v>
      </c>
      <c r="E156" s="48">
        <v>0</v>
      </c>
      <c r="F156" s="48">
        <f t="shared" ref="F156:F176" si="124">SUM(D156:E156)</f>
        <v>-11777</v>
      </c>
      <c r="G156" s="37">
        <f>ROUND('CFIT Schedules'!F156*-0.35,0)</f>
        <v>0</v>
      </c>
      <c r="H156" s="37">
        <f t="shared" ref="H156:H179" si="125">+F156+G156</f>
        <v>-11777</v>
      </c>
      <c r="I156" s="37">
        <f>ROUND('CFIT Schedules'!H156*-0.35,0)</f>
        <v>0</v>
      </c>
      <c r="J156" s="37">
        <f t="shared" ref="J156:J176" si="126">+H156+I156</f>
        <v>-11777</v>
      </c>
      <c r="K156" s="66">
        <f t="shared" ref="K156:K179" si="127">VLOOKUP(M156,$C$253:$D$267,2,FALSE)</f>
        <v>0.98899999999999999</v>
      </c>
      <c r="L156" s="56">
        <f t="shared" ref="L156:L176" si="128">IF(J156*K156=0,0, ROUND(J156*K156,0))</f>
        <v>-11647</v>
      </c>
      <c r="M156" s="28" t="str">
        <f>'CFIT Schedules'!L156</f>
        <v>GROSS PLT</v>
      </c>
      <c r="N156" s="37">
        <f>ROUND('CFIT Schedules'!M156*-0.35,0)</f>
        <v>0</v>
      </c>
      <c r="O156" s="37">
        <f t="shared" ref="O156:O179" si="129">L156+N156</f>
        <v>-11647</v>
      </c>
      <c r="P156" s="84"/>
      <c r="R156" s="84"/>
    </row>
    <row r="157" spans="1:18" x14ac:dyDescent="0.2">
      <c r="A157" s="28">
        <f t="shared" si="122"/>
        <v>136</v>
      </c>
      <c r="B157" s="27" t="s">
        <v>69</v>
      </c>
      <c r="C157" s="48">
        <f>+'CFIT Schedules'!E157</f>
        <v>-2701566</v>
      </c>
      <c r="D157" s="56">
        <f t="shared" si="123"/>
        <v>945548</v>
      </c>
      <c r="E157" s="48">
        <v>0</v>
      </c>
      <c r="F157" s="48">
        <f t="shared" si="124"/>
        <v>945548</v>
      </c>
      <c r="G157" s="37">
        <f>ROUND('CFIT Schedules'!F157*-0.35,0)</f>
        <v>0</v>
      </c>
      <c r="H157" s="37">
        <f t="shared" si="125"/>
        <v>945548</v>
      </c>
      <c r="I157" s="37">
        <f>ROUND('CFIT Schedules'!H157*-0.35,0)</f>
        <v>0</v>
      </c>
      <c r="J157" s="37">
        <f t="shared" si="126"/>
        <v>945548</v>
      </c>
      <c r="K157" s="66">
        <f t="shared" si="127"/>
        <v>0.99</v>
      </c>
      <c r="L157" s="56">
        <f t="shared" si="128"/>
        <v>936093</v>
      </c>
      <c r="M157" s="28" t="str">
        <f>'CFIT Schedules'!L157</f>
        <v>LABOR</v>
      </c>
      <c r="N157" s="37">
        <f>ROUND('CFIT Schedules'!M157*-0.35,0)</f>
        <v>0</v>
      </c>
      <c r="O157" s="37">
        <f t="shared" si="129"/>
        <v>936093</v>
      </c>
      <c r="P157" s="84"/>
      <c r="R157" s="84"/>
    </row>
    <row r="158" spans="1:18" x14ac:dyDescent="0.2">
      <c r="A158" s="28">
        <f t="shared" si="122"/>
        <v>137</v>
      </c>
      <c r="B158" s="27" t="s">
        <v>70</v>
      </c>
      <c r="C158" s="48">
        <f>+'CFIT Schedules'!E158</f>
        <v>0</v>
      </c>
      <c r="D158" s="56">
        <f t="shared" si="123"/>
        <v>0</v>
      </c>
      <c r="E158" s="48">
        <v>0</v>
      </c>
      <c r="F158" s="48">
        <f t="shared" si="124"/>
        <v>0</v>
      </c>
      <c r="G158" s="37">
        <f>ROUND('CFIT Schedules'!F158*-0.35,0)</f>
        <v>0</v>
      </c>
      <c r="H158" s="37">
        <f t="shared" si="125"/>
        <v>0</v>
      </c>
      <c r="I158" s="37">
        <f>ROUND('CFIT Schedules'!H158*-0.35,0)</f>
        <v>0</v>
      </c>
      <c r="J158" s="37">
        <f t="shared" si="126"/>
        <v>0</v>
      </c>
      <c r="K158" s="66">
        <f t="shared" si="127"/>
        <v>0.99</v>
      </c>
      <c r="L158" s="56">
        <f t="shared" si="128"/>
        <v>0</v>
      </c>
      <c r="M158" s="28" t="str">
        <f>'CFIT Schedules'!L158</f>
        <v>LABOR</v>
      </c>
      <c r="N158" s="37">
        <f>ROUND('CFIT Schedules'!M158*-0.35,0)</f>
        <v>0</v>
      </c>
      <c r="O158" s="37">
        <f t="shared" si="129"/>
        <v>0</v>
      </c>
      <c r="P158" s="84"/>
      <c r="R158" s="84"/>
    </row>
    <row r="159" spans="1:18" x14ac:dyDescent="0.2">
      <c r="A159" s="28">
        <f t="shared" si="122"/>
        <v>138</v>
      </c>
      <c r="B159" s="27" t="s">
        <v>71</v>
      </c>
      <c r="C159" s="48">
        <f>+'CFIT Schedules'!E159</f>
        <v>0</v>
      </c>
      <c r="D159" s="56">
        <f t="shared" si="123"/>
        <v>0</v>
      </c>
      <c r="E159" s="48">
        <v>0</v>
      </c>
      <c r="F159" s="48">
        <f t="shared" si="124"/>
        <v>0</v>
      </c>
      <c r="G159" s="37">
        <f>ROUND('CFIT Schedules'!F159*-0.35,0)</f>
        <v>0</v>
      </c>
      <c r="H159" s="37">
        <f t="shared" si="125"/>
        <v>0</v>
      </c>
      <c r="I159" s="37">
        <f>ROUND('CFIT Schedules'!H159*-0.35,0)</f>
        <v>0</v>
      </c>
      <c r="J159" s="37">
        <f t="shared" si="126"/>
        <v>0</v>
      </c>
      <c r="K159" s="66">
        <f t="shared" si="127"/>
        <v>0.99</v>
      </c>
      <c r="L159" s="56">
        <f t="shared" si="128"/>
        <v>0</v>
      </c>
      <c r="M159" s="28" t="str">
        <f>'CFIT Schedules'!L159</f>
        <v>LABOR</v>
      </c>
      <c r="N159" s="37">
        <f>ROUND('CFIT Schedules'!M159*-0.35,0)</f>
        <v>0</v>
      </c>
      <c r="O159" s="37">
        <f t="shared" si="129"/>
        <v>0</v>
      </c>
      <c r="P159" s="84"/>
      <c r="R159" s="84"/>
    </row>
    <row r="160" spans="1:18" x14ac:dyDescent="0.2">
      <c r="A160" s="28">
        <f t="shared" si="122"/>
        <v>139</v>
      </c>
      <c r="B160" s="73" t="s">
        <v>264</v>
      </c>
      <c r="C160" s="48">
        <f>+'CFIT Schedules'!E160</f>
        <v>-11567558</v>
      </c>
      <c r="D160" s="56">
        <f>IF(C160*0.35=0,0,ROUND(C160*-0.35,0))</f>
        <v>4048645</v>
      </c>
      <c r="E160" s="48">
        <v>0</v>
      </c>
      <c r="F160" s="48">
        <f>SUM(D160:E160)</f>
        <v>4048645</v>
      </c>
      <c r="G160" s="37">
        <f>ROUND('CFIT Schedules'!F160*-0.35,0)</f>
        <v>0</v>
      </c>
      <c r="H160" s="37">
        <f t="shared" si="125"/>
        <v>4048645</v>
      </c>
      <c r="I160" s="37">
        <f>ROUND('CFIT Schedules'!H160*-0.35,0)</f>
        <v>0</v>
      </c>
      <c r="J160" s="37">
        <f>+H160+I160</f>
        <v>4048645</v>
      </c>
      <c r="K160" s="66">
        <f t="shared" si="127"/>
        <v>0.99</v>
      </c>
      <c r="L160" s="56">
        <f>IF(J160*K160=0,0, ROUND(J160*K160,0))</f>
        <v>4008159</v>
      </c>
      <c r="M160" s="28" t="str">
        <f>'CFIT Schedules'!L160</f>
        <v>LABOR</v>
      </c>
      <c r="N160" s="37">
        <f>ROUND('CFIT Schedules'!M160*-0.35,0)</f>
        <v>0</v>
      </c>
      <c r="O160" s="37">
        <f t="shared" si="129"/>
        <v>4008159</v>
      </c>
      <c r="P160" s="84"/>
      <c r="R160" s="84"/>
    </row>
    <row r="161" spans="1:18" x14ac:dyDescent="0.2">
      <c r="A161" s="28">
        <f t="shared" si="122"/>
        <v>140</v>
      </c>
      <c r="B161" s="27" t="s">
        <v>72</v>
      </c>
      <c r="C161" s="48">
        <f>+'CFIT Schedules'!E161</f>
        <v>921000</v>
      </c>
      <c r="D161" s="56">
        <f t="shared" si="123"/>
        <v>-322350</v>
      </c>
      <c r="E161" s="48">
        <v>0</v>
      </c>
      <c r="F161" s="48">
        <f t="shared" si="124"/>
        <v>-322350</v>
      </c>
      <c r="G161" s="37">
        <f>ROUND('CFIT Schedules'!F161*-0.35,0)</f>
        <v>0</v>
      </c>
      <c r="H161" s="37">
        <f t="shared" si="125"/>
        <v>-322350</v>
      </c>
      <c r="I161" s="37">
        <f>ROUND('CFIT Schedules'!H161*-0.35,0)</f>
        <v>0</v>
      </c>
      <c r="J161" s="37">
        <f t="shared" si="126"/>
        <v>-322350</v>
      </c>
      <c r="K161" s="66">
        <f t="shared" si="127"/>
        <v>0.99</v>
      </c>
      <c r="L161" s="56">
        <f t="shared" si="128"/>
        <v>-319127</v>
      </c>
      <c r="M161" s="28" t="str">
        <f>'CFIT Schedules'!L161</f>
        <v>LABOR</v>
      </c>
      <c r="N161" s="37">
        <f>ROUND('CFIT Schedules'!M161*-0.35,0)</f>
        <v>61994</v>
      </c>
      <c r="O161" s="37">
        <f t="shared" si="129"/>
        <v>-257133</v>
      </c>
      <c r="P161" s="84"/>
      <c r="R161" s="84"/>
    </row>
    <row r="162" spans="1:18" x14ac:dyDescent="0.2">
      <c r="A162" s="28">
        <f t="shared" si="122"/>
        <v>141</v>
      </c>
      <c r="B162" s="27" t="s">
        <v>73</v>
      </c>
      <c r="C162" s="48">
        <f>+'CFIT Schedules'!E162</f>
        <v>1045582</v>
      </c>
      <c r="D162" s="56">
        <f t="shared" si="123"/>
        <v>-365954</v>
      </c>
      <c r="E162" s="48">
        <v>0</v>
      </c>
      <c r="F162" s="48">
        <f t="shared" si="124"/>
        <v>-365954</v>
      </c>
      <c r="G162" s="37">
        <f>ROUND('CFIT Schedules'!F162*-0.35,0)</f>
        <v>0</v>
      </c>
      <c r="H162" s="37">
        <f t="shared" si="125"/>
        <v>-365954</v>
      </c>
      <c r="I162" s="37">
        <f>ROUND('CFIT Schedules'!H162*-0.35,0)</f>
        <v>0</v>
      </c>
      <c r="J162" s="37">
        <f t="shared" si="126"/>
        <v>-365954</v>
      </c>
      <c r="K162" s="66">
        <f t="shared" si="127"/>
        <v>0.98599999999999999</v>
      </c>
      <c r="L162" s="56">
        <f t="shared" si="128"/>
        <v>-360831</v>
      </c>
      <c r="M162" s="28" t="str">
        <f>'CFIT Schedules'!L162</f>
        <v>PROD PLT</v>
      </c>
      <c r="N162" s="37">
        <f>ROUND('CFIT Schedules'!M162*-0.35,0)</f>
        <v>-127239</v>
      </c>
      <c r="O162" s="37">
        <f t="shared" si="129"/>
        <v>-488070</v>
      </c>
      <c r="P162" s="84"/>
      <c r="R162" s="84"/>
    </row>
    <row r="163" spans="1:18" x14ac:dyDescent="0.2">
      <c r="A163" s="28">
        <f t="shared" si="122"/>
        <v>142</v>
      </c>
      <c r="B163" s="27" t="s">
        <v>359</v>
      </c>
      <c r="C163" s="48">
        <f>+'CFIT Schedules'!E163</f>
        <v>216620</v>
      </c>
      <c r="D163" s="56">
        <f>IF(C163*0.35=0,0,ROUND(C163*-0.35,0))</f>
        <v>-75817</v>
      </c>
      <c r="E163" s="48">
        <v>0</v>
      </c>
      <c r="F163" s="48">
        <f>SUM(D163:E163)</f>
        <v>-75817</v>
      </c>
      <c r="G163" s="37">
        <f>ROUND('CFIT Schedules'!F163*-0.35,0)</f>
        <v>0</v>
      </c>
      <c r="H163" s="37">
        <f t="shared" si="125"/>
        <v>-75817</v>
      </c>
      <c r="I163" s="37">
        <f>ROUND('CFIT Schedules'!H163*-0.35,0)</f>
        <v>0</v>
      </c>
      <c r="J163" s="37">
        <f>+H163+I163</f>
        <v>-75817</v>
      </c>
      <c r="K163" s="66">
        <f t="shared" si="127"/>
        <v>0.99</v>
      </c>
      <c r="L163" s="56">
        <f>IF(J163*K163=0,0, ROUND(J163*K163,0))</f>
        <v>-75059</v>
      </c>
      <c r="M163" s="28" t="str">
        <f>'CFIT Schedules'!L163</f>
        <v>LABOR</v>
      </c>
      <c r="N163" s="37">
        <f>ROUND('CFIT Schedules'!M163*-0.35,0)</f>
        <v>0</v>
      </c>
      <c r="O163" s="37">
        <f t="shared" si="129"/>
        <v>-75059</v>
      </c>
      <c r="P163" s="84"/>
      <c r="R163" s="84"/>
    </row>
    <row r="164" spans="1:18" x14ac:dyDescent="0.2">
      <c r="A164" s="28">
        <f t="shared" si="122"/>
        <v>143</v>
      </c>
      <c r="B164" s="73" t="s">
        <v>265</v>
      </c>
      <c r="C164" s="48">
        <f>+'CFIT Schedules'!E164</f>
        <v>0</v>
      </c>
      <c r="D164" s="56">
        <v>0</v>
      </c>
      <c r="E164" s="48">
        <v>0</v>
      </c>
      <c r="F164" s="48">
        <f>SUM(D164:E164)</f>
        <v>0</v>
      </c>
      <c r="G164" s="37">
        <v>0</v>
      </c>
      <c r="H164" s="37">
        <f t="shared" si="125"/>
        <v>0</v>
      </c>
      <c r="I164" s="37">
        <v>0</v>
      </c>
      <c r="J164" s="37">
        <f>+H164+I164</f>
        <v>0</v>
      </c>
      <c r="K164" s="66">
        <f t="shared" si="127"/>
        <v>0.99</v>
      </c>
      <c r="L164" s="56">
        <f>IF(J164*K164=0,0, ROUND(J164*K164,0))</f>
        <v>0</v>
      </c>
      <c r="M164" s="28" t="str">
        <f>'CFIT Schedules'!L164</f>
        <v>LABOR</v>
      </c>
      <c r="N164" s="37">
        <v>0</v>
      </c>
      <c r="O164" s="37">
        <f t="shared" si="129"/>
        <v>0</v>
      </c>
      <c r="P164" s="84"/>
      <c r="R164" s="84"/>
    </row>
    <row r="165" spans="1:18" x14ac:dyDescent="0.2">
      <c r="A165" s="28">
        <f t="shared" si="122"/>
        <v>144</v>
      </c>
      <c r="B165" s="73" t="s">
        <v>266</v>
      </c>
      <c r="C165" s="48">
        <f>+'CFIT Schedules'!E165</f>
        <v>0</v>
      </c>
      <c r="D165" s="56">
        <f>IF(C165*0.35=0,0,ROUND(C165*-0.35,0))</f>
        <v>0</v>
      </c>
      <c r="E165" s="48">
        <v>0</v>
      </c>
      <c r="F165" s="48">
        <f>SUM(D165:E165)</f>
        <v>0</v>
      </c>
      <c r="G165" s="37">
        <v>0</v>
      </c>
      <c r="H165" s="37">
        <f t="shared" si="125"/>
        <v>0</v>
      </c>
      <c r="I165" s="37">
        <v>0</v>
      </c>
      <c r="J165" s="37">
        <f>+H165+I165</f>
        <v>0</v>
      </c>
      <c r="K165" s="66">
        <f t="shared" si="127"/>
        <v>0.99</v>
      </c>
      <c r="L165" s="56">
        <f>IF(J165*K165=0,0, ROUND(J165*K165,0))</f>
        <v>0</v>
      </c>
      <c r="M165" s="28" t="str">
        <f>'CFIT Schedules'!L165</f>
        <v>LABOR</v>
      </c>
      <c r="N165" s="37">
        <v>0</v>
      </c>
      <c r="O165" s="37">
        <f t="shared" si="129"/>
        <v>0</v>
      </c>
      <c r="P165" s="84"/>
      <c r="R165" s="84"/>
    </row>
    <row r="166" spans="1:18" x14ac:dyDescent="0.2">
      <c r="A166" s="28">
        <f t="shared" si="122"/>
        <v>145</v>
      </c>
      <c r="B166" s="27" t="s">
        <v>248</v>
      </c>
      <c r="C166" s="48">
        <f>+'CFIT Schedules'!E166</f>
        <v>0</v>
      </c>
      <c r="D166" s="56">
        <f t="shared" si="123"/>
        <v>0</v>
      </c>
      <c r="E166" s="48">
        <v>0</v>
      </c>
      <c r="F166" s="48">
        <f t="shared" si="124"/>
        <v>0</v>
      </c>
      <c r="G166" s="37">
        <v>0</v>
      </c>
      <c r="H166" s="37">
        <f t="shared" si="125"/>
        <v>0</v>
      </c>
      <c r="I166" s="37">
        <v>0</v>
      </c>
      <c r="J166" s="37">
        <f t="shared" si="126"/>
        <v>0</v>
      </c>
      <c r="K166" s="66">
        <f t="shared" si="127"/>
        <v>1</v>
      </c>
      <c r="L166" s="56">
        <f>IF(J166*K166=0,0, ROUND(J166*K166,0))</f>
        <v>0</v>
      </c>
      <c r="M166" s="28" t="str">
        <f>'CFIT Schedules'!L166</f>
        <v>SPECIFIC</v>
      </c>
      <c r="N166" s="37">
        <v>0</v>
      </c>
      <c r="O166" s="37">
        <f t="shared" si="129"/>
        <v>0</v>
      </c>
      <c r="P166" s="84"/>
      <c r="R166" s="84"/>
    </row>
    <row r="167" spans="1:18" x14ac:dyDescent="0.2">
      <c r="A167" s="28">
        <f t="shared" si="122"/>
        <v>146</v>
      </c>
      <c r="B167" s="27" t="s">
        <v>282</v>
      </c>
      <c r="C167" s="48">
        <f>+'CFIT Schedules'!E167</f>
        <v>0</v>
      </c>
      <c r="D167" s="56">
        <f>IF(C167*0.35=0,0,ROUND(C167*-0.35,0))</f>
        <v>0</v>
      </c>
      <c r="E167" s="48">
        <v>0</v>
      </c>
      <c r="F167" s="48">
        <f>SUM(D167:E167)</f>
        <v>0</v>
      </c>
      <c r="G167" s="37">
        <f>ROUND('CFIT Schedules'!F167*-0.35,0)</f>
        <v>0</v>
      </c>
      <c r="H167" s="37">
        <f t="shared" si="125"/>
        <v>0</v>
      </c>
      <c r="I167" s="37">
        <f>ROUND('CFIT Schedules'!H167*-0.35,0)</f>
        <v>0</v>
      </c>
      <c r="J167" s="37">
        <f>+H167+I167</f>
        <v>0</v>
      </c>
      <c r="K167" s="66">
        <f t="shared" si="127"/>
        <v>0</v>
      </c>
      <c r="L167" s="56">
        <f>IF(J167*K167=0,0, ROUND(J167*K167,0))</f>
        <v>0</v>
      </c>
      <c r="M167" s="28" t="str">
        <f>'CFIT Schedules'!L167</f>
        <v>NON-APPLIC</v>
      </c>
      <c r="N167" s="37">
        <f>ROUND('CFIT Schedules'!M167*-0.35,0)</f>
        <v>0</v>
      </c>
      <c r="O167" s="37">
        <f t="shared" si="129"/>
        <v>0</v>
      </c>
      <c r="P167" s="84"/>
      <c r="R167" s="84"/>
    </row>
    <row r="168" spans="1:18" x14ac:dyDescent="0.2">
      <c r="A168" s="28">
        <f t="shared" si="122"/>
        <v>147</v>
      </c>
      <c r="B168" s="27" t="s">
        <v>187</v>
      </c>
      <c r="C168" s="48">
        <f>+'CFIT Schedules'!E168</f>
        <v>0</v>
      </c>
      <c r="D168" s="56">
        <f t="shared" si="123"/>
        <v>0</v>
      </c>
      <c r="E168" s="48">
        <f>ROUND('SIT Schedules'!E185*0.35*-1,0)</f>
        <v>160524</v>
      </c>
      <c r="F168" s="48">
        <f>SUM(D168:E168)</f>
        <v>160524</v>
      </c>
      <c r="G168" s="48">
        <f>ROUND('SIT Schedules'!F185*0.35*-1,0)</f>
        <v>0</v>
      </c>
      <c r="H168" s="37">
        <f t="shared" si="125"/>
        <v>160524</v>
      </c>
      <c r="I168" s="48">
        <f>ROUND('SIT Schedules'!H185*0.35*-1,0)</f>
        <v>0</v>
      </c>
      <c r="J168" s="37">
        <f t="shared" si="126"/>
        <v>160524</v>
      </c>
      <c r="K168" s="66">
        <f t="shared" si="127"/>
        <v>0.98899999999999999</v>
      </c>
      <c r="L168" s="56">
        <f t="shared" si="128"/>
        <v>158758</v>
      </c>
      <c r="M168" s="28" t="str">
        <f>'CFIT Schedules'!L168</f>
        <v>GROSS PLT</v>
      </c>
      <c r="N168" s="48">
        <f>ROUND('SIT Schedules'!M185*0.35*-1,0)</f>
        <v>69106</v>
      </c>
      <c r="O168" s="37">
        <f t="shared" si="129"/>
        <v>227864</v>
      </c>
      <c r="P168" s="84"/>
      <c r="R168" s="84"/>
    </row>
    <row r="169" spans="1:18" x14ac:dyDescent="0.2">
      <c r="A169" s="28">
        <f t="shared" si="122"/>
        <v>148</v>
      </c>
      <c r="B169" s="27" t="s">
        <v>360</v>
      </c>
      <c r="C169" s="48">
        <f>+'CFIT Schedules'!E169</f>
        <v>-445100</v>
      </c>
      <c r="D169" s="56">
        <f>IF(C169*0.35=0,0,ROUND(C169*-0.35,0))</f>
        <v>155785</v>
      </c>
      <c r="E169" s="48">
        <v>0</v>
      </c>
      <c r="F169" s="48">
        <f>SUM(D169:E169)</f>
        <v>155785</v>
      </c>
      <c r="G169" s="37">
        <f>ROUND('CFIT Schedules'!F169*-0.35,0)</f>
        <v>0</v>
      </c>
      <c r="H169" s="37">
        <f t="shared" si="125"/>
        <v>155785</v>
      </c>
      <c r="I169" s="37">
        <f>ROUND('CFIT Schedules'!H169*-0.35,0)</f>
        <v>0</v>
      </c>
      <c r="J169" s="37">
        <f>+H169+I169</f>
        <v>155785</v>
      </c>
      <c r="K169" s="66">
        <f t="shared" si="127"/>
        <v>0</v>
      </c>
      <c r="L169" s="56">
        <f>IF(J169*K169=0,0, ROUND(J169*K169,0))</f>
        <v>0</v>
      </c>
      <c r="M169" s="28" t="str">
        <f>'CFIT Schedules'!L169</f>
        <v>NON-APPLIC</v>
      </c>
      <c r="N169" s="37">
        <f>ROUND('CFIT Schedules'!M169*-0.35,0)</f>
        <v>0</v>
      </c>
      <c r="O169" s="37">
        <f t="shared" si="129"/>
        <v>0</v>
      </c>
      <c r="P169" s="84"/>
      <c r="R169" s="84"/>
    </row>
    <row r="170" spans="1:18" x14ac:dyDescent="0.2">
      <c r="A170" s="28">
        <f t="shared" si="122"/>
        <v>149</v>
      </c>
      <c r="B170" s="27" t="s">
        <v>75</v>
      </c>
      <c r="C170" s="48">
        <f>+'CFIT Schedules'!E170</f>
        <v>16626</v>
      </c>
      <c r="D170" s="56">
        <f t="shared" si="123"/>
        <v>-5819</v>
      </c>
      <c r="E170" s="48">
        <v>0</v>
      </c>
      <c r="F170" s="48">
        <f t="shared" si="124"/>
        <v>-5819</v>
      </c>
      <c r="G170" s="37">
        <f>ROUND('CFIT Schedules'!F170*-0.35,0)</f>
        <v>0</v>
      </c>
      <c r="H170" s="37">
        <f t="shared" si="125"/>
        <v>-5819</v>
      </c>
      <c r="I170" s="37">
        <f>ROUND('CFIT Schedules'!H170*-0.35,0)</f>
        <v>0</v>
      </c>
      <c r="J170" s="37">
        <f t="shared" si="126"/>
        <v>-5819</v>
      </c>
      <c r="K170" s="66">
        <f t="shared" si="127"/>
        <v>0</v>
      </c>
      <c r="L170" s="56">
        <f t="shared" si="128"/>
        <v>0</v>
      </c>
      <c r="M170" s="28" t="str">
        <f>'CFIT Schedules'!L170</f>
        <v>NON-APPLIC</v>
      </c>
      <c r="N170" s="37">
        <f>ROUND('CFIT Schedules'!M170*-0.35,0)</f>
        <v>0</v>
      </c>
      <c r="O170" s="37">
        <f t="shared" si="129"/>
        <v>0</v>
      </c>
      <c r="P170" s="84"/>
      <c r="R170" s="84"/>
    </row>
    <row r="171" spans="1:18" x14ac:dyDescent="0.2">
      <c r="A171" s="28">
        <f t="shared" si="122"/>
        <v>150</v>
      </c>
      <c r="B171" s="73" t="s">
        <v>267</v>
      </c>
      <c r="C171" s="48">
        <f>+'CFIT Schedules'!E171</f>
        <v>-90924</v>
      </c>
      <c r="D171" s="56">
        <f>IF(C171*0.35=0,0,ROUND(C171*-0.35,0))</f>
        <v>31823</v>
      </c>
      <c r="E171" s="48">
        <v>0</v>
      </c>
      <c r="F171" s="48">
        <f>SUM(D171:E171)</f>
        <v>31823</v>
      </c>
      <c r="G171" s="37">
        <f>ROUND('CFIT Schedules'!F171*-0.35,0)</f>
        <v>0</v>
      </c>
      <c r="H171" s="37">
        <f t="shared" si="125"/>
        <v>31823</v>
      </c>
      <c r="I171" s="37">
        <f>ROUND('CFIT Schedules'!H171*-0.35,0)</f>
        <v>0</v>
      </c>
      <c r="J171" s="37">
        <f>+H171+I171</f>
        <v>31823</v>
      </c>
      <c r="K171" s="66">
        <f t="shared" si="127"/>
        <v>0</v>
      </c>
      <c r="L171" s="56">
        <f>IF(J171*K171=0,0, ROUND(J171*K171,0))</f>
        <v>0</v>
      </c>
      <c r="M171" s="28" t="str">
        <f>'CFIT Schedules'!L171</f>
        <v>NON-APPLIC</v>
      </c>
      <c r="N171" s="37">
        <f>ROUND('CFIT Schedules'!M171*-0.35,0)</f>
        <v>0</v>
      </c>
      <c r="O171" s="37">
        <f t="shared" si="129"/>
        <v>0</v>
      </c>
      <c r="P171" s="84"/>
      <c r="R171" s="84"/>
    </row>
    <row r="172" spans="1:18" x14ac:dyDescent="0.2">
      <c r="A172" s="28">
        <f t="shared" si="122"/>
        <v>151</v>
      </c>
      <c r="B172" s="73" t="s">
        <v>268</v>
      </c>
      <c r="C172" s="48">
        <f>+'CFIT Schedules'!E172</f>
        <v>0</v>
      </c>
      <c r="D172" s="56">
        <f>IF(C172*0.35=0,0,ROUND(C172*-0.35,0))</f>
        <v>0</v>
      </c>
      <c r="E172" s="48">
        <v>0</v>
      </c>
      <c r="F172" s="48">
        <f>SUM(D172:E172)</f>
        <v>0</v>
      </c>
      <c r="G172" s="37">
        <f>ROUND('CFIT Schedules'!F172*-0.35,0)</f>
        <v>0</v>
      </c>
      <c r="H172" s="37">
        <f t="shared" si="125"/>
        <v>0</v>
      </c>
      <c r="I172" s="37">
        <f>ROUND('CFIT Schedules'!H172*-0.35,0)</f>
        <v>0</v>
      </c>
      <c r="J172" s="37">
        <f>+H172+I172</f>
        <v>0</v>
      </c>
      <c r="K172" s="66">
        <f t="shared" si="127"/>
        <v>0</v>
      </c>
      <c r="L172" s="56">
        <f>IF(J172*K172=0,0, ROUND(J172*K172,0))</f>
        <v>0</v>
      </c>
      <c r="M172" s="28" t="str">
        <f>'CFIT Schedules'!L172</f>
        <v>NON-APPLIC</v>
      </c>
      <c r="N172" s="37">
        <f>ROUND('CFIT Schedules'!M172*-0.35,0)</f>
        <v>0</v>
      </c>
      <c r="O172" s="37">
        <f t="shared" si="129"/>
        <v>0</v>
      </c>
      <c r="P172" s="84"/>
      <c r="R172" s="84"/>
    </row>
    <row r="173" spans="1:18" x14ac:dyDescent="0.2">
      <c r="A173" s="28">
        <f t="shared" si="122"/>
        <v>152</v>
      </c>
      <c r="B173" s="27" t="s">
        <v>76</v>
      </c>
      <c r="C173" s="48">
        <f>+'CFIT Schedules'!E173</f>
        <v>3620755</v>
      </c>
      <c r="D173" s="56">
        <v>0</v>
      </c>
      <c r="E173" s="48">
        <v>0</v>
      </c>
      <c r="F173" s="48">
        <f t="shared" si="124"/>
        <v>0</v>
      </c>
      <c r="G173" s="37">
        <f>ROUND('CFIT Schedules'!F173*-0.35,0)</f>
        <v>0</v>
      </c>
      <c r="H173" s="37">
        <f t="shared" si="125"/>
        <v>0</v>
      </c>
      <c r="I173" s="37">
        <f>ROUND('CFIT Schedules'!H173*-0.35,0)</f>
        <v>0</v>
      </c>
      <c r="J173" s="37">
        <f t="shared" si="126"/>
        <v>0</v>
      </c>
      <c r="K173" s="66">
        <f t="shared" si="127"/>
        <v>0.99</v>
      </c>
      <c r="L173" s="56">
        <f t="shared" si="128"/>
        <v>0</v>
      </c>
      <c r="M173" s="28" t="str">
        <f>'CFIT Schedules'!L173</f>
        <v>NET PLANT</v>
      </c>
      <c r="N173" s="37">
        <f>ROUND('CFIT Schedules'!M173*-0.35,0)</f>
        <v>0</v>
      </c>
      <c r="O173" s="37">
        <f t="shared" si="129"/>
        <v>0</v>
      </c>
      <c r="P173" s="84"/>
      <c r="R173" s="84"/>
    </row>
    <row r="174" spans="1:18" x14ac:dyDescent="0.2">
      <c r="A174" s="28">
        <f t="shared" si="122"/>
        <v>153</v>
      </c>
      <c r="B174" s="27" t="s">
        <v>77</v>
      </c>
      <c r="C174" s="48">
        <f>+'CFIT Schedules'!E174</f>
        <v>-3620755</v>
      </c>
      <c r="D174" s="56">
        <v>0</v>
      </c>
      <c r="E174" s="48">
        <v>0</v>
      </c>
      <c r="F174" s="48">
        <f t="shared" si="124"/>
        <v>0</v>
      </c>
      <c r="G174" s="37">
        <f>ROUND('CFIT Schedules'!F174*-0.35,0)</f>
        <v>0</v>
      </c>
      <c r="H174" s="37">
        <f t="shared" si="125"/>
        <v>0</v>
      </c>
      <c r="I174" s="37">
        <f>ROUND('CFIT Schedules'!H174*-0.35,0)</f>
        <v>0</v>
      </c>
      <c r="J174" s="37">
        <f t="shared" si="126"/>
        <v>0</v>
      </c>
      <c r="K174" s="66">
        <f t="shared" si="127"/>
        <v>0.99</v>
      </c>
      <c r="L174" s="56">
        <f t="shared" si="128"/>
        <v>0</v>
      </c>
      <c r="M174" s="28" t="str">
        <f>'CFIT Schedules'!L174</f>
        <v>NET PLANT</v>
      </c>
      <c r="N174" s="37">
        <f>ROUND('CFIT Schedules'!M174*-0.35,0)</f>
        <v>0</v>
      </c>
      <c r="O174" s="37">
        <f t="shared" si="129"/>
        <v>0</v>
      </c>
      <c r="P174" s="84"/>
      <c r="R174" s="84"/>
    </row>
    <row r="175" spans="1:18" x14ac:dyDescent="0.2">
      <c r="A175" s="28">
        <f t="shared" si="122"/>
        <v>154</v>
      </c>
      <c r="B175" s="27" t="s">
        <v>78</v>
      </c>
      <c r="C175" s="48">
        <f>+'CFIT Schedules'!E175</f>
        <v>12037</v>
      </c>
      <c r="D175" s="56">
        <f t="shared" si="123"/>
        <v>-4213</v>
      </c>
      <c r="E175" s="48">
        <v>0</v>
      </c>
      <c r="F175" s="48">
        <f t="shared" si="124"/>
        <v>-4213</v>
      </c>
      <c r="G175" s="37">
        <f>ROUND('CFIT Schedules'!F175*-0.35,0)</f>
        <v>0</v>
      </c>
      <c r="H175" s="37">
        <f t="shared" si="125"/>
        <v>-4213</v>
      </c>
      <c r="I175" s="37">
        <f>ROUND('CFIT Schedules'!H175*-0.35,0)</f>
        <v>0</v>
      </c>
      <c r="J175" s="37">
        <f t="shared" si="126"/>
        <v>-4213</v>
      </c>
      <c r="K175" s="66">
        <f t="shared" si="127"/>
        <v>0.99</v>
      </c>
      <c r="L175" s="56">
        <f t="shared" si="128"/>
        <v>-4171</v>
      </c>
      <c r="M175" s="28" t="str">
        <f>'CFIT Schedules'!L175</f>
        <v>LABOR</v>
      </c>
      <c r="N175" s="37">
        <f>ROUND('CFIT Schedules'!M175*-0.35,0)</f>
        <v>0</v>
      </c>
      <c r="O175" s="37">
        <f t="shared" si="129"/>
        <v>-4171</v>
      </c>
      <c r="P175" s="84"/>
      <c r="R175" s="84"/>
    </row>
    <row r="176" spans="1:18" x14ac:dyDescent="0.2">
      <c r="A176" s="28">
        <f t="shared" si="122"/>
        <v>155</v>
      </c>
      <c r="B176" s="73" t="s">
        <v>269</v>
      </c>
      <c r="C176" s="48">
        <f>+'CFIT Schedules'!E176</f>
        <v>0</v>
      </c>
      <c r="D176" s="56">
        <f t="shared" si="123"/>
        <v>0</v>
      </c>
      <c r="E176" s="48">
        <v>0</v>
      </c>
      <c r="F176" s="48">
        <f t="shared" si="124"/>
        <v>0</v>
      </c>
      <c r="G176" s="37">
        <f>ROUND('CFIT Schedules'!F176*-0.35,0)</f>
        <v>0</v>
      </c>
      <c r="H176" s="37">
        <f t="shared" si="125"/>
        <v>0</v>
      </c>
      <c r="I176" s="37">
        <f>ROUND('CFIT Schedules'!H176*-0.35,0)</f>
        <v>0</v>
      </c>
      <c r="J176" s="37">
        <f t="shared" si="126"/>
        <v>0</v>
      </c>
      <c r="K176" s="66">
        <f t="shared" si="127"/>
        <v>0.98899999999999999</v>
      </c>
      <c r="L176" s="56">
        <f t="shared" si="128"/>
        <v>0</v>
      </c>
      <c r="M176" s="28" t="str">
        <f>'CFIT Schedules'!L176</f>
        <v>GROSS PLT</v>
      </c>
      <c r="N176" s="37">
        <f>ROUND('CFIT Schedules'!M176*-0.35,0)</f>
        <v>0</v>
      </c>
      <c r="O176" s="37">
        <f t="shared" si="129"/>
        <v>0</v>
      </c>
      <c r="P176" s="84"/>
      <c r="R176" s="84"/>
    </row>
    <row r="177" spans="1:18" x14ac:dyDescent="0.2">
      <c r="A177" s="28">
        <f t="shared" si="122"/>
        <v>156</v>
      </c>
      <c r="B177" s="73" t="s">
        <v>270</v>
      </c>
      <c r="C177" s="48">
        <f>+'CFIT Schedules'!E177</f>
        <v>-63785</v>
      </c>
      <c r="D177" s="56">
        <f t="shared" ref="D177" si="130">IF(C177*0.35=0,0,ROUND(C177*-0.35,0))</f>
        <v>22325</v>
      </c>
      <c r="E177" s="48">
        <v>0</v>
      </c>
      <c r="F177" s="48">
        <f t="shared" ref="F177" si="131">SUM(D177:E177)</f>
        <v>22325</v>
      </c>
      <c r="G177" s="37">
        <f>ROUND('CFIT Schedules'!F177*-0.35,0)</f>
        <v>0</v>
      </c>
      <c r="H177" s="37">
        <f t="shared" si="125"/>
        <v>22325</v>
      </c>
      <c r="I177" s="37">
        <f>ROUND('CFIT Schedules'!H177*-0.35,0)</f>
        <v>0</v>
      </c>
      <c r="J177" s="37">
        <f t="shared" ref="J177" si="132">+H177+I177</f>
        <v>22325</v>
      </c>
      <c r="K177" s="66">
        <f t="shared" si="127"/>
        <v>0.98899999999999999</v>
      </c>
      <c r="L177" s="56">
        <f t="shared" ref="L177" si="133">IF(J177*K177=0,0, ROUND(J177*K177,0))</f>
        <v>22079</v>
      </c>
      <c r="M177" s="28" t="str">
        <f>'CFIT Schedules'!L177</f>
        <v>GROSS PLT</v>
      </c>
      <c r="N177" s="37">
        <f>ROUND('CFIT Schedules'!M177*-0.35,0)</f>
        <v>0</v>
      </c>
      <c r="O177" s="37">
        <f t="shared" si="129"/>
        <v>22079</v>
      </c>
      <c r="P177" s="84"/>
      <c r="R177" s="84"/>
    </row>
    <row r="178" spans="1:18" x14ac:dyDescent="0.2">
      <c r="A178" s="28">
        <f t="shared" si="122"/>
        <v>157</v>
      </c>
      <c r="B178" s="73" t="s">
        <v>363</v>
      </c>
      <c r="C178" s="48">
        <f>+'CFIT Schedules'!E178</f>
        <v>0</v>
      </c>
      <c r="D178" s="56">
        <f t="shared" ref="D178" si="134">IF(C178*0.35=0,0,ROUND(C178*-0.35,0))</f>
        <v>0</v>
      </c>
      <c r="E178" s="48">
        <v>0</v>
      </c>
      <c r="F178" s="48">
        <f t="shared" ref="F178" si="135">SUM(D178:E178)</f>
        <v>0</v>
      </c>
      <c r="G178" s="37">
        <f>ROUND('CFIT Schedules'!F178*-0.35,0)</f>
        <v>0</v>
      </c>
      <c r="H178" s="37">
        <f t="shared" si="125"/>
        <v>0</v>
      </c>
      <c r="I178" s="37">
        <f>ROUND('CFIT Schedules'!H178*-0.35,0)</f>
        <v>0</v>
      </c>
      <c r="J178" s="37">
        <f t="shared" ref="J178" si="136">+H178+I178</f>
        <v>0</v>
      </c>
      <c r="K178" s="66">
        <f t="shared" si="127"/>
        <v>0.98899999999999999</v>
      </c>
      <c r="L178" s="56">
        <f t="shared" ref="L178" si="137">IF(J178*K178=0,0, ROUND(J178*K178,0))</f>
        <v>0</v>
      </c>
      <c r="M178" s="28" t="str">
        <f>'CFIT Schedules'!L178</f>
        <v>GROSS PLT</v>
      </c>
      <c r="N178" s="37">
        <f>ROUND('CFIT Schedules'!M178*-0.35,0)</f>
        <v>0</v>
      </c>
      <c r="O178" s="37">
        <f t="shared" si="129"/>
        <v>0</v>
      </c>
      <c r="P178" s="84"/>
      <c r="R178" s="84"/>
    </row>
    <row r="179" spans="1:18" x14ac:dyDescent="0.2">
      <c r="A179" s="28">
        <f t="shared" si="122"/>
        <v>158</v>
      </c>
      <c r="B179" s="73" t="s">
        <v>324</v>
      </c>
      <c r="C179" s="48">
        <f>+'CFIT Schedules'!E179</f>
        <v>0</v>
      </c>
      <c r="D179" s="56">
        <f>IF(C179*0.35=0,0,ROUND(C179*-0.35,0))</f>
        <v>0</v>
      </c>
      <c r="E179" s="48">
        <v>0</v>
      </c>
      <c r="F179" s="48">
        <f>SUM(D179:E179)</f>
        <v>0</v>
      </c>
      <c r="G179" s="37">
        <f>ROUND('CFIT Schedules'!F179*-0.35,0)</f>
        <v>0</v>
      </c>
      <c r="H179" s="37">
        <f t="shared" si="125"/>
        <v>0</v>
      </c>
      <c r="I179" s="37">
        <f>ROUND('CFIT Schedules'!H179*-0.35,0)</f>
        <v>0</v>
      </c>
      <c r="J179" s="37">
        <f>+H179+I179</f>
        <v>0</v>
      </c>
      <c r="K179" s="66">
        <f t="shared" si="127"/>
        <v>0.98899999999999999</v>
      </c>
      <c r="L179" s="56">
        <f>IF(J179*K179=0,0, ROUND(J179*K179,0))</f>
        <v>0</v>
      </c>
      <c r="M179" s="28" t="str">
        <f>'CFIT Schedules'!L179</f>
        <v>GROSS PLT</v>
      </c>
      <c r="N179" s="37">
        <f>ROUND('CFIT Schedules'!M179*-0.35,0)</f>
        <v>0</v>
      </c>
      <c r="O179" s="37">
        <f t="shared" si="129"/>
        <v>0</v>
      </c>
      <c r="P179" s="84"/>
      <c r="R179" s="84"/>
    </row>
    <row r="180" spans="1:18" x14ac:dyDescent="0.2">
      <c r="A180" s="28">
        <f t="shared" si="122"/>
        <v>159</v>
      </c>
      <c r="B180" s="90" t="s">
        <v>79</v>
      </c>
      <c r="C180" s="94">
        <f t="shared" ref="C180:J180" si="138">SUM(C156:C179)</f>
        <v>-12623419</v>
      </c>
      <c r="D180" s="94">
        <f t="shared" si="138"/>
        <v>4418196</v>
      </c>
      <c r="E180" s="94">
        <f t="shared" si="138"/>
        <v>160524</v>
      </c>
      <c r="F180" s="94">
        <f t="shared" si="138"/>
        <v>4578720</v>
      </c>
      <c r="G180" s="94">
        <f t="shared" ref="G180" si="139">SUM(G156:G179)</f>
        <v>0</v>
      </c>
      <c r="H180" s="94">
        <f t="shared" si="138"/>
        <v>4578720</v>
      </c>
      <c r="I180" s="94">
        <f t="shared" si="138"/>
        <v>0</v>
      </c>
      <c r="J180" s="94">
        <f t="shared" si="138"/>
        <v>4578720</v>
      </c>
      <c r="K180" s="34"/>
      <c r="L180" s="94">
        <f>SUM(L156:L179)</f>
        <v>4354254</v>
      </c>
      <c r="N180" s="94">
        <f t="shared" ref="N180:O180" si="140">SUM(N156:N179)</f>
        <v>3861</v>
      </c>
      <c r="O180" s="94">
        <f t="shared" si="140"/>
        <v>4358115</v>
      </c>
    </row>
    <row r="181" spans="1:18" x14ac:dyDescent="0.2">
      <c r="A181" s="28">
        <f t="shared" si="122"/>
        <v>160</v>
      </c>
      <c r="B181" s="27" t="s">
        <v>0</v>
      </c>
      <c r="C181" s="48"/>
      <c r="D181" s="48"/>
      <c r="K181" s="97"/>
    </row>
    <row r="182" spans="1:18" x14ac:dyDescent="0.2">
      <c r="A182" s="28">
        <f t="shared" si="122"/>
        <v>161</v>
      </c>
      <c r="B182" s="90" t="s">
        <v>80</v>
      </c>
      <c r="C182" s="48"/>
      <c r="D182" s="48"/>
      <c r="K182" s="97"/>
    </row>
    <row r="183" spans="1:18" x14ac:dyDescent="0.2">
      <c r="A183" s="28">
        <f t="shared" si="122"/>
        <v>162</v>
      </c>
      <c r="B183" s="27" t="s">
        <v>319</v>
      </c>
      <c r="C183" s="48">
        <f>+'CFIT Schedules'!E183</f>
        <v>15329</v>
      </c>
      <c r="D183" s="56">
        <v>0</v>
      </c>
      <c r="E183" s="48">
        <v>0</v>
      </c>
      <c r="F183" s="48">
        <f t="shared" ref="F183:F191" si="141">SUM(D183:E183)</f>
        <v>0</v>
      </c>
      <c r="G183" s="37">
        <v>0</v>
      </c>
      <c r="H183" s="37">
        <f t="shared" ref="H183:H192" si="142">+F183+G183</f>
        <v>0</v>
      </c>
      <c r="I183" s="37">
        <v>0</v>
      </c>
      <c r="J183" s="37">
        <f t="shared" ref="J183:J191" si="143">+H183+I183</f>
        <v>0</v>
      </c>
      <c r="K183" s="66">
        <f t="shared" ref="K183:K192" si="144">VLOOKUP(M183,$C$253:$D$267,2,FALSE)</f>
        <v>0.99</v>
      </c>
      <c r="L183" s="56">
        <f t="shared" ref="L183:L192" si="145">IF(J183*K183=0,0, ROUND(J183*K183,0))</f>
        <v>0</v>
      </c>
      <c r="M183" s="28" t="str">
        <f>'CFIT Schedules'!L183</f>
        <v>LABOR</v>
      </c>
      <c r="N183" s="37">
        <v>0</v>
      </c>
      <c r="O183" s="37">
        <f t="shared" ref="O183:O192" si="146">L183+N183</f>
        <v>0</v>
      </c>
      <c r="P183" s="84"/>
      <c r="R183" s="84"/>
    </row>
    <row r="184" spans="1:18" x14ac:dyDescent="0.2">
      <c r="A184" s="28">
        <f t="shared" si="122"/>
        <v>163</v>
      </c>
      <c r="B184" s="27" t="s">
        <v>81</v>
      </c>
      <c r="C184" s="48">
        <f>+'CFIT Schedules'!E184</f>
        <v>0</v>
      </c>
      <c r="D184" s="56">
        <v>0</v>
      </c>
      <c r="E184" s="48">
        <v>0</v>
      </c>
      <c r="F184" s="48">
        <f t="shared" ref="F184" si="147">SUM(D184:E184)</f>
        <v>0</v>
      </c>
      <c r="G184" s="37">
        <v>0</v>
      </c>
      <c r="H184" s="37">
        <f t="shared" si="142"/>
        <v>0</v>
      </c>
      <c r="I184" s="37">
        <v>0</v>
      </c>
      <c r="J184" s="37">
        <f t="shared" ref="J184" si="148">+H184+I184</f>
        <v>0</v>
      </c>
      <c r="K184" s="66">
        <f t="shared" si="144"/>
        <v>0.99</v>
      </c>
      <c r="L184" s="56">
        <f t="shared" ref="L184" si="149">IF(J184*K184=0,0, ROUND(J184*K184,0))</f>
        <v>0</v>
      </c>
      <c r="M184" s="28" t="str">
        <f>'CFIT Schedules'!L184</f>
        <v>LABOR</v>
      </c>
      <c r="N184" s="37">
        <v>0</v>
      </c>
      <c r="O184" s="37">
        <f t="shared" si="146"/>
        <v>0</v>
      </c>
      <c r="P184" s="84"/>
      <c r="R184" s="84"/>
    </row>
    <row r="185" spans="1:18" x14ac:dyDescent="0.2">
      <c r="A185" s="28">
        <f t="shared" si="122"/>
        <v>164</v>
      </c>
      <c r="B185" s="27" t="s">
        <v>82</v>
      </c>
      <c r="C185" s="48">
        <f>+'CFIT Schedules'!E185</f>
        <v>52639</v>
      </c>
      <c r="D185" s="56">
        <v>0</v>
      </c>
      <c r="E185" s="48">
        <v>0</v>
      </c>
      <c r="F185" s="48">
        <f t="shared" si="141"/>
        <v>0</v>
      </c>
      <c r="G185" s="37">
        <v>0</v>
      </c>
      <c r="H185" s="37">
        <f t="shared" si="142"/>
        <v>0</v>
      </c>
      <c r="I185" s="37">
        <v>0</v>
      </c>
      <c r="J185" s="37">
        <f t="shared" si="143"/>
        <v>0</v>
      </c>
      <c r="K185" s="66">
        <f t="shared" si="144"/>
        <v>0.99</v>
      </c>
      <c r="L185" s="56">
        <f t="shared" si="145"/>
        <v>0</v>
      </c>
      <c r="M185" s="28" t="str">
        <f>'CFIT Schedules'!L185</f>
        <v>LABOR</v>
      </c>
      <c r="N185" s="37">
        <v>0</v>
      </c>
      <c r="O185" s="37">
        <f t="shared" si="146"/>
        <v>0</v>
      </c>
      <c r="P185" s="84"/>
      <c r="R185" s="84"/>
    </row>
    <row r="186" spans="1:18" x14ac:dyDescent="0.2">
      <c r="A186" s="28">
        <f t="shared" si="122"/>
        <v>165</v>
      </c>
      <c r="B186" s="27" t="s">
        <v>83</v>
      </c>
      <c r="C186" s="48">
        <f>+'CFIT Schedules'!E186</f>
        <v>0</v>
      </c>
      <c r="D186" s="56">
        <v>0</v>
      </c>
      <c r="E186" s="48">
        <v>0</v>
      </c>
      <c r="F186" s="48">
        <f t="shared" si="141"/>
        <v>0</v>
      </c>
      <c r="G186" s="37">
        <v>0</v>
      </c>
      <c r="H186" s="37">
        <f t="shared" si="142"/>
        <v>0</v>
      </c>
      <c r="I186" s="37">
        <v>0</v>
      </c>
      <c r="J186" s="37">
        <f t="shared" si="143"/>
        <v>0</v>
      </c>
      <c r="K186" s="66">
        <f t="shared" si="144"/>
        <v>0</v>
      </c>
      <c r="L186" s="56">
        <f t="shared" si="145"/>
        <v>0</v>
      </c>
      <c r="M186" s="28" t="str">
        <f>'CFIT Schedules'!L186</f>
        <v>NON-APPLIC</v>
      </c>
      <c r="N186" s="37">
        <v>0</v>
      </c>
      <c r="O186" s="37">
        <f t="shared" si="146"/>
        <v>0</v>
      </c>
      <c r="P186" s="84"/>
      <c r="R186" s="84"/>
    </row>
    <row r="187" spans="1:18" x14ac:dyDescent="0.2">
      <c r="A187" s="28">
        <f t="shared" si="122"/>
        <v>166</v>
      </c>
      <c r="B187" s="27" t="s">
        <v>300</v>
      </c>
      <c r="C187" s="48">
        <f>+'CFIT Schedules'!E187</f>
        <v>0</v>
      </c>
      <c r="D187" s="56">
        <f>IF(C187*0.35=0,0,ROUND(C187*-0.35,0))</f>
        <v>0</v>
      </c>
      <c r="E187" s="48">
        <v>0</v>
      </c>
      <c r="F187" s="48">
        <f>SUM(D187:E187)</f>
        <v>0</v>
      </c>
      <c r="G187" s="37">
        <f>ROUND('CFIT Schedules'!F187*-0.35,0)</f>
        <v>0</v>
      </c>
      <c r="H187" s="37">
        <f t="shared" si="142"/>
        <v>0</v>
      </c>
      <c r="I187" s="37">
        <f>ROUND('CFIT Schedules'!H187*-0.35,0)</f>
        <v>0</v>
      </c>
      <c r="J187" s="37">
        <f>+H187+I187</f>
        <v>0</v>
      </c>
      <c r="K187" s="66">
        <f t="shared" si="144"/>
        <v>0</v>
      </c>
      <c r="L187" s="56">
        <f>IF(J187*K187=0,0, ROUND(J187*K187,0))</f>
        <v>0</v>
      </c>
      <c r="M187" s="28" t="str">
        <f>'CFIT Schedules'!L187</f>
        <v>NON-APPLIC</v>
      </c>
      <c r="N187" s="37">
        <f>ROUND('CFIT Schedules'!M187*-0.35,0)</f>
        <v>0</v>
      </c>
      <c r="O187" s="37">
        <f t="shared" si="146"/>
        <v>0</v>
      </c>
      <c r="P187" s="84"/>
      <c r="R187" s="84"/>
    </row>
    <row r="188" spans="1:18" x14ac:dyDescent="0.2">
      <c r="A188" s="28">
        <f t="shared" si="122"/>
        <v>167</v>
      </c>
      <c r="B188" s="27" t="s">
        <v>84</v>
      </c>
      <c r="C188" s="48">
        <f>+'CFIT Schedules'!E188</f>
        <v>0</v>
      </c>
      <c r="D188" s="56">
        <v>0</v>
      </c>
      <c r="E188" s="48">
        <v>0</v>
      </c>
      <c r="F188" s="48">
        <f t="shared" si="141"/>
        <v>0</v>
      </c>
      <c r="G188" s="37">
        <v>0</v>
      </c>
      <c r="H188" s="37">
        <f t="shared" si="142"/>
        <v>0</v>
      </c>
      <c r="I188" s="37">
        <v>0</v>
      </c>
      <c r="J188" s="37">
        <f t="shared" si="143"/>
        <v>0</v>
      </c>
      <c r="K188" s="66">
        <f t="shared" si="144"/>
        <v>0</v>
      </c>
      <c r="L188" s="56">
        <f t="shared" si="145"/>
        <v>0</v>
      </c>
      <c r="M188" s="28" t="str">
        <f>'CFIT Schedules'!L188</f>
        <v>NON-APPLIC</v>
      </c>
      <c r="N188" s="37">
        <v>0</v>
      </c>
      <c r="O188" s="37">
        <f t="shared" si="146"/>
        <v>0</v>
      </c>
      <c r="P188" s="84"/>
      <c r="R188" s="84"/>
    </row>
    <row r="189" spans="1:18" x14ac:dyDescent="0.2">
      <c r="A189" s="28">
        <f t="shared" si="122"/>
        <v>168</v>
      </c>
      <c r="B189" s="27" t="s">
        <v>301</v>
      </c>
      <c r="C189" s="48">
        <f>+'CFIT Schedules'!E189</f>
        <v>0</v>
      </c>
      <c r="D189" s="56">
        <f>IF(C189*0.35=0,0,ROUND(C189*-0.35,0))</f>
        <v>0</v>
      </c>
      <c r="E189" s="48">
        <v>0</v>
      </c>
      <c r="F189" s="48">
        <f>SUM(D189:E189)</f>
        <v>0</v>
      </c>
      <c r="G189" s="37">
        <f>ROUND('CFIT Schedules'!F189*-0.35,0)</f>
        <v>0</v>
      </c>
      <c r="H189" s="37">
        <f t="shared" si="142"/>
        <v>0</v>
      </c>
      <c r="I189" s="37">
        <f>ROUND('CFIT Schedules'!H189*-0.35,0)</f>
        <v>0</v>
      </c>
      <c r="J189" s="37">
        <f>+H189+I189</f>
        <v>0</v>
      </c>
      <c r="K189" s="66">
        <f t="shared" si="144"/>
        <v>0.99</v>
      </c>
      <c r="L189" s="56">
        <f>IF(J189*K189=0,0, ROUND(J189*K189,0))</f>
        <v>0</v>
      </c>
      <c r="M189" s="28" t="str">
        <f>'CFIT Schedules'!L189</f>
        <v>LABOR</v>
      </c>
      <c r="N189" s="37">
        <f>ROUND('CFIT Schedules'!M189*-0.35,0)</f>
        <v>0</v>
      </c>
      <c r="O189" s="37">
        <f t="shared" si="146"/>
        <v>0</v>
      </c>
      <c r="P189" s="84"/>
      <c r="R189" s="84"/>
    </row>
    <row r="190" spans="1:18" x14ac:dyDescent="0.2">
      <c r="A190" s="28">
        <f t="shared" si="122"/>
        <v>169</v>
      </c>
      <c r="B190" s="73" t="s">
        <v>271</v>
      </c>
      <c r="C190" s="48">
        <f>+'CFIT Schedules'!E190</f>
        <v>24938</v>
      </c>
      <c r="D190" s="56">
        <v>0</v>
      </c>
      <c r="E190" s="48">
        <v>0</v>
      </c>
      <c r="F190" s="48">
        <f t="shared" si="141"/>
        <v>0</v>
      </c>
      <c r="G190" s="37">
        <v>0</v>
      </c>
      <c r="H190" s="37">
        <f t="shared" si="142"/>
        <v>0</v>
      </c>
      <c r="I190" s="37">
        <v>0</v>
      </c>
      <c r="J190" s="37">
        <f t="shared" si="143"/>
        <v>0</v>
      </c>
      <c r="K190" s="66">
        <f t="shared" si="144"/>
        <v>0</v>
      </c>
      <c r="L190" s="56">
        <f t="shared" si="145"/>
        <v>0</v>
      </c>
      <c r="M190" s="28" t="str">
        <f>'CFIT Schedules'!L190</f>
        <v>NON-APPLIC</v>
      </c>
      <c r="N190" s="37">
        <v>0</v>
      </c>
      <c r="O190" s="37">
        <f t="shared" si="146"/>
        <v>0</v>
      </c>
      <c r="P190" s="84"/>
      <c r="R190" s="84"/>
    </row>
    <row r="191" spans="1:18" x14ac:dyDescent="0.2">
      <c r="A191" s="28">
        <f t="shared" si="122"/>
        <v>170</v>
      </c>
      <c r="B191" s="27" t="s">
        <v>85</v>
      </c>
      <c r="C191" s="48">
        <f>+'CFIT Schedules'!E191</f>
        <v>0</v>
      </c>
      <c r="D191" s="56">
        <v>0</v>
      </c>
      <c r="E191" s="48">
        <v>0</v>
      </c>
      <c r="F191" s="48">
        <f t="shared" si="141"/>
        <v>0</v>
      </c>
      <c r="G191" s="37">
        <v>0</v>
      </c>
      <c r="H191" s="37">
        <f t="shared" si="142"/>
        <v>0</v>
      </c>
      <c r="I191" s="37">
        <v>0</v>
      </c>
      <c r="J191" s="37">
        <f t="shared" si="143"/>
        <v>0</v>
      </c>
      <c r="K191" s="66">
        <f t="shared" si="144"/>
        <v>0.98599999999999999</v>
      </c>
      <c r="L191" s="56">
        <f t="shared" si="145"/>
        <v>0</v>
      </c>
      <c r="M191" s="28" t="str">
        <f>'CFIT Schedules'!L191</f>
        <v>PROD PLT</v>
      </c>
      <c r="N191" s="37">
        <v>0</v>
      </c>
      <c r="O191" s="37">
        <f t="shared" si="146"/>
        <v>0</v>
      </c>
      <c r="P191" s="84"/>
      <c r="R191" s="84"/>
    </row>
    <row r="192" spans="1:18" x14ac:dyDescent="0.2">
      <c r="A192" s="28">
        <f t="shared" si="122"/>
        <v>171</v>
      </c>
      <c r="B192" s="73" t="s">
        <v>272</v>
      </c>
      <c r="C192" s="48">
        <f>+'CFIT Schedules'!E192</f>
        <v>0</v>
      </c>
      <c r="D192" s="56">
        <f>IF(C192*0.35=0,0,ROUND(C192*-0.35,0))</f>
        <v>0</v>
      </c>
      <c r="E192" s="48">
        <v>0</v>
      </c>
      <c r="F192" s="48">
        <f>SUM(D192:E192)</f>
        <v>0</v>
      </c>
      <c r="G192" s="37">
        <v>0</v>
      </c>
      <c r="H192" s="37">
        <f t="shared" si="142"/>
        <v>0</v>
      </c>
      <c r="I192" s="37">
        <v>0</v>
      </c>
      <c r="J192" s="37">
        <f>+H192+I192</f>
        <v>0</v>
      </c>
      <c r="K192" s="66">
        <f t="shared" si="144"/>
        <v>0</v>
      </c>
      <c r="L192" s="56">
        <f t="shared" si="145"/>
        <v>0</v>
      </c>
      <c r="M192" s="28" t="str">
        <f>'CFIT Schedules'!L192</f>
        <v>NON-APPLIC</v>
      </c>
      <c r="N192" s="37">
        <v>0</v>
      </c>
      <c r="O192" s="37">
        <f t="shared" si="146"/>
        <v>0</v>
      </c>
      <c r="P192" s="84"/>
      <c r="R192" s="84"/>
    </row>
    <row r="193" spans="1:18" x14ac:dyDescent="0.2">
      <c r="A193" s="28">
        <f t="shared" si="122"/>
        <v>172</v>
      </c>
      <c r="B193" s="90" t="s">
        <v>86</v>
      </c>
      <c r="C193" s="94">
        <f t="shared" ref="C193:J193" si="150">SUM(C183:C192)</f>
        <v>92906</v>
      </c>
      <c r="D193" s="94">
        <f t="shared" si="150"/>
        <v>0</v>
      </c>
      <c r="E193" s="94">
        <f t="shared" si="150"/>
        <v>0</v>
      </c>
      <c r="F193" s="94">
        <f t="shared" si="150"/>
        <v>0</v>
      </c>
      <c r="G193" s="94">
        <f t="shared" ref="G193" si="151">SUM(G183:G192)</f>
        <v>0</v>
      </c>
      <c r="H193" s="94">
        <f t="shared" si="150"/>
        <v>0</v>
      </c>
      <c r="I193" s="94">
        <f t="shared" si="150"/>
        <v>0</v>
      </c>
      <c r="J193" s="94">
        <f t="shared" si="150"/>
        <v>0</v>
      </c>
      <c r="K193" s="34"/>
      <c r="L193" s="94">
        <f>SUM(L183:L192)</f>
        <v>0</v>
      </c>
      <c r="N193" s="94">
        <f t="shared" ref="N193:O193" si="152">SUM(N183:N192)</f>
        <v>0</v>
      </c>
      <c r="O193" s="94">
        <f t="shared" si="152"/>
        <v>0</v>
      </c>
    </row>
    <row r="194" spans="1:18" x14ac:dyDescent="0.2">
      <c r="A194" s="28">
        <f t="shared" si="122"/>
        <v>173</v>
      </c>
      <c r="B194" s="27" t="s">
        <v>0</v>
      </c>
      <c r="C194" s="48"/>
      <c r="D194" s="48"/>
      <c r="K194" s="97"/>
    </row>
    <row r="195" spans="1:18" x14ac:dyDescent="0.2">
      <c r="A195" s="28">
        <f t="shared" si="122"/>
        <v>174</v>
      </c>
      <c r="B195" s="90" t="s">
        <v>87</v>
      </c>
      <c r="C195" s="48"/>
      <c r="D195" s="48"/>
      <c r="K195" s="97"/>
    </row>
    <row r="196" spans="1:18" x14ac:dyDescent="0.2">
      <c r="A196" s="28">
        <f t="shared" si="122"/>
        <v>175</v>
      </c>
      <c r="B196" s="27" t="s">
        <v>88</v>
      </c>
      <c r="C196" s="48">
        <f>+'CFIT Schedules'!E196</f>
        <v>4324</v>
      </c>
      <c r="D196" s="56">
        <f>IF(C196*0.35=0,0,ROUND(C196*-0.35,0))</f>
        <v>-1513</v>
      </c>
      <c r="E196" s="48">
        <v>0</v>
      </c>
      <c r="F196" s="48">
        <f>SUM(D196:E196)</f>
        <v>-1513</v>
      </c>
      <c r="G196" s="37">
        <f>ROUND('CFIT Schedules'!F196*-0.35,0)</f>
        <v>0</v>
      </c>
      <c r="H196" s="37">
        <f t="shared" ref="H196:H197" si="153">+F196+G196</f>
        <v>-1513</v>
      </c>
      <c r="I196" s="37">
        <f>ROUND('CFIT Schedules'!H196*-0.35,0)</f>
        <v>0</v>
      </c>
      <c r="J196" s="37">
        <f>+H196+I196</f>
        <v>-1513</v>
      </c>
      <c r="K196" s="66">
        <f>VLOOKUP(M196,$C$253:$D$267,2,FALSE)</f>
        <v>0.98899999999999999</v>
      </c>
      <c r="L196" s="56">
        <f>IF(J196*K196=0,0, ROUND(J196*K196,0))</f>
        <v>-1496</v>
      </c>
      <c r="M196" s="28" t="str">
        <f>'CFIT Schedules'!L196</f>
        <v>GROSS PLT</v>
      </c>
      <c r="N196" s="37">
        <f>ROUND('CFIT Schedules'!M196*-0.35,0)</f>
        <v>0</v>
      </c>
      <c r="O196" s="37">
        <f t="shared" ref="O196:O197" si="154">L196+N196</f>
        <v>-1496</v>
      </c>
      <c r="P196" s="84"/>
      <c r="R196" s="84"/>
    </row>
    <row r="197" spans="1:18" x14ac:dyDescent="0.2">
      <c r="A197" s="28">
        <f t="shared" si="122"/>
        <v>176</v>
      </c>
      <c r="B197" s="27" t="s">
        <v>89</v>
      </c>
      <c r="C197" s="49">
        <f>+'CFIT Schedules'!E197</f>
        <v>-429000</v>
      </c>
      <c r="D197" s="56">
        <f>IF(C197*0.35=0,0,ROUND(C197*-0.35,0))</f>
        <v>150150</v>
      </c>
      <c r="E197" s="49">
        <v>0</v>
      </c>
      <c r="F197" s="49">
        <f>SUM(D197:E197)</f>
        <v>150150</v>
      </c>
      <c r="G197" s="37">
        <f>ROUND('CFIT Schedules'!F197*-0.35,0)</f>
        <v>0</v>
      </c>
      <c r="H197" s="37">
        <f t="shared" si="153"/>
        <v>150150</v>
      </c>
      <c r="I197" s="37">
        <f>ROUND('CFIT Schedules'!H197*-0.35,0)</f>
        <v>0</v>
      </c>
      <c r="J197" s="49">
        <f>+H197+I197</f>
        <v>150150</v>
      </c>
      <c r="K197" s="66">
        <f>VLOOKUP(M197,$C$253:$D$267,2,FALSE)</f>
        <v>0.98899999999999999</v>
      </c>
      <c r="L197" s="56">
        <f>IF(J197*K197=0,0, ROUND(J197*K197,0))</f>
        <v>148498</v>
      </c>
      <c r="M197" s="28" t="str">
        <f>'CFIT Schedules'!L197</f>
        <v>GROSS PLT</v>
      </c>
      <c r="N197" s="37">
        <f>ROUND('CFIT Schedules'!M197*-0.35,0)</f>
        <v>0</v>
      </c>
      <c r="O197" s="37">
        <f t="shared" si="154"/>
        <v>148498</v>
      </c>
      <c r="P197" s="84"/>
      <c r="R197" s="84"/>
    </row>
    <row r="198" spans="1:18" x14ac:dyDescent="0.2">
      <c r="A198" s="28">
        <f t="shared" si="122"/>
        <v>177</v>
      </c>
      <c r="B198" s="90" t="s">
        <v>90</v>
      </c>
      <c r="C198" s="94">
        <f t="shared" ref="C198:J198" si="155">SUM(C196:C197)</f>
        <v>-424676</v>
      </c>
      <c r="D198" s="94">
        <f t="shared" si="155"/>
        <v>148637</v>
      </c>
      <c r="E198" s="94">
        <f t="shared" si="155"/>
        <v>0</v>
      </c>
      <c r="F198" s="94">
        <f t="shared" si="155"/>
        <v>148637</v>
      </c>
      <c r="G198" s="94">
        <f t="shared" ref="G198" si="156">SUM(G196:G197)</f>
        <v>0</v>
      </c>
      <c r="H198" s="94">
        <f t="shared" si="155"/>
        <v>148637</v>
      </c>
      <c r="I198" s="94">
        <f t="shared" si="155"/>
        <v>0</v>
      </c>
      <c r="J198" s="94">
        <f t="shared" si="155"/>
        <v>148637</v>
      </c>
      <c r="K198" s="34"/>
      <c r="L198" s="94">
        <f>SUM(L196:L197)</f>
        <v>147002</v>
      </c>
      <c r="N198" s="94">
        <f t="shared" ref="N198:O198" si="157">SUM(N196:N197)</f>
        <v>0</v>
      </c>
      <c r="O198" s="94">
        <f t="shared" si="157"/>
        <v>147002</v>
      </c>
    </row>
    <row r="199" spans="1:18" x14ac:dyDescent="0.2">
      <c r="A199" s="28">
        <f t="shared" si="122"/>
        <v>178</v>
      </c>
      <c r="B199" s="27" t="s">
        <v>0</v>
      </c>
      <c r="C199" s="48"/>
      <c r="D199" s="48"/>
      <c r="K199" s="97"/>
    </row>
    <row r="200" spans="1:18" x14ac:dyDescent="0.2">
      <c r="A200" s="28">
        <f t="shared" si="122"/>
        <v>179</v>
      </c>
      <c r="B200" s="90" t="s">
        <v>91</v>
      </c>
      <c r="C200" s="48"/>
      <c r="D200" s="48"/>
      <c r="K200" s="97"/>
    </row>
    <row r="201" spans="1:18" x14ac:dyDescent="0.2">
      <c r="A201" s="28">
        <f t="shared" si="122"/>
        <v>180</v>
      </c>
      <c r="B201" s="27" t="s">
        <v>92</v>
      </c>
      <c r="C201" s="48">
        <f>+'CFIT Schedules'!E201</f>
        <v>-502837</v>
      </c>
      <c r="D201" s="56">
        <f>IF(C201*0.35=0,0,ROUND(C201*-0.35,0))</f>
        <v>175993</v>
      </c>
      <c r="E201" s="48">
        <v>0</v>
      </c>
      <c r="F201" s="48">
        <f>SUM(D201:E201)</f>
        <v>175993</v>
      </c>
      <c r="G201" s="37">
        <f>ROUND('CFIT Schedules'!F201*-0.35,0)</f>
        <v>0</v>
      </c>
      <c r="H201" s="37">
        <f>+F201+G201</f>
        <v>175993</v>
      </c>
      <c r="I201" s="37">
        <f>ROUND('CFIT Schedules'!H201*-0.35,0)</f>
        <v>0</v>
      </c>
      <c r="J201" s="37">
        <f>+H201+I201</f>
        <v>175993</v>
      </c>
      <c r="K201" s="66">
        <f>VLOOKUP(M201,$C$253:$D$267,2,FALSE)</f>
        <v>0.98899999999999999</v>
      </c>
      <c r="L201" s="56">
        <f>IF(J201*K201=0,0, ROUND(J201*K201,0))</f>
        <v>174057</v>
      </c>
      <c r="M201" s="28" t="str">
        <f>'CFIT Schedules'!L201</f>
        <v>GROSS PLT</v>
      </c>
      <c r="N201" s="37">
        <f>ROUND('CFIT Schedules'!M201*-0.35,0)</f>
        <v>0</v>
      </c>
      <c r="O201" s="37">
        <f>L201+N201</f>
        <v>174057</v>
      </c>
      <c r="P201" s="84"/>
      <c r="R201" s="84"/>
    </row>
    <row r="202" spans="1:18" x14ac:dyDescent="0.2">
      <c r="A202" s="28">
        <f t="shared" si="122"/>
        <v>181</v>
      </c>
      <c r="B202" s="90" t="s">
        <v>93</v>
      </c>
      <c r="C202" s="94">
        <f t="shared" ref="C202:J202" si="158">SUM(C201:C201)</f>
        <v>-502837</v>
      </c>
      <c r="D202" s="94">
        <f t="shared" si="158"/>
        <v>175993</v>
      </c>
      <c r="E202" s="94">
        <f t="shared" si="158"/>
        <v>0</v>
      </c>
      <c r="F202" s="94">
        <f t="shared" si="158"/>
        <v>175993</v>
      </c>
      <c r="G202" s="94">
        <f t="shared" ref="G202" si="159">SUM(G201:G201)</f>
        <v>0</v>
      </c>
      <c r="H202" s="94">
        <f t="shared" si="158"/>
        <v>175993</v>
      </c>
      <c r="I202" s="94">
        <f t="shared" si="158"/>
        <v>0</v>
      </c>
      <c r="J202" s="94">
        <f t="shared" si="158"/>
        <v>175993</v>
      </c>
      <c r="K202" s="34"/>
      <c r="L202" s="94">
        <f>SUM(L201:L201)</f>
        <v>174057</v>
      </c>
      <c r="N202" s="94">
        <f t="shared" ref="N202:O202" si="160">SUM(N201:N201)</f>
        <v>0</v>
      </c>
      <c r="O202" s="94">
        <f t="shared" si="160"/>
        <v>174057</v>
      </c>
    </row>
    <row r="203" spans="1:18" x14ac:dyDescent="0.2">
      <c r="A203" s="28">
        <f t="shared" si="122"/>
        <v>182</v>
      </c>
      <c r="B203" s="27" t="s">
        <v>0</v>
      </c>
      <c r="C203" s="48"/>
      <c r="D203" s="48"/>
      <c r="K203" s="97"/>
    </row>
    <row r="204" spans="1:18" x14ac:dyDescent="0.2">
      <c r="A204" s="28">
        <f t="shared" si="122"/>
        <v>183</v>
      </c>
      <c r="B204" s="90" t="s">
        <v>94</v>
      </c>
      <c r="C204" s="48"/>
      <c r="D204" s="48"/>
      <c r="K204" s="97"/>
    </row>
    <row r="205" spans="1:18" x14ac:dyDescent="0.2">
      <c r="A205" s="28">
        <f t="shared" si="122"/>
        <v>184</v>
      </c>
      <c r="B205" s="27" t="s">
        <v>95</v>
      </c>
      <c r="C205" s="49">
        <f>+'CFIT Schedules'!E205</f>
        <v>0</v>
      </c>
      <c r="D205" s="56">
        <f>IF(C205*0.35=0,0,ROUND(C205*-0.35,0))</f>
        <v>0</v>
      </c>
      <c r="E205" s="75">
        <v>0</v>
      </c>
      <c r="F205" s="49">
        <f>SUM(D205:E205)</f>
        <v>0</v>
      </c>
      <c r="G205" s="75">
        <v>0</v>
      </c>
      <c r="H205" s="37">
        <f>+F205+G205</f>
        <v>0</v>
      </c>
      <c r="I205" s="75">
        <v>0</v>
      </c>
      <c r="J205" s="49">
        <f>+H205+I205</f>
        <v>0</v>
      </c>
      <c r="K205" s="66">
        <f>VLOOKUP(M205,$C$253:$D$267,2,FALSE)</f>
        <v>0.98599999999999999</v>
      </c>
      <c r="L205" s="56">
        <f>IF(J205*K205=0,0, ROUND(J205*K205,0))</f>
        <v>0</v>
      </c>
      <c r="M205" s="28" t="str">
        <f>'CFIT Schedules'!L205</f>
        <v>PROD PLT</v>
      </c>
      <c r="N205" s="75">
        <v>0</v>
      </c>
      <c r="O205" s="37">
        <f>L205+N205</f>
        <v>0</v>
      </c>
      <c r="P205" s="84"/>
    </row>
    <row r="206" spans="1:18" x14ac:dyDescent="0.2">
      <c r="A206" s="28">
        <f t="shared" si="122"/>
        <v>185</v>
      </c>
      <c r="B206" s="90" t="s">
        <v>96</v>
      </c>
      <c r="C206" s="94">
        <f t="shared" ref="C206:J206" si="161">SUM(C205:C205)</f>
        <v>0</v>
      </c>
      <c r="D206" s="94">
        <f t="shared" si="161"/>
        <v>0</v>
      </c>
      <c r="E206" s="94">
        <f t="shared" si="161"/>
        <v>0</v>
      </c>
      <c r="F206" s="94">
        <f t="shared" si="161"/>
        <v>0</v>
      </c>
      <c r="G206" s="94">
        <f t="shared" ref="G206" si="162">SUM(G205:G205)</f>
        <v>0</v>
      </c>
      <c r="H206" s="94">
        <f t="shared" si="161"/>
        <v>0</v>
      </c>
      <c r="I206" s="94">
        <f t="shared" si="161"/>
        <v>0</v>
      </c>
      <c r="J206" s="94">
        <f t="shared" si="161"/>
        <v>0</v>
      </c>
      <c r="K206" s="34"/>
      <c r="L206" s="94">
        <f>SUM(L205:L205)</f>
        <v>0</v>
      </c>
      <c r="N206" s="94">
        <f t="shared" ref="N206:O206" si="163">SUM(N205:N205)</f>
        <v>0</v>
      </c>
      <c r="O206" s="94">
        <f t="shared" si="163"/>
        <v>0</v>
      </c>
    </row>
    <row r="207" spans="1:18" x14ac:dyDescent="0.2">
      <c r="A207" s="28">
        <f t="shared" si="122"/>
        <v>186</v>
      </c>
      <c r="B207" s="27" t="s">
        <v>0</v>
      </c>
      <c r="C207" s="48"/>
      <c r="D207" s="48"/>
      <c r="K207" s="97"/>
    </row>
    <row r="208" spans="1:18" x14ac:dyDescent="0.2">
      <c r="A208" s="28">
        <f t="shared" si="122"/>
        <v>187</v>
      </c>
      <c r="B208" s="90" t="s">
        <v>97</v>
      </c>
      <c r="C208" s="48"/>
      <c r="D208" s="48"/>
      <c r="K208" s="97"/>
    </row>
    <row r="209" spans="1:18" x14ac:dyDescent="0.2">
      <c r="A209" s="28">
        <f t="shared" si="122"/>
        <v>188</v>
      </c>
      <c r="B209" s="27" t="s">
        <v>98</v>
      </c>
      <c r="C209" s="48">
        <f>+'CFIT Schedules'!E209</f>
        <v>0</v>
      </c>
      <c r="D209" s="56">
        <f t="shared" ref="D209:D219" si="164">IF(C209*0.35=0,0,ROUND(C209*-0.35,0))</f>
        <v>0</v>
      </c>
      <c r="E209" s="48">
        <v>0</v>
      </c>
      <c r="F209" s="48">
        <f t="shared" ref="F209:F219" si="165">SUM(D209:E209)</f>
        <v>0</v>
      </c>
      <c r="G209" s="37">
        <f>ROUND('CFIT Schedules'!F209*-0.35,0)</f>
        <v>0</v>
      </c>
      <c r="H209" s="37">
        <f t="shared" ref="H209:H219" si="166">+F209+G209</f>
        <v>0</v>
      </c>
      <c r="I209" s="37">
        <f>ROUND('CFIT Schedules'!H209*-0.35,0)</f>
        <v>0</v>
      </c>
      <c r="J209" s="37">
        <f t="shared" ref="J209:J219" si="167">+H209+I209</f>
        <v>0</v>
      </c>
      <c r="K209" s="66">
        <f t="shared" ref="K209:K219" si="168">VLOOKUP(M209,$C$253:$D$267,2,FALSE)</f>
        <v>0</v>
      </c>
      <c r="L209" s="56">
        <f t="shared" ref="L209:L219" si="169">IF(J209*K209=0,0, ROUND(J209*K209,0))</f>
        <v>0</v>
      </c>
      <c r="M209" s="28" t="str">
        <f>'CFIT Schedules'!L209</f>
        <v>NON-UTILITY</v>
      </c>
      <c r="N209" s="37">
        <f>ROUND('CFIT Schedules'!M209*-0.35,0)</f>
        <v>0</v>
      </c>
      <c r="O209" s="37">
        <f t="shared" ref="O209:O219" si="170">L209+N209</f>
        <v>0</v>
      </c>
      <c r="P209" s="84"/>
      <c r="R209" s="84"/>
    </row>
    <row r="210" spans="1:18" x14ac:dyDescent="0.2">
      <c r="A210" s="28">
        <f t="shared" si="122"/>
        <v>189</v>
      </c>
      <c r="B210" s="27" t="s">
        <v>99</v>
      </c>
      <c r="C210" s="48">
        <f>+'CFIT Schedules'!E210</f>
        <v>3131413</v>
      </c>
      <c r="D210" s="56">
        <f t="shared" si="164"/>
        <v>-1095995</v>
      </c>
      <c r="E210" s="48">
        <v>0</v>
      </c>
      <c r="F210" s="48">
        <f t="shared" si="165"/>
        <v>-1095995</v>
      </c>
      <c r="G210" s="37">
        <f>ROUND('CFIT Schedules'!F210*-0.35,0)</f>
        <v>0</v>
      </c>
      <c r="H210" s="37">
        <f t="shared" si="166"/>
        <v>-1095995</v>
      </c>
      <c r="I210" s="37">
        <f>ROUND('CFIT Schedules'!H210*-0.35,0)</f>
        <v>0</v>
      </c>
      <c r="J210" s="37">
        <f t="shared" si="167"/>
        <v>-1095995</v>
      </c>
      <c r="K210" s="66">
        <f t="shared" si="168"/>
        <v>0.98599999999999999</v>
      </c>
      <c r="L210" s="56">
        <f t="shared" si="169"/>
        <v>-1080651</v>
      </c>
      <c r="M210" s="28" t="str">
        <f>'CFIT Schedules'!L210</f>
        <v>ENERGY</v>
      </c>
      <c r="N210" s="37">
        <f>ROUND('CFIT Schedules'!M210*-0.35,0)</f>
        <v>0</v>
      </c>
      <c r="O210" s="37">
        <f t="shared" si="170"/>
        <v>-1080651</v>
      </c>
      <c r="P210" s="84"/>
      <c r="R210" s="84"/>
    </row>
    <row r="211" spans="1:18" x14ac:dyDescent="0.2">
      <c r="A211" s="28">
        <f t="shared" si="122"/>
        <v>190</v>
      </c>
      <c r="B211" s="27" t="s">
        <v>100</v>
      </c>
      <c r="C211" s="48">
        <f>+'CFIT Schedules'!E211</f>
        <v>0</v>
      </c>
      <c r="D211" s="56">
        <f t="shared" si="164"/>
        <v>0</v>
      </c>
      <c r="E211" s="48">
        <v>0</v>
      </c>
      <c r="F211" s="48">
        <f t="shared" si="165"/>
        <v>0</v>
      </c>
      <c r="G211" s="37">
        <f>ROUND('CFIT Schedules'!F211*-0.35,0)</f>
        <v>0</v>
      </c>
      <c r="H211" s="37">
        <f t="shared" si="166"/>
        <v>0</v>
      </c>
      <c r="I211" s="37">
        <f>ROUND('CFIT Schedules'!H211*-0.35,0)</f>
        <v>0</v>
      </c>
      <c r="J211" s="37">
        <f t="shared" si="167"/>
        <v>0</v>
      </c>
      <c r="K211" s="66">
        <f t="shared" si="168"/>
        <v>0</v>
      </c>
      <c r="L211" s="56">
        <f t="shared" si="169"/>
        <v>0</v>
      </c>
      <c r="M211" s="28" t="str">
        <f>'CFIT Schedules'!L211</f>
        <v>NON-UTILITY</v>
      </c>
      <c r="N211" s="37">
        <f>ROUND('CFIT Schedules'!M211*-0.35,0)</f>
        <v>0</v>
      </c>
      <c r="O211" s="37">
        <f t="shared" si="170"/>
        <v>0</v>
      </c>
      <c r="P211" s="84"/>
      <c r="R211" s="84"/>
    </row>
    <row r="212" spans="1:18" x14ac:dyDescent="0.2">
      <c r="A212" s="28">
        <f t="shared" si="122"/>
        <v>191</v>
      </c>
      <c r="B212" s="27" t="s">
        <v>101</v>
      </c>
      <c r="C212" s="48">
        <f>+'CFIT Schedules'!E212</f>
        <v>0</v>
      </c>
      <c r="D212" s="56">
        <f t="shared" si="164"/>
        <v>0</v>
      </c>
      <c r="E212" s="48">
        <v>0</v>
      </c>
      <c r="F212" s="48">
        <f t="shared" si="165"/>
        <v>0</v>
      </c>
      <c r="G212" s="37">
        <f>ROUND('CFIT Schedules'!F212*-0.35,0)</f>
        <v>0</v>
      </c>
      <c r="H212" s="37">
        <f t="shared" si="166"/>
        <v>0</v>
      </c>
      <c r="I212" s="37">
        <f>ROUND('CFIT Schedules'!H212*-0.35,0)</f>
        <v>0</v>
      </c>
      <c r="J212" s="37">
        <f t="shared" si="167"/>
        <v>0</v>
      </c>
      <c r="K212" s="66">
        <f t="shared" si="168"/>
        <v>0</v>
      </c>
      <c r="L212" s="56">
        <f t="shared" si="169"/>
        <v>0</v>
      </c>
      <c r="M212" s="28" t="str">
        <f>'CFIT Schedules'!L212</f>
        <v>NON-UTILITY</v>
      </c>
      <c r="N212" s="37">
        <f>ROUND('CFIT Schedules'!M212*-0.35,0)</f>
        <v>0</v>
      </c>
      <c r="O212" s="37">
        <f t="shared" si="170"/>
        <v>0</v>
      </c>
      <c r="P212" s="84"/>
      <c r="R212" s="84"/>
    </row>
    <row r="213" spans="1:18" x14ac:dyDescent="0.2">
      <c r="A213" s="28">
        <f t="shared" si="122"/>
        <v>192</v>
      </c>
      <c r="B213" s="27" t="s">
        <v>102</v>
      </c>
      <c r="C213" s="48">
        <f>+'CFIT Schedules'!E213</f>
        <v>-32971</v>
      </c>
      <c r="D213" s="56">
        <f t="shared" si="164"/>
        <v>11540</v>
      </c>
      <c r="E213" s="48">
        <v>0</v>
      </c>
      <c r="F213" s="48">
        <f t="shared" si="165"/>
        <v>11540</v>
      </c>
      <c r="G213" s="37">
        <f>ROUND('CFIT Schedules'!F213*-0.35,0)</f>
        <v>0</v>
      </c>
      <c r="H213" s="37">
        <f t="shared" si="166"/>
        <v>11540</v>
      </c>
      <c r="I213" s="37">
        <f>ROUND('CFIT Schedules'!H213*-0.35,0)</f>
        <v>0</v>
      </c>
      <c r="J213" s="37">
        <f t="shared" si="167"/>
        <v>11540</v>
      </c>
      <c r="K213" s="66">
        <f t="shared" si="168"/>
        <v>0.98599999999999999</v>
      </c>
      <c r="L213" s="56">
        <f t="shared" si="169"/>
        <v>11378</v>
      </c>
      <c r="M213" s="28" t="str">
        <f>'CFIT Schedules'!L213</f>
        <v>ENERGY</v>
      </c>
      <c r="N213" s="37">
        <f>ROUND('CFIT Schedules'!M213*-0.35,0)</f>
        <v>0</v>
      </c>
      <c r="O213" s="37">
        <f t="shared" si="170"/>
        <v>11378</v>
      </c>
      <c r="P213" s="84"/>
      <c r="R213" s="84"/>
    </row>
    <row r="214" spans="1:18" x14ac:dyDescent="0.2">
      <c r="A214" s="28">
        <f t="shared" si="122"/>
        <v>193</v>
      </c>
      <c r="B214" s="27" t="s">
        <v>103</v>
      </c>
      <c r="C214" s="48">
        <f>+'CFIT Schedules'!E214</f>
        <v>310576</v>
      </c>
      <c r="D214" s="56">
        <f t="shared" si="164"/>
        <v>-108702</v>
      </c>
      <c r="E214" s="48">
        <v>0</v>
      </c>
      <c r="F214" s="48">
        <f t="shared" si="165"/>
        <v>-108702</v>
      </c>
      <c r="G214" s="37">
        <f>ROUND('CFIT Schedules'!F214*-0.35,0)</f>
        <v>0</v>
      </c>
      <c r="H214" s="37">
        <f t="shared" si="166"/>
        <v>-108702</v>
      </c>
      <c r="I214" s="37">
        <f>ROUND('CFIT Schedules'!H214*-0.35,0)</f>
        <v>0</v>
      </c>
      <c r="J214" s="37">
        <f t="shared" si="167"/>
        <v>-108702</v>
      </c>
      <c r="K214" s="66">
        <f t="shared" si="168"/>
        <v>0.98599999999999999</v>
      </c>
      <c r="L214" s="56">
        <f t="shared" si="169"/>
        <v>-107180</v>
      </c>
      <c r="M214" s="28" t="str">
        <f>'CFIT Schedules'!L214</f>
        <v>ENERGY</v>
      </c>
      <c r="N214" s="37">
        <f>ROUND('CFIT Schedules'!M214*-0.35,0)</f>
        <v>0</v>
      </c>
      <c r="O214" s="37">
        <f t="shared" si="170"/>
        <v>-107180</v>
      </c>
      <c r="P214" s="84"/>
      <c r="R214" s="84"/>
    </row>
    <row r="215" spans="1:18" x14ac:dyDescent="0.2">
      <c r="A215" s="28">
        <f t="shared" si="122"/>
        <v>194</v>
      </c>
      <c r="B215" s="27" t="s">
        <v>104</v>
      </c>
      <c r="C215" s="48">
        <f>+'CFIT Schedules'!E215</f>
        <v>-129479</v>
      </c>
      <c r="D215" s="56">
        <f t="shared" si="164"/>
        <v>45318</v>
      </c>
      <c r="E215" s="48">
        <v>0</v>
      </c>
      <c r="F215" s="48">
        <f t="shared" si="165"/>
        <v>45318</v>
      </c>
      <c r="G215" s="37">
        <f>ROUND('CFIT Schedules'!F215*-0.35,0)</f>
        <v>0</v>
      </c>
      <c r="H215" s="37">
        <f t="shared" si="166"/>
        <v>45318</v>
      </c>
      <c r="I215" s="37">
        <f>ROUND('CFIT Schedules'!H215*-0.35,0)</f>
        <v>0</v>
      </c>
      <c r="J215" s="37">
        <f t="shared" si="167"/>
        <v>45318</v>
      </c>
      <c r="K215" s="66">
        <f t="shared" si="168"/>
        <v>0.98599999999999999</v>
      </c>
      <c r="L215" s="56">
        <f t="shared" si="169"/>
        <v>44684</v>
      </c>
      <c r="M215" s="28" t="str">
        <f>'CFIT Schedules'!L215</f>
        <v>ENERGY</v>
      </c>
      <c r="N215" s="37">
        <f>ROUND('CFIT Schedules'!M215*-0.35,0)</f>
        <v>0</v>
      </c>
      <c r="O215" s="37">
        <f t="shared" si="170"/>
        <v>44684</v>
      </c>
      <c r="P215" s="84"/>
      <c r="R215" s="84"/>
    </row>
    <row r="216" spans="1:18" x14ac:dyDescent="0.2">
      <c r="A216" s="28">
        <f t="shared" si="122"/>
        <v>195</v>
      </c>
      <c r="B216" s="27" t="s">
        <v>273</v>
      </c>
      <c r="C216" s="48">
        <f>+'CFIT Schedules'!E216</f>
        <v>14970</v>
      </c>
      <c r="D216" s="56">
        <f t="shared" si="164"/>
        <v>-5240</v>
      </c>
      <c r="E216" s="48">
        <v>0</v>
      </c>
      <c r="F216" s="48">
        <f t="shared" si="165"/>
        <v>-5240</v>
      </c>
      <c r="G216" s="37">
        <f>ROUND('CFIT Schedules'!F216*-0.35,0)</f>
        <v>0</v>
      </c>
      <c r="H216" s="37">
        <f t="shared" si="166"/>
        <v>-5240</v>
      </c>
      <c r="I216" s="37">
        <f>ROUND('CFIT Schedules'!H216*-0.35,0)</f>
        <v>0</v>
      </c>
      <c r="J216" s="37">
        <f t="shared" si="167"/>
        <v>-5240</v>
      </c>
      <c r="K216" s="66">
        <f t="shared" si="168"/>
        <v>0.98599999999999999</v>
      </c>
      <c r="L216" s="56">
        <f t="shared" si="169"/>
        <v>-5167</v>
      </c>
      <c r="M216" s="28" t="str">
        <f>'CFIT Schedules'!L216</f>
        <v>ENERGY</v>
      </c>
      <c r="N216" s="37">
        <f>ROUND('CFIT Schedules'!M216*-0.35,0)</f>
        <v>0</v>
      </c>
      <c r="O216" s="37">
        <f t="shared" si="170"/>
        <v>-5167</v>
      </c>
      <c r="P216" s="84"/>
      <c r="R216" s="84"/>
    </row>
    <row r="217" spans="1:18" x14ac:dyDescent="0.2">
      <c r="A217" s="28">
        <f t="shared" si="122"/>
        <v>196</v>
      </c>
      <c r="B217" s="27" t="s">
        <v>105</v>
      </c>
      <c r="C217" s="48">
        <f>+'CFIT Schedules'!E217</f>
        <v>0</v>
      </c>
      <c r="D217" s="56">
        <f t="shared" si="164"/>
        <v>0</v>
      </c>
      <c r="E217" s="48">
        <v>0</v>
      </c>
      <c r="F217" s="48">
        <f t="shared" si="165"/>
        <v>0</v>
      </c>
      <c r="G217" s="37">
        <f>ROUND('CFIT Schedules'!F217*-0.35,0)</f>
        <v>0</v>
      </c>
      <c r="H217" s="37">
        <f t="shared" si="166"/>
        <v>0</v>
      </c>
      <c r="I217" s="37">
        <f>ROUND('CFIT Schedules'!H217*-0.35,0)</f>
        <v>0</v>
      </c>
      <c r="J217" s="37">
        <f t="shared" si="167"/>
        <v>0</v>
      </c>
      <c r="K217" s="66">
        <f t="shared" si="168"/>
        <v>0</v>
      </c>
      <c r="L217" s="56">
        <f t="shared" si="169"/>
        <v>0</v>
      </c>
      <c r="M217" s="28" t="str">
        <f>'CFIT Schedules'!L217</f>
        <v>NON-UTILITY</v>
      </c>
      <c r="N217" s="37">
        <f>ROUND('CFIT Schedules'!M217*-0.35,0)</f>
        <v>0</v>
      </c>
      <c r="O217" s="37">
        <f t="shared" si="170"/>
        <v>0</v>
      </c>
      <c r="P217" s="84"/>
      <c r="R217" s="84"/>
    </row>
    <row r="218" spans="1:18" x14ac:dyDescent="0.2">
      <c r="A218" s="28">
        <f t="shared" si="122"/>
        <v>197</v>
      </c>
      <c r="B218" s="27" t="s">
        <v>274</v>
      </c>
      <c r="C218" s="48">
        <f>+'CFIT Schedules'!E218</f>
        <v>0</v>
      </c>
      <c r="D218" s="56">
        <f t="shared" si="164"/>
        <v>0</v>
      </c>
      <c r="E218" s="48">
        <v>0</v>
      </c>
      <c r="F218" s="48">
        <f t="shared" si="165"/>
        <v>0</v>
      </c>
      <c r="G218" s="37">
        <f>ROUND('CFIT Schedules'!F218*-0.35,0)</f>
        <v>0</v>
      </c>
      <c r="H218" s="37">
        <f t="shared" si="166"/>
        <v>0</v>
      </c>
      <c r="I218" s="37">
        <f>ROUND('CFIT Schedules'!H218*-0.35,0)</f>
        <v>0</v>
      </c>
      <c r="J218" s="37">
        <f t="shared" si="167"/>
        <v>0</v>
      </c>
      <c r="K218" s="66">
        <f t="shared" si="168"/>
        <v>0</v>
      </c>
      <c r="L218" s="56">
        <f t="shared" si="169"/>
        <v>0</v>
      </c>
      <c r="M218" s="28" t="str">
        <f>'CFIT Schedules'!L218</f>
        <v>NON-UTILITY</v>
      </c>
      <c r="N218" s="37">
        <f>ROUND('CFIT Schedules'!M218*-0.35,0)</f>
        <v>0</v>
      </c>
      <c r="O218" s="37">
        <f t="shared" si="170"/>
        <v>0</v>
      </c>
      <c r="P218" s="84"/>
      <c r="R218" s="84"/>
    </row>
    <row r="219" spans="1:18" x14ac:dyDescent="0.2">
      <c r="A219" s="28">
        <f t="shared" ref="A219:A246" si="171">A218+1</f>
        <v>198</v>
      </c>
      <c r="B219" s="27" t="s">
        <v>106</v>
      </c>
      <c r="C219" s="48">
        <f>+'CFIT Schedules'!E219</f>
        <v>-355106</v>
      </c>
      <c r="D219" s="56">
        <f t="shared" si="164"/>
        <v>124287</v>
      </c>
      <c r="E219" s="48">
        <v>0</v>
      </c>
      <c r="F219" s="48">
        <f t="shared" si="165"/>
        <v>124287</v>
      </c>
      <c r="G219" s="37">
        <f>ROUND('CFIT Schedules'!F219*-0.35,0)</f>
        <v>0</v>
      </c>
      <c r="H219" s="37">
        <f t="shared" si="166"/>
        <v>124287</v>
      </c>
      <c r="I219" s="37">
        <f>ROUND('CFIT Schedules'!H219*-0.35,0)</f>
        <v>0</v>
      </c>
      <c r="J219" s="37">
        <f t="shared" si="167"/>
        <v>124287</v>
      </c>
      <c r="K219" s="66">
        <f t="shared" si="168"/>
        <v>0.98599999999999999</v>
      </c>
      <c r="L219" s="56">
        <f t="shared" si="169"/>
        <v>122547</v>
      </c>
      <c r="M219" s="28" t="str">
        <f>'CFIT Schedules'!L219</f>
        <v>ENERGY</v>
      </c>
      <c r="N219" s="37">
        <f>ROUND('CFIT Schedules'!M219*-0.35,0)</f>
        <v>0</v>
      </c>
      <c r="O219" s="37">
        <f t="shared" si="170"/>
        <v>122547</v>
      </c>
      <c r="P219" s="84"/>
      <c r="R219" s="84"/>
    </row>
    <row r="220" spans="1:18" x14ac:dyDescent="0.2">
      <c r="A220" s="28">
        <f t="shared" si="171"/>
        <v>199</v>
      </c>
      <c r="B220" s="90" t="s">
        <v>107</v>
      </c>
      <c r="C220" s="94">
        <f t="shared" ref="C220:J220" si="172">SUM(C209:C219)</f>
        <v>2939403</v>
      </c>
      <c r="D220" s="94">
        <f t="shared" si="172"/>
        <v>-1028792</v>
      </c>
      <c r="E220" s="94">
        <f t="shared" si="172"/>
        <v>0</v>
      </c>
      <c r="F220" s="94">
        <f t="shared" si="172"/>
        <v>-1028792</v>
      </c>
      <c r="G220" s="94">
        <f t="shared" ref="G220" si="173">SUM(G209:G219)</f>
        <v>0</v>
      </c>
      <c r="H220" s="94">
        <f t="shared" si="172"/>
        <v>-1028792</v>
      </c>
      <c r="I220" s="94">
        <f t="shared" si="172"/>
        <v>0</v>
      </c>
      <c r="J220" s="94">
        <f t="shared" si="172"/>
        <v>-1028792</v>
      </c>
      <c r="K220" s="34"/>
      <c r="L220" s="94">
        <f>SUM(L209:L219)</f>
        <v>-1014389</v>
      </c>
      <c r="N220" s="94">
        <f t="shared" ref="N220:O220" si="174">SUM(N209:N219)</f>
        <v>0</v>
      </c>
      <c r="O220" s="94">
        <f t="shared" si="174"/>
        <v>-1014389</v>
      </c>
    </row>
    <row r="221" spans="1:18" x14ac:dyDescent="0.2">
      <c r="A221" s="28">
        <f t="shared" si="171"/>
        <v>200</v>
      </c>
      <c r="B221" s="27" t="s">
        <v>0</v>
      </c>
      <c r="C221" s="48"/>
      <c r="D221" s="48"/>
      <c r="K221" s="97"/>
    </row>
    <row r="222" spans="1:18" x14ac:dyDescent="0.2">
      <c r="A222" s="28">
        <f t="shared" si="171"/>
        <v>201</v>
      </c>
      <c r="B222" s="90" t="s">
        <v>108</v>
      </c>
      <c r="C222" s="48"/>
      <c r="D222" s="48"/>
      <c r="K222" s="97"/>
    </row>
    <row r="223" spans="1:18" x14ac:dyDescent="0.2">
      <c r="A223" s="28">
        <f t="shared" si="171"/>
        <v>202</v>
      </c>
      <c r="B223" s="27" t="s">
        <v>109</v>
      </c>
      <c r="C223" s="48">
        <f>+'CFIT Schedules'!E223</f>
        <v>-1658579</v>
      </c>
      <c r="D223" s="56">
        <f t="shared" ref="D223:D229" si="175">IF(C223*0.35=0,0,ROUND(C223*-0.35,0))</f>
        <v>580503</v>
      </c>
      <c r="E223" s="48">
        <v>0</v>
      </c>
      <c r="F223" s="48">
        <f t="shared" ref="F223:F229" si="176">SUM(D223:E223)</f>
        <v>580503</v>
      </c>
      <c r="G223" s="37">
        <f>ROUND('CFIT Schedules'!F223*-0.35,0)</f>
        <v>0</v>
      </c>
      <c r="H223" s="37">
        <f t="shared" ref="H223:H229" si="177">+F223+G223</f>
        <v>580503</v>
      </c>
      <c r="I223" s="37">
        <f>ROUND('CFIT Schedules'!H223*-0.35,0)</f>
        <v>0</v>
      </c>
      <c r="J223" s="37">
        <f t="shared" ref="J223:J229" si="178">+H223+I223</f>
        <v>580503</v>
      </c>
      <c r="K223" s="66">
        <f t="shared" ref="K223:K229" si="179">VLOOKUP(M223,$C$253:$D$267,2,FALSE)</f>
        <v>0.98599999999999999</v>
      </c>
      <c r="L223" s="56">
        <f t="shared" ref="L223:L229" si="180">IF(J223*K223=0,0, ROUND(J223*K223,0))</f>
        <v>572376</v>
      </c>
      <c r="M223" s="28" t="str">
        <f>'CFIT Schedules'!L223</f>
        <v>ENERGY</v>
      </c>
      <c r="N223" s="37">
        <f>ROUND('CFIT Schedules'!M223*-0.35,0)</f>
        <v>0</v>
      </c>
      <c r="O223" s="37">
        <f t="shared" ref="O223:O229" si="181">L223+N223</f>
        <v>572376</v>
      </c>
      <c r="P223" s="84"/>
      <c r="R223" s="84"/>
    </row>
    <row r="224" spans="1:18" x14ac:dyDescent="0.2">
      <c r="A224" s="28">
        <f t="shared" si="171"/>
        <v>203</v>
      </c>
      <c r="B224" s="27" t="s">
        <v>279</v>
      </c>
      <c r="C224" s="48">
        <f>+'CFIT Schedules'!E224</f>
        <v>0</v>
      </c>
      <c r="D224" s="56">
        <f t="shared" si="175"/>
        <v>0</v>
      </c>
      <c r="E224" s="48">
        <v>0</v>
      </c>
      <c r="F224" s="48">
        <f t="shared" si="176"/>
        <v>0</v>
      </c>
      <c r="G224" s="37">
        <f>ROUND('CFIT Schedules'!F224*-0.35,0)</f>
        <v>0</v>
      </c>
      <c r="H224" s="37">
        <f t="shared" si="177"/>
        <v>0</v>
      </c>
      <c r="I224" s="37">
        <f>ROUND('CFIT Schedules'!H224*-0.35,0)</f>
        <v>0</v>
      </c>
      <c r="J224" s="37">
        <f t="shared" si="178"/>
        <v>0</v>
      </c>
      <c r="K224" s="66">
        <f t="shared" si="179"/>
        <v>0.98599999999999999</v>
      </c>
      <c r="L224" s="56">
        <f t="shared" si="180"/>
        <v>0</v>
      </c>
      <c r="M224" s="28" t="str">
        <f>'CFIT Schedules'!L224</f>
        <v>ENERGY</v>
      </c>
      <c r="N224" s="37">
        <f>ROUND('CFIT Schedules'!M224*-0.35,0)</f>
        <v>0</v>
      </c>
      <c r="O224" s="37">
        <f t="shared" si="181"/>
        <v>0</v>
      </c>
      <c r="P224" s="84"/>
      <c r="R224" s="84"/>
    </row>
    <row r="225" spans="1:18" x14ac:dyDescent="0.2">
      <c r="A225" s="28">
        <f t="shared" si="171"/>
        <v>204</v>
      </c>
      <c r="B225" s="27" t="s">
        <v>275</v>
      </c>
      <c r="C225" s="48">
        <f>+'CFIT Schedules'!E225</f>
        <v>0</v>
      </c>
      <c r="D225" s="56">
        <f t="shared" si="175"/>
        <v>0</v>
      </c>
      <c r="E225" s="48">
        <v>0</v>
      </c>
      <c r="F225" s="48">
        <f t="shared" si="176"/>
        <v>0</v>
      </c>
      <c r="G225" s="37">
        <f>ROUND('CFIT Schedules'!F225*-0.35,0)</f>
        <v>0</v>
      </c>
      <c r="H225" s="37">
        <f t="shared" si="177"/>
        <v>0</v>
      </c>
      <c r="I225" s="37">
        <f>ROUND('CFIT Schedules'!H225*-0.35,0)</f>
        <v>0</v>
      </c>
      <c r="J225" s="37">
        <f t="shared" si="178"/>
        <v>0</v>
      </c>
      <c r="K225" s="66">
        <f t="shared" si="179"/>
        <v>0</v>
      </c>
      <c r="L225" s="56">
        <f t="shared" si="180"/>
        <v>0</v>
      </c>
      <c r="M225" s="28" t="str">
        <f>'CFIT Schedules'!L225</f>
        <v>NON-UTILITY</v>
      </c>
      <c r="N225" s="37">
        <f>ROUND('CFIT Schedules'!M225*-0.35,0)</f>
        <v>0</v>
      </c>
      <c r="O225" s="37">
        <f t="shared" si="181"/>
        <v>0</v>
      </c>
      <c r="P225" s="84"/>
      <c r="R225" s="84"/>
    </row>
    <row r="226" spans="1:18" x14ac:dyDescent="0.2">
      <c r="A226" s="28">
        <f t="shared" si="171"/>
        <v>205</v>
      </c>
      <c r="B226" s="27" t="s">
        <v>110</v>
      </c>
      <c r="C226" s="48">
        <f>+'CFIT Schedules'!E226</f>
        <v>0</v>
      </c>
      <c r="D226" s="56">
        <f t="shared" si="175"/>
        <v>0</v>
      </c>
      <c r="E226" s="48">
        <v>0</v>
      </c>
      <c r="F226" s="48">
        <f t="shared" si="176"/>
        <v>0</v>
      </c>
      <c r="G226" s="37">
        <f>ROUND('CFIT Schedules'!F226*-0.35,0)</f>
        <v>0</v>
      </c>
      <c r="H226" s="37">
        <f t="shared" si="177"/>
        <v>0</v>
      </c>
      <c r="I226" s="37">
        <f>ROUND('CFIT Schedules'!H226*-0.35,0)</f>
        <v>0</v>
      </c>
      <c r="J226" s="37">
        <f t="shared" si="178"/>
        <v>0</v>
      </c>
      <c r="K226" s="66">
        <f t="shared" si="179"/>
        <v>0</v>
      </c>
      <c r="L226" s="56">
        <f t="shared" si="180"/>
        <v>0</v>
      </c>
      <c r="M226" s="28" t="str">
        <f>'CFIT Schedules'!L226</f>
        <v>NON-UTILITY</v>
      </c>
      <c r="N226" s="37">
        <f>ROUND('CFIT Schedules'!M226*-0.35,0)</f>
        <v>0</v>
      </c>
      <c r="O226" s="37">
        <f t="shared" si="181"/>
        <v>0</v>
      </c>
      <c r="P226" s="84"/>
      <c r="R226" s="84"/>
    </row>
    <row r="227" spans="1:18" x14ac:dyDescent="0.2">
      <c r="A227" s="28">
        <f t="shared" si="171"/>
        <v>206</v>
      </c>
      <c r="B227" s="27" t="s">
        <v>280</v>
      </c>
      <c r="C227" s="48">
        <f>+'CFIT Schedules'!E227</f>
        <v>0</v>
      </c>
      <c r="D227" s="56">
        <f t="shared" si="175"/>
        <v>0</v>
      </c>
      <c r="E227" s="48">
        <v>0</v>
      </c>
      <c r="F227" s="48">
        <f t="shared" si="176"/>
        <v>0</v>
      </c>
      <c r="G227" s="37">
        <f>ROUND('CFIT Schedules'!F227*-0.35,0)</f>
        <v>0</v>
      </c>
      <c r="H227" s="37">
        <f t="shared" si="177"/>
        <v>0</v>
      </c>
      <c r="I227" s="37">
        <f>ROUND('CFIT Schedules'!H227*-0.35,0)</f>
        <v>0</v>
      </c>
      <c r="J227" s="37">
        <f t="shared" si="178"/>
        <v>0</v>
      </c>
      <c r="K227" s="66">
        <f t="shared" si="179"/>
        <v>0.98599999999999999</v>
      </c>
      <c r="L227" s="56">
        <f t="shared" si="180"/>
        <v>0</v>
      </c>
      <c r="M227" s="28" t="str">
        <f>'CFIT Schedules'!L227</f>
        <v>ENERGY</v>
      </c>
      <c r="N227" s="37">
        <f>ROUND('CFIT Schedules'!M227*-0.35,0)</f>
        <v>0</v>
      </c>
      <c r="O227" s="37">
        <f t="shared" si="181"/>
        <v>0</v>
      </c>
      <c r="P227" s="84"/>
      <c r="R227" s="84"/>
    </row>
    <row r="228" spans="1:18" x14ac:dyDescent="0.2">
      <c r="A228" s="28">
        <f t="shared" si="171"/>
        <v>207</v>
      </c>
      <c r="B228" s="27" t="s">
        <v>281</v>
      </c>
      <c r="C228" s="48">
        <f>+'CFIT Schedules'!E228</f>
        <v>0</v>
      </c>
      <c r="D228" s="56">
        <f t="shared" si="175"/>
        <v>0</v>
      </c>
      <c r="E228" s="48">
        <v>0</v>
      </c>
      <c r="F228" s="48">
        <f t="shared" si="176"/>
        <v>0</v>
      </c>
      <c r="G228" s="37">
        <f>ROUND('CFIT Schedules'!F228*-0.35,0)</f>
        <v>0</v>
      </c>
      <c r="H228" s="37">
        <f t="shared" si="177"/>
        <v>0</v>
      </c>
      <c r="I228" s="37">
        <f>ROUND('CFIT Schedules'!H228*-0.35,0)</f>
        <v>0</v>
      </c>
      <c r="J228" s="37">
        <f t="shared" si="178"/>
        <v>0</v>
      </c>
      <c r="K228" s="66">
        <f t="shared" si="179"/>
        <v>0.98599999999999999</v>
      </c>
      <c r="L228" s="56">
        <f t="shared" si="180"/>
        <v>0</v>
      </c>
      <c r="M228" s="28" t="str">
        <f>'CFIT Schedules'!L228</f>
        <v>ENERGY</v>
      </c>
      <c r="N228" s="37">
        <f>ROUND('CFIT Schedules'!M228*-0.35,0)</f>
        <v>0</v>
      </c>
      <c r="O228" s="37">
        <f t="shared" si="181"/>
        <v>0</v>
      </c>
      <c r="P228" s="84"/>
      <c r="R228" s="84"/>
    </row>
    <row r="229" spans="1:18" x14ac:dyDescent="0.2">
      <c r="A229" s="28">
        <f t="shared" si="171"/>
        <v>208</v>
      </c>
      <c r="B229" s="27" t="s">
        <v>111</v>
      </c>
      <c r="C229" s="49">
        <f>+'CFIT Schedules'!E229</f>
        <v>0</v>
      </c>
      <c r="D229" s="56">
        <f t="shared" si="175"/>
        <v>0</v>
      </c>
      <c r="E229" s="49">
        <v>0</v>
      </c>
      <c r="F229" s="49">
        <f t="shared" si="176"/>
        <v>0</v>
      </c>
      <c r="G229" s="37">
        <f>ROUND('CFIT Schedules'!F229*-0.35,0)</f>
        <v>0</v>
      </c>
      <c r="H229" s="37">
        <f t="shared" si="177"/>
        <v>0</v>
      </c>
      <c r="I229" s="37">
        <f>ROUND('CFIT Schedules'!H229*-0.35,0)</f>
        <v>0</v>
      </c>
      <c r="J229" s="49">
        <f t="shared" si="178"/>
        <v>0</v>
      </c>
      <c r="K229" s="66">
        <f t="shared" si="179"/>
        <v>0.98599999999999999</v>
      </c>
      <c r="L229" s="56">
        <f t="shared" si="180"/>
        <v>0</v>
      </c>
      <c r="M229" s="28" t="str">
        <f>'CFIT Schedules'!L229</f>
        <v>ENERGY</v>
      </c>
      <c r="N229" s="37">
        <f>ROUND('CFIT Schedules'!M229*-0.35,0)</f>
        <v>0</v>
      </c>
      <c r="O229" s="37">
        <f t="shared" si="181"/>
        <v>0</v>
      </c>
      <c r="P229" s="84"/>
      <c r="R229" s="84"/>
    </row>
    <row r="230" spans="1:18" x14ac:dyDescent="0.2">
      <c r="A230" s="28">
        <f t="shared" si="171"/>
        <v>209</v>
      </c>
      <c r="B230" s="90" t="s">
        <v>112</v>
      </c>
      <c r="C230" s="94">
        <f t="shared" ref="C230:J230" si="182">SUM(C223:C229)</f>
        <v>-1658579</v>
      </c>
      <c r="D230" s="94">
        <f t="shared" si="182"/>
        <v>580503</v>
      </c>
      <c r="E230" s="94">
        <f t="shared" si="182"/>
        <v>0</v>
      </c>
      <c r="F230" s="94">
        <f t="shared" si="182"/>
        <v>580503</v>
      </c>
      <c r="G230" s="94">
        <f t="shared" ref="G230" si="183">SUM(G223:G229)</f>
        <v>0</v>
      </c>
      <c r="H230" s="94">
        <f t="shared" si="182"/>
        <v>580503</v>
      </c>
      <c r="I230" s="94">
        <f t="shared" si="182"/>
        <v>0</v>
      </c>
      <c r="J230" s="94">
        <f t="shared" si="182"/>
        <v>580503</v>
      </c>
      <c r="K230" s="34"/>
      <c r="L230" s="115">
        <f>SUM(L223:L229)</f>
        <v>572376</v>
      </c>
      <c r="N230" s="94">
        <f t="shared" ref="N230:O230" si="184">SUM(N223:N229)</f>
        <v>0</v>
      </c>
      <c r="O230" s="94">
        <f t="shared" si="184"/>
        <v>572376</v>
      </c>
    </row>
    <row r="231" spans="1:18" x14ac:dyDescent="0.2">
      <c r="A231" s="28">
        <f t="shared" si="171"/>
        <v>210</v>
      </c>
      <c r="B231" s="27" t="s">
        <v>0</v>
      </c>
      <c r="C231" s="48"/>
      <c r="D231" s="48"/>
      <c r="K231" s="97"/>
    </row>
    <row r="232" spans="1:18" x14ac:dyDescent="0.2">
      <c r="A232" s="28">
        <f t="shared" si="171"/>
        <v>211</v>
      </c>
      <c r="B232" s="90" t="s">
        <v>162</v>
      </c>
      <c r="C232" s="101">
        <f t="shared" ref="C232:J232" si="185">+C39+C51+C58+C67+C71+C75+C79+C83+C92+C96+C122+C149+C153+C180+C193+C198+C202+C206+C220+C230</f>
        <v>-3881043</v>
      </c>
      <c r="D232" s="101">
        <f t="shared" si="185"/>
        <v>2381525</v>
      </c>
      <c r="E232" s="101">
        <f t="shared" si="185"/>
        <v>-1548353</v>
      </c>
      <c r="F232" s="101">
        <f t="shared" si="185"/>
        <v>833172</v>
      </c>
      <c r="G232" s="101">
        <f t="shared" si="185"/>
        <v>0</v>
      </c>
      <c r="H232" s="101">
        <f t="shared" si="185"/>
        <v>833172</v>
      </c>
      <c r="I232" s="101">
        <f t="shared" si="185"/>
        <v>0</v>
      </c>
      <c r="J232" s="101">
        <f t="shared" si="185"/>
        <v>833172</v>
      </c>
      <c r="K232" s="34"/>
      <c r="L232" s="101">
        <f>+L39+L51+L58+L67+L71+L75+L79+L83+L92+L96+L122+L149+L153+L180+L193+L198+L202+L206+L220+L230</f>
        <v>773118</v>
      </c>
      <c r="N232" s="101">
        <f>+N39+N51+N58+N67+N71+N75+N79+N83+N92+N96+N122+N149+N153+N180+N193+N198+N202+N206+N220+N230</f>
        <v>-683026</v>
      </c>
      <c r="O232" s="101">
        <f>+O39+O51+O58+O67+O71+O75+O79+O83+O92+O96+O122+O149+O153+O180+O193+O198+O202+O206+O220+O230</f>
        <v>90092</v>
      </c>
    </row>
    <row r="233" spans="1:18" x14ac:dyDescent="0.2">
      <c r="A233" s="28">
        <f t="shared" si="171"/>
        <v>212</v>
      </c>
      <c r="B233" s="27" t="s">
        <v>0</v>
      </c>
      <c r="C233" s="48"/>
      <c r="D233" s="48"/>
      <c r="K233" s="97"/>
    </row>
    <row r="234" spans="1:18" x14ac:dyDescent="0.2">
      <c r="A234" s="28">
        <f t="shared" si="171"/>
        <v>213</v>
      </c>
      <c r="C234" s="48"/>
      <c r="D234" s="48"/>
      <c r="F234" s="48"/>
      <c r="G234" s="48"/>
      <c r="H234" s="48"/>
      <c r="I234" s="48"/>
      <c r="J234" s="48"/>
      <c r="K234" s="97"/>
      <c r="L234" s="48"/>
      <c r="N234" s="48"/>
      <c r="O234" s="48"/>
    </row>
    <row r="235" spans="1:18" x14ac:dyDescent="0.2">
      <c r="A235" s="28">
        <f t="shared" si="171"/>
        <v>214</v>
      </c>
      <c r="C235" s="48"/>
      <c r="D235" s="48"/>
      <c r="F235" s="48"/>
      <c r="G235" s="48"/>
      <c r="H235" s="48"/>
      <c r="I235" s="48"/>
      <c r="J235" s="48"/>
      <c r="K235" s="97"/>
      <c r="L235" s="48"/>
      <c r="N235" s="48"/>
      <c r="O235" s="48"/>
    </row>
    <row r="236" spans="1:18" x14ac:dyDescent="0.2">
      <c r="A236" s="28">
        <f t="shared" si="171"/>
        <v>215</v>
      </c>
      <c r="B236" s="90" t="s">
        <v>163</v>
      </c>
      <c r="C236" s="48"/>
      <c r="D236" s="48"/>
      <c r="F236" s="48"/>
      <c r="G236" s="48"/>
      <c r="H236" s="48"/>
      <c r="I236" s="48"/>
      <c r="J236" s="48"/>
      <c r="K236" s="97"/>
      <c r="L236" s="48"/>
      <c r="N236" s="48"/>
      <c r="O236" s="48"/>
    </row>
    <row r="237" spans="1:18" x14ac:dyDescent="0.2">
      <c r="A237" s="28">
        <f t="shared" si="171"/>
        <v>216</v>
      </c>
      <c r="B237" s="27" t="s">
        <v>164</v>
      </c>
      <c r="C237" s="48">
        <v>0</v>
      </c>
      <c r="D237" s="48">
        <v>0</v>
      </c>
      <c r="E237" s="120">
        <v>-64311</v>
      </c>
      <c r="F237" s="48">
        <f t="shared" ref="F237:F241" si="186">SUM(D237:E237)</f>
        <v>-64311</v>
      </c>
      <c r="G237" s="37">
        <v>0</v>
      </c>
      <c r="H237" s="37">
        <f t="shared" ref="H237:H241" si="187">+F237+G237</f>
        <v>-64311</v>
      </c>
      <c r="I237" s="37">
        <v>0</v>
      </c>
      <c r="J237" s="37">
        <f t="shared" ref="J237:J240" si="188">+H237+I237</f>
        <v>-64311</v>
      </c>
      <c r="K237" s="66">
        <f>VLOOKUP(M237,$C$253:$D$267,2,FALSE)</f>
        <v>0.98899999999999999</v>
      </c>
      <c r="L237" s="56">
        <f t="shared" ref="L237:L241" si="189">IF(J237*K237=0,0, ROUND(J237*K237,0))</f>
        <v>-63604</v>
      </c>
      <c r="M237" s="28" t="s">
        <v>238</v>
      </c>
      <c r="N237" s="37">
        <v>0</v>
      </c>
      <c r="O237" s="37">
        <f t="shared" ref="O237:O241" si="190">L237+N237</f>
        <v>-63604</v>
      </c>
      <c r="P237" s="84"/>
    </row>
    <row r="238" spans="1:18" x14ac:dyDescent="0.2">
      <c r="A238" s="28">
        <f t="shared" si="171"/>
        <v>217</v>
      </c>
      <c r="B238" s="27" t="s">
        <v>165</v>
      </c>
      <c r="C238" s="48">
        <v>0</v>
      </c>
      <c r="D238" s="48">
        <v>0</v>
      </c>
      <c r="E238" s="120">
        <v>0</v>
      </c>
      <c r="F238" s="48">
        <f t="shared" si="186"/>
        <v>0</v>
      </c>
      <c r="G238" s="37">
        <v>0</v>
      </c>
      <c r="H238" s="37">
        <f t="shared" si="187"/>
        <v>0</v>
      </c>
      <c r="I238" s="37">
        <v>0</v>
      </c>
      <c r="J238" s="37">
        <f t="shared" si="188"/>
        <v>0</v>
      </c>
      <c r="K238" s="66">
        <f>VLOOKUP(M238,$C$253:$D$267,2,FALSE)</f>
        <v>0.98899999999999999</v>
      </c>
      <c r="L238" s="56">
        <f t="shared" si="189"/>
        <v>0</v>
      </c>
      <c r="M238" s="28" t="s">
        <v>238</v>
      </c>
      <c r="N238" s="37">
        <v>0</v>
      </c>
      <c r="O238" s="37">
        <f t="shared" si="190"/>
        <v>0</v>
      </c>
      <c r="P238" s="84"/>
    </row>
    <row r="239" spans="1:18" x14ac:dyDescent="0.2">
      <c r="A239" s="28">
        <f t="shared" si="171"/>
        <v>218</v>
      </c>
      <c r="B239" s="27" t="s">
        <v>166</v>
      </c>
      <c r="C239" s="48">
        <v>0</v>
      </c>
      <c r="D239" s="48">
        <v>0</v>
      </c>
      <c r="E239" s="120">
        <v>0</v>
      </c>
      <c r="F239" s="48">
        <f t="shared" si="186"/>
        <v>0</v>
      </c>
      <c r="G239" s="37">
        <v>0</v>
      </c>
      <c r="H239" s="37">
        <f t="shared" si="187"/>
        <v>0</v>
      </c>
      <c r="I239" s="37">
        <v>0</v>
      </c>
      <c r="J239" s="37">
        <f t="shared" si="188"/>
        <v>0</v>
      </c>
      <c r="K239" s="66">
        <f>VLOOKUP(M239,$C$253:$D$267,2,FALSE)</f>
        <v>0.98899999999999999</v>
      </c>
      <c r="L239" s="56">
        <f t="shared" si="189"/>
        <v>0</v>
      </c>
      <c r="M239" s="28" t="s">
        <v>238</v>
      </c>
      <c r="N239" s="37">
        <v>0</v>
      </c>
      <c r="O239" s="37">
        <f t="shared" si="190"/>
        <v>0</v>
      </c>
      <c r="P239" s="84"/>
    </row>
    <row r="240" spans="1:18" x14ac:dyDescent="0.2">
      <c r="A240" s="28">
        <f t="shared" si="171"/>
        <v>219</v>
      </c>
      <c r="B240" s="27" t="s">
        <v>326</v>
      </c>
      <c r="C240" s="48">
        <v>0</v>
      </c>
      <c r="D240" s="48">
        <v>0</v>
      </c>
      <c r="E240" s="120">
        <v>0</v>
      </c>
      <c r="F240" s="48">
        <f t="shared" si="186"/>
        <v>0</v>
      </c>
      <c r="G240" s="37">
        <v>0</v>
      </c>
      <c r="H240" s="37">
        <f t="shared" si="187"/>
        <v>0</v>
      </c>
      <c r="I240" s="37">
        <v>0</v>
      </c>
      <c r="J240" s="37">
        <f t="shared" si="188"/>
        <v>0</v>
      </c>
      <c r="K240" s="66">
        <f>VLOOKUP(M240,$C$253:$D$267,2,FALSE)</f>
        <v>0.98899999999999999</v>
      </c>
      <c r="L240" s="56">
        <f t="shared" si="189"/>
        <v>0</v>
      </c>
      <c r="M240" s="28" t="s">
        <v>238</v>
      </c>
      <c r="N240" s="37">
        <v>0</v>
      </c>
      <c r="O240" s="37">
        <f t="shared" si="190"/>
        <v>0</v>
      </c>
      <c r="P240" s="84"/>
    </row>
    <row r="241" spans="1:17" x14ac:dyDescent="0.2">
      <c r="A241" s="28">
        <f t="shared" si="171"/>
        <v>220</v>
      </c>
      <c r="B241" s="27" t="s">
        <v>323</v>
      </c>
      <c r="C241" s="48">
        <v>0</v>
      </c>
      <c r="D241" s="48">
        <v>0</v>
      </c>
      <c r="E241" s="75">
        <v>-65222</v>
      </c>
      <c r="F241" s="49">
        <f t="shared" si="186"/>
        <v>-65222</v>
      </c>
      <c r="G241" s="49">
        <v>0</v>
      </c>
      <c r="H241" s="37">
        <f t="shared" si="187"/>
        <v>-65222</v>
      </c>
      <c r="I241" s="49">
        <v>0</v>
      </c>
      <c r="J241" s="49">
        <f>+H241+I241</f>
        <v>-65222</v>
      </c>
      <c r="K241" s="66">
        <f>VLOOKUP(M241,$C$253:$D$267,2,FALSE)</f>
        <v>0.98899999999999999</v>
      </c>
      <c r="L241" s="56">
        <f t="shared" si="189"/>
        <v>-64505</v>
      </c>
      <c r="M241" s="28" t="s">
        <v>238</v>
      </c>
      <c r="N241" s="49">
        <v>0</v>
      </c>
      <c r="O241" s="37">
        <f t="shared" si="190"/>
        <v>-64505</v>
      </c>
      <c r="P241" s="84"/>
      <c r="Q241" s="48"/>
    </row>
    <row r="242" spans="1:17" x14ac:dyDescent="0.2">
      <c r="A242" s="28">
        <f t="shared" si="171"/>
        <v>221</v>
      </c>
      <c r="B242" s="90" t="s">
        <v>229</v>
      </c>
      <c r="C242" s="94">
        <f t="shared" ref="C242:J242" si="191">SUM(C237:C241)</f>
        <v>0</v>
      </c>
      <c r="D242" s="94">
        <f t="shared" si="191"/>
        <v>0</v>
      </c>
      <c r="E242" s="94">
        <f t="shared" si="191"/>
        <v>-129533</v>
      </c>
      <c r="F242" s="94">
        <f t="shared" si="191"/>
        <v>-129533</v>
      </c>
      <c r="G242" s="94">
        <f t="shared" ref="G242" si="192">SUM(G237:G241)</f>
        <v>0</v>
      </c>
      <c r="H242" s="94">
        <f t="shared" si="191"/>
        <v>-129533</v>
      </c>
      <c r="I242" s="94">
        <f t="shared" si="191"/>
        <v>0</v>
      </c>
      <c r="J242" s="94">
        <f t="shared" si="191"/>
        <v>-129533</v>
      </c>
      <c r="K242" s="34"/>
      <c r="L242" s="94">
        <f>SUM(L237:L241)</f>
        <v>-128109</v>
      </c>
      <c r="M242" s="48"/>
      <c r="N242" s="94">
        <f t="shared" ref="N242:O242" si="193">SUM(N237:N241)</f>
        <v>0</v>
      </c>
      <c r="O242" s="94">
        <f t="shared" si="193"/>
        <v>-128109</v>
      </c>
      <c r="Q242" s="48"/>
    </row>
    <row r="243" spans="1:17" x14ac:dyDescent="0.2">
      <c r="A243" s="28">
        <f t="shared" si="171"/>
        <v>222</v>
      </c>
      <c r="K243" s="97"/>
    </row>
    <row r="244" spans="1:17" x14ac:dyDescent="0.2">
      <c r="A244" s="28">
        <f t="shared" si="171"/>
        <v>223</v>
      </c>
    </row>
    <row r="245" spans="1:17" x14ac:dyDescent="0.2">
      <c r="A245" s="28">
        <f t="shared" si="171"/>
        <v>224</v>
      </c>
    </row>
    <row r="246" spans="1:17" ht="13.5" thickBot="1" x14ac:dyDescent="0.25">
      <c r="A246" s="28">
        <f t="shared" si="171"/>
        <v>225</v>
      </c>
      <c r="B246" s="90" t="s">
        <v>167</v>
      </c>
      <c r="C246" s="116">
        <f t="shared" ref="C246:J246" si="194">+C232+C242</f>
        <v>-3881043</v>
      </c>
      <c r="D246" s="116">
        <f t="shared" si="194"/>
        <v>2381525</v>
      </c>
      <c r="E246" s="116">
        <f t="shared" si="194"/>
        <v>-1677886</v>
      </c>
      <c r="F246" s="116">
        <f t="shared" si="194"/>
        <v>703639</v>
      </c>
      <c r="G246" s="116">
        <f t="shared" ref="G246" si="195">+G232+G242</f>
        <v>0</v>
      </c>
      <c r="H246" s="116">
        <f t="shared" si="194"/>
        <v>703639</v>
      </c>
      <c r="I246" s="116">
        <f t="shared" si="194"/>
        <v>0</v>
      </c>
      <c r="J246" s="116">
        <f t="shared" si="194"/>
        <v>703639</v>
      </c>
      <c r="L246" s="116">
        <f>+L232+L242</f>
        <v>645009</v>
      </c>
      <c r="N246" s="116">
        <f t="shared" ref="N246:O246" si="196">+N232+N242</f>
        <v>-683026</v>
      </c>
      <c r="O246" s="116">
        <f t="shared" si="196"/>
        <v>-38017</v>
      </c>
    </row>
    <row r="247" spans="1:17" ht="13.5" thickTop="1" x14ac:dyDescent="0.2"/>
    <row r="251" spans="1:17" x14ac:dyDescent="0.2">
      <c r="G251" s="50"/>
      <c r="H251" s="50"/>
      <c r="I251" s="50"/>
      <c r="J251" s="50"/>
      <c r="K251" s="50"/>
      <c r="N251" s="50"/>
      <c r="O251" s="50"/>
    </row>
    <row r="252" spans="1:17" x14ac:dyDescent="0.2">
      <c r="C252" s="108" t="s">
        <v>239</v>
      </c>
      <c r="D252" s="109"/>
      <c r="G252" s="50"/>
      <c r="H252" s="50"/>
      <c r="I252" s="50"/>
      <c r="J252" s="50"/>
      <c r="K252" s="50"/>
      <c r="N252" s="50"/>
      <c r="O252" s="50"/>
    </row>
    <row r="253" spans="1:17" x14ac:dyDescent="0.2">
      <c r="C253" s="62" t="str">
        <f>'CFIT Schedules'!C259</f>
        <v>GROSS PLT</v>
      </c>
      <c r="D253" s="59">
        <f>'CFIT Schedules'!D259</f>
        <v>0.98899999999999999</v>
      </c>
      <c r="G253" s="50"/>
      <c r="H253" s="50"/>
      <c r="I253" s="50"/>
      <c r="J253" s="54"/>
      <c r="K253" s="50"/>
      <c r="N253" s="50"/>
      <c r="O253" s="50"/>
    </row>
    <row r="254" spans="1:17" x14ac:dyDescent="0.2">
      <c r="C254" s="62" t="str">
        <f>'CFIT Schedules'!C260</f>
        <v>NET PLANT</v>
      </c>
      <c r="D254" s="59">
        <f>'CFIT Schedules'!D260</f>
        <v>0.99</v>
      </c>
      <c r="G254" s="50"/>
      <c r="H254" s="50"/>
      <c r="I254" s="50"/>
      <c r="J254" s="49"/>
      <c r="K254" s="50"/>
      <c r="N254" s="50"/>
      <c r="O254" s="50"/>
    </row>
    <row r="255" spans="1:17" x14ac:dyDescent="0.2">
      <c r="C255" s="62" t="str">
        <f>'CFIT Schedules'!C261</f>
        <v>PROD PLT</v>
      </c>
      <c r="D255" s="59">
        <f>'CFIT Schedules'!D261</f>
        <v>0.98599999999999999</v>
      </c>
      <c r="G255" s="50"/>
      <c r="H255" s="50"/>
      <c r="I255" s="50"/>
      <c r="J255" s="49"/>
      <c r="K255" s="50"/>
      <c r="N255" s="50"/>
      <c r="O255" s="50"/>
    </row>
    <row r="256" spans="1:17" x14ac:dyDescent="0.2">
      <c r="C256" s="62" t="str">
        <f>'CFIT Schedules'!C262</f>
        <v>TRAN PLT</v>
      </c>
      <c r="D256" s="59">
        <f>'CFIT Schedules'!D262</f>
        <v>0.98599999999999999</v>
      </c>
      <c r="G256" s="50"/>
      <c r="H256" s="50"/>
      <c r="I256" s="50"/>
      <c r="J256" s="55"/>
      <c r="K256" s="50"/>
    </row>
    <row r="257" spans="3:11" x14ac:dyDescent="0.2">
      <c r="C257" s="62" t="str">
        <f>'CFIT Schedules'!C263</f>
        <v>DIST PLT</v>
      </c>
      <c r="D257" s="59">
        <f>'CFIT Schedules'!D263</f>
        <v>0.999</v>
      </c>
      <c r="G257" s="50"/>
      <c r="H257" s="50"/>
      <c r="I257" s="50"/>
      <c r="J257" s="50"/>
      <c r="K257" s="50"/>
    </row>
    <row r="258" spans="3:11" x14ac:dyDescent="0.2">
      <c r="C258" s="62" t="str">
        <f>'CFIT Schedules'!C264</f>
        <v>T&amp;D PLT</v>
      </c>
      <c r="D258" s="59">
        <f>'CFIT Schedules'!D264</f>
        <v>0.99299999999999999</v>
      </c>
      <c r="G258" s="50"/>
      <c r="H258" s="50"/>
      <c r="I258" s="50"/>
      <c r="J258" s="50"/>
      <c r="K258" s="50"/>
    </row>
    <row r="259" spans="3:11" x14ac:dyDescent="0.2">
      <c r="C259" s="62" t="str">
        <f>'CFIT Schedules'!C265</f>
        <v>ENERGY</v>
      </c>
      <c r="D259" s="59">
        <f>'CFIT Schedules'!D265</f>
        <v>0.98599999999999999</v>
      </c>
      <c r="G259" s="50"/>
      <c r="H259" s="50"/>
      <c r="I259" s="50"/>
      <c r="J259" s="50"/>
      <c r="K259" s="50"/>
    </row>
    <row r="260" spans="3:11" x14ac:dyDescent="0.2">
      <c r="C260" s="62" t="str">
        <f>'CFIT Schedules'!C266</f>
        <v>LABOR</v>
      </c>
      <c r="D260" s="59">
        <f>'CFIT Schedules'!D266</f>
        <v>0.99</v>
      </c>
      <c r="G260" s="50"/>
      <c r="H260" s="50"/>
      <c r="I260" s="50"/>
      <c r="J260" s="49"/>
      <c r="K260" s="50"/>
    </row>
    <row r="261" spans="3:11" x14ac:dyDescent="0.2">
      <c r="C261" s="62" t="str">
        <f>'CFIT Schedules'!C267</f>
        <v>O&amp;M EXP</v>
      </c>
      <c r="D261" s="59">
        <f>'CFIT Schedules'!D267</f>
        <v>0.99</v>
      </c>
      <c r="G261" s="50"/>
      <c r="H261" s="50"/>
      <c r="I261" s="50"/>
      <c r="J261" s="50"/>
      <c r="K261" s="50"/>
    </row>
    <row r="262" spans="3:11" x14ac:dyDescent="0.2">
      <c r="C262" s="62" t="str">
        <f>'CFIT Schedules'!C268</f>
        <v>REVENUE</v>
      </c>
      <c r="D262" s="59">
        <f>'CFIT Schedules'!D268</f>
        <v>0.98899999999999999</v>
      </c>
    </row>
    <row r="263" spans="3:11" x14ac:dyDescent="0.2">
      <c r="C263" s="62" t="str">
        <f>'CFIT Schedules'!C269</f>
        <v>REVENUE-OTH</v>
      </c>
      <c r="D263" s="59">
        <f>'CFIT Schedules'!D269</f>
        <v>0</v>
      </c>
    </row>
    <row r="264" spans="3:11" x14ac:dyDescent="0.2">
      <c r="C264" s="62" t="str">
        <f>'CFIT Schedules'!C270</f>
        <v>DEMAND</v>
      </c>
      <c r="D264" s="59">
        <f>'CFIT Schedules'!D270</f>
        <v>0.98599999999999999</v>
      </c>
    </row>
    <row r="265" spans="3:11" x14ac:dyDescent="0.2">
      <c r="C265" s="62" t="str">
        <f>'CFIT Schedules'!C271</f>
        <v>SPECIFIC</v>
      </c>
      <c r="D265" s="59">
        <f>'CFIT Schedules'!D271</f>
        <v>1</v>
      </c>
    </row>
    <row r="266" spans="3:11" x14ac:dyDescent="0.2">
      <c r="C266" s="62" t="str">
        <f>'CFIT Schedules'!C272</f>
        <v>NON-APPLIC</v>
      </c>
      <c r="D266" s="59">
        <f>'CFIT Schedules'!D272</f>
        <v>0</v>
      </c>
    </row>
    <row r="267" spans="3:11" x14ac:dyDescent="0.2">
      <c r="C267" s="62" t="str">
        <f>'CFIT Schedules'!C273</f>
        <v>NON-UTILITY</v>
      </c>
      <c r="D267" s="59">
        <f>'CFIT Schedules'!D273</f>
        <v>0</v>
      </c>
    </row>
    <row r="268" spans="3:11" x14ac:dyDescent="0.2">
      <c r="C268" s="62"/>
      <c r="D268" s="59"/>
    </row>
  </sheetData>
  <mergeCells count="5">
    <mergeCell ref="A3:K3"/>
    <mergeCell ref="A4:K4"/>
    <mergeCell ref="A5:K5"/>
    <mergeCell ref="A1:K1"/>
    <mergeCell ref="A2:K2"/>
  </mergeCells>
  <phoneticPr fontId="2" type="noConversion"/>
  <pageMargins left="0.25" right="0.25" top="1" bottom="0.5" header="0.5" footer="0.5"/>
  <pageSetup scale="48" orientation="landscape" r:id="rId1"/>
  <headerFooter alignWithMargins="0">
    <oddHeader>&amp;RKPSC 2014-00396
SECTION V
EXHIBIT 3
DFIT COMPUTATIONS
PAGE &amp;P of  &amp;N</oddHeader>
  </headerFooter>
  <rowBreaks count="4" manualBreakCount="4">
    <brk id="76" max="14" man="1"/>
    <brk id="123" max="14" man="1"/>
    <brk id="180" max="14" man="1"/>
    <brk id="2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7"/>
  <sheetViews>
    <sheetView zoomScaleNormal="100" workbookViewId="0">
      <selection activeCell="I3" sqref="I3"/>
    </sheetView>
  </sheetViews>
  <sheetFormatPr defaultRowHeight="12.75" x14ac:dyDescent="0.2"/>
  <cols>
    <col min="1" max="1" width="6.7109375" style="11" customWidth="1"/>
    <col min="2" max="2" width="58.5703125" style="11" customWidth="1"/>
    <col min="3" max="4" width="15.7109375" style="11" customWidth="1"/>
    <col min="5" max="5" width="16" style="11" customWidth="1"/>
    <col min="6" max="14" width="15.7109375" style="11" customWidth="1"/>
    <col min="15" max="16384" width="9.140625" style="11"/>
  </cols>
  <sheetData>
    <row r="1" spans="1:14" x14ac:dyDescent="0.2">
      <c r="B1" s="10" t="s">
        <v>308</v>
      </c>
      <c r="C1" s="10"/>
      <c r="D1" s="10"/>
      <c r="E1" s="10"/>
      <c r="F1" s="10"/>
      <c r="G1" s="10"/>
      <c r="H1" s="10"/>
      <c r="I1" s="10"/>
      <c r="J1" s="10"/>
      <c r="K1" s="10"/>
    </row>
    <row r="2" spans="1:14" x14ac:dyDescent="0.2">
      <c r="B2" s="10" t="s">
        <v>190</v>
      </c>
      <c r="C2" s="10"/>
      <c r="D2" s="10"/>
      <c r="E2" s="10"/>
      <c r="F2" s="10"/>
      <c r="G2" s="10"/>
      <c r="H2" s="10"/>
      <c r="I2" s="10"/>
      <c r="J2" s="10"/>
      <c r="K2" s="10"/>
    </row>
    <row r="3" spans="1:14" x14ac:dyDescent="0.2">
      <c r="B3" s="10" t="str">
        <f>Summary!A4</f>
        <v>Twelve Months Ended September 30, 2014</v>
      </c>
      <c r="C3" s="10"/>
      <c r="D3" s="10"/>
      <c r="E3" s="10"/>
      <c r="F3" s="10"/>
      <c r="G3" s="10"/>
      <c r="H3" s="10"/>
      <c r="I3" s="10"/>
      <c r="J3" s="10"/>
      <c r="K3" s="10"/>
    </row>
    <row r="4" spans="1:14" x14ac:dyDescent="0.2">
      <c r="C4" s="12"/>
      <c r="D4" s="12"/>
      <c r="E4" s="12"/>
      <c r="F4" s="12"/>
      <c r="G4" s="12"/>
      <c r="H4" s="12"/>
      <c r="I4" s="12"/>
      <c r="J4" s="12"/>
      <c r="K4" s="12"/>
    </row>
    <row r="5" spans="1:14" ht="13.5" thickBot="1" x14ac:dyDescent="0.25">
      <c r="C5" s="12"/>
      <c r="D5" s="12"/>
      <c r="E5" s="12"/>
      <c r="F5" s="12"/>
      <c r="G5" s="12"/>
      <c r="H5" s="12"/>
      <c r="I5" s="12"/>
      <c r="J5" s="12"/>
      <c r="K5" s="12"/>
    </row>
    <row r="6" spans="1:14" ht="13.5" thickBot="1" x14ac:dyDescent="0.25">
      <c r="B6" s="130" t="s">
        <v>190</v>
      </c>
      <c r="C6" s="12"/>
      <c r="D6" s="12"/>
      <c r="E6" s="12"/>
      <c r="F6" s="12"/>
      <c r="G6" s="12"/>
      <c r="H6" s="12"/>
      <c r="I6" s="12"/>
      <c r="J6" s="12"/>
      <c r="K6" s="12"/>
    </row>
    <row r="7" spans="1:14" x14ac:dyDescent="0.2">
      <c r="C7" s="12"/>
      <c r="D7" s="12"/>
      <c r="E7" s="13" t="s">
        <v>118</v>
      </c>
      <c r="F7" s="13"/>
      <c r="G7" s="13" t="s">
        <v>118</v>
      </c>
      <c r="H7" s="12"/>
      <c r="I7" s="13" t="s">
        <v>118</v>
      </c>
      <c r="J7" s="13" t="s">
        <v>321</v>
      </c>
      <c r="K7" s="13" t="s">
        <v>321</v>
      </c>
      <c r="M7" s="13"/>
      <c r="N7" s="13"/>
    </row>
    <row r="8" spans="1:14" x14ac:dyDescent="0.2">
      <c r="C8" s="13" t="s">
        <v>118</v>
      </c>
      <c r="D8" s="13" t="s">
        <v>128</v>
      </c>
      <c r="E8" s="13" t="s">
        <v>126</v>
      </c>
      <c r="F8" s="13"/>
      <c r="G8" s="13" t="s">
        <v>126</v>
      </c>
      <c r="H8" s="13"/>
      <c r="I8" s="13" t="s">
        <v>126</v>
      </c>
      <c r="J8" s="13" t="s">
        <v>191</v>
      </c>
      <c r="K8" s="13" t="s">
        <v>191</v>
      </c>
      <c r="M8" s="13" t="s">
        <v>321</v>
      </c>
      <c r="N8" s="13" t="s">
        <v>320</v>
      </c>
    </row>
    <row r="9" spans="1:14" x14ac:dyDescent="0.2">
      <c r="C9" s="13" t="s">
        <v>119</v>
      </c>
      <c r="D9" s="13" t="s">
        <v>192</v>
      </c>
      <c r="E9" s="13" t="s">
        <v>193</v>
      </c>
      <c r="F9" s="13" t="s">
        <v>340</v>
      </c>
      <c r="G9" s="13" t="s">
        <v>332</v>
      </c>
      <c r="H9" s="13" t="s">
        <v>133</v>
      </c>
      <c r="I9" s="13" t="s">
        <v>332</v>
      </c>
      <c r="J9" s="13" t="s">
        <v>144</v>
      </c>
      <c r="K9" s="13" t="s">
        <v>146</v>
      </c>
      <c r="M9" s="13" t="s">
        <v>191</v>
      </c>
      <c r="N9" s="13" t="s">
        <v>296</v>
      </c>
    </row>
    <row r="10" spans="1:14" x14ac:dyDescent="0.2">
      <c r="A10" s="47" t="s">
        <v>236</v>
      </c>
      <c r="B10" s="2" t="s">
        <v>297</v>
      </c>
      <c r="C10" s="14" t="str">
        <f>Summary!C13</f>
        <v>12 Mo. 09/30/14</v>
      </c>
      <c r="D10" s="14" t="s">
        <v>130</v>
      </c>
      <c r="E10" s="14" t="s">
        <v>194</v>
      </c>
      <c r="F10" s="77" t="s">
        <v>134</v>
      </c>
      <c r="G10" s="14" t="s">
        <v>134</v>
      </c>
      <c r="H10" s="14" t="s">
        <v>134</v>
      </c>
      <c r="I10" s="14" t="s">
        <v>333</v>
      </c>
      <c r="J10" s="14" t="s">
        <v>145</v>
      </c>
      <c r="K10" s="14" t="s">
        <v>147</v>
      </c>
      <c r="M10" s="82" t="s">
        <v>134</v>
      </c>
      <c r="N10" s="82" t="s">
        <v>147</v>
      </c>
    </row>
    <row r="11" spans="1:14" ht="13.5" thickBot="1" x14ac:dyDescent="0.25"/>
    <row r="12" spans="1:14" ht="13.5" thickBot="1" x14ac:dyDescent="0.25">
      <c r="B12" s="15" t="s">
        <v>195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x14ac:dyDescent="0.2">
      <c r="B13" s="16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x14ac:dyDescent="0.2">
      <c r="A14" s="44">
        <v>1</v>
      </c>
      <c r="B14" s="17" t="s">
        <v>227</v>
      </c>
      <c r="C14" s="18">
        <f>'CFIT Schedules'!C18</f>
        <v>108042556</v>
      </c>
      <c r="D14" s="18">
        <f>'CFIT Schedules'!D18</f>
        <v>3282008</v>
      </c>
      <c r="E14" s="18">
        <f t="shared" ref="E14:E21" si="0">C14-D14</f>
        <v>104760548</v>
      </c>
      <c r="F14" s="18">
        <f>'CFIT Schedules'!F18</f>
        <v>-495495</v>
      </c>
      <c r="G14" s="18">
        <f>E14+F14</f>
        <v>104265053</v>
      </c>
      <c r="H14" s="18">
        <f>'CFIT Schedules'!H18</f>
        <v>0</v>
      </c>
      <c r="I14" s="18">
        <f t="shared" ref="I14:I21" si="1">G14+H14</f>
        <v>104265053</v>
      </c>
      <c r="J14" s="45" t="s">
        <v>150</v>
      </c>
      <c r="K14" s="18">
        <f>'CFIT Schedules'!K18</f>
        <v>102496319</v>
      </c>
      <c r="L14" s="45" t="s">
        <v>150</v>
      </c>
      <c r="M14" s="18">
        <f>'CFIT Schedules'!M18</f>
        <v>-16280171</v>
      </c>
      <c r="N14" s="18">
        <f>K14+M14</f>
        <v>86216148</v>
      </c>
    </row>
    <row r="15" spans="1:14" x14ac:dyDescent="0.2">
      <c r="A15" s="44">
        <f>A14+1</f>
        <v>2</v>
      </c>
      <c r="B15" s="19" t="s">
        <v>196</v>
      </c>
      <c r="C15" s="18">
        <f>'CFIT Schedules'!C232</f>
        <v>-6195636</v>
      </c>
      <c r="D15" s="18">
        <f>'CFIT Schedules'!D232</f>
        <v>-2314593</v>
      </c>
      <c r="E15" s="18">
        <f t="shared" si="0"/>
        <v>-3881043</v>
      </c>
      <c r="F15" s="18">
        <f>'CFIT Schedules'!F232</f>
        <v>0</v>
      </c>
      <c r="G15" s="18">
        <f t="shared" ref="G15:G21" si="2">E15+F15</f>
        <v>-3881043</v>
      </c>
      <c r="H15" s="18">
        <f>'CFIT Schedules'!H232</f>
        <v>0</v>
      </c>
      <c r="I15" s="18">
        <f t="shared" si="1"/>
        <v>-3881043</v>
      </c>
      <c r="J15" s="45" t="s">
        <v>150</v>
      </c>
      <c r="K15" s="18">
        <f>'CFIT Schedules'!K232</f>
        <v>-3717126</v>
      </c>
      <c r="L15" s="45" t="s">
        <v>150</v>
      </c>
      <c r="M15" s="18">
        <f>'CFIT Schedules'!M232</f>
        <v>497703</v>
      </c>
      <c r="N15" s="18">
        <f t="shared" ref="N15:N21" si="3">K15+M15</f>
        <v>-3219423</v>
      </c>
    </row>
    <row r="16" spans="1:14" x14ac:dyDescent="0.2">
      <c r="A16" s="44">
        <f t="shared" ref="A16:A85" si="4">A15+1</f>
        <v>3</v>
      </c>
      <c r="B16" s="19" t="s">
        <v>198</v>
      </c>
      <c r="C16" s="18">
        <v>0</v>
      </c>
      <c r="D16" s="18">
        <v>0</v>
      </c>
      <c r="E16" s="18">
        <f t="shared" si="0"/>
        <v>0</v>
      </c>
      <c r="F16" s="18">
        <v>0</v>
      </c>
      <c r="G16" s="18">
        <f t="shared" si="2"/>
        <v>0</v>
      </c>
      <c r="H16" s="18">
        <v>0</v>
      </c>
      <c r="I16" s="18">
        <f t="shared" si="1"/>
        <v>0</v>
      </c>
      <c r="J16" s="45" t="s">
        <v>150</v>
      </c>
      <c r="K16" s="18">
        <v>0</v>
      </c>
      <c r="L16" s="45" t="s">
        <v>150</v>
      </c>
      <c r="M16" s="18">
        <v>0</v>
      </c>
      <c r="N16" s="18">
        <f t="shared" si="3"/>
        <v>0</v>
      </c>
    </row>
    <row r="17" spans="1:14" x14ac:dyDescent="0.2">
      <c r="A17" s="44">
        <f t="shared" si="4"/>
        <v>4</v>
      </c>
      <c r="B17" s="19" t="s">
        <v>199</v>
      </c>
      <c r="C17" s="18">
        <v>0</v>
      </c>
      <c r="D17" s="18">
        <v>0</v>
      </c>
      <c r="E17" s="18">
        <f t="shared" si="0"/>
        <v>0</v>
      </c>
      <c r="F17" s="18">
        <v>0</v>
      </c>
      <c r="G17" s="18">
        <f t="shared" si="2"/>
        <v>0</v>
      </c>
      <c r="H17" s="18">
        <v>0</v>
      </c>
      <c r="I17" s="18">
        <f t="shared" si="1"/>
        <v>0</v>
      </c>
      <c r="J17" s="65">
        <f>VLOOKUP(L17,$C$192:$D$205,2,FALSE)</f>
        <v>0.98899999999999999</v>
      </c>
      <c r="K17" s="18">
        <f>ROUND(I17*J17,0)</f>
        <v>0</v>
      </c>
      <c r="L17" s="45" t="s">
        <v>238</v>
      </c>
      <c r="M17" s="18">
        <v>0</v>
      </c>
      <c r="N17" s="18">
        <f t="shared" si="3"/>
        <v>0</v>
      </c>
    </row>
    <row r="18" spans="1:14" x14ac:dyDescent="0.2">
      <c r="A18" s="44">
        <f t="shared" si="4"/>
        <v>5</v>
      </c>
      <c r="B18" s="19" t="s">
        <v>200</v>
      </c>
      <c r="C18" s="18">
        <v>0</v>
      </c>
      <c r="D18" s="18">
        <v>0</v>
      </c>
      <c r="E18" s="18">
        <f t="shared" si="0"/>
        <v>0</v>
      </c>
      <c r="F18" s="18">
        <v>0</v>
      </c>
      <c r="G18" s="18">
        <f t="shared" si="2"/>
        <v>0</v>
      </c>
      <c r="H18" s="18">
        <v>0</v>
      </c>
      <c r="I18" s="18">
        <f t="shared" si="1"/>
        <v>0</v>
      </c>
      <c r="J18" s="65">
        <f>VLOOKUP(L18,$C$192:$D$205,2,FALSE)</f>
        <v>0.98899999999999999</v>
      </c>
      <c r="K18" s="18">
        <f>ROUND(I18*J18,0)</f>
        <v>0</v>
      </c>
      <c r="L18" s="45" t="s">
        <v>238</v>
      </c>
      <c r="M18" s="18">
        <v>0</v>
      </c>
      <c r="N18" s="18">
        <f t="shared" si="3"/>
        <v>0</v>
      </c>
    </row>
    <row r="19" spans="1:14" x14ac:dyDescent="0.2">
      <c r="A19" s="44">
        <f t="shared" si="4"/>
        <v>6</v>
      </c>
      <c r="B19" s="19" t="s">
        <v>201</v>
      </c>
      <c r="C19" s="18">
        <f>-'CFIT Schedules'!C191</f>
        <v>0</v>
      </c>
      <c r="D19" s="18">
        <f>-'CFIT Schedules'!D191</f>
        <v>0</v>
      </c>
      <c r="E19" s="18">
        <f t="shared" si="0"/>
        <v>0</v>
      </c>
      <c r="F19" s="18">
        <f>-'CFIT Schedules'!F191</f>
        <v>0</v>
      </c>
      <c r="G19" s="18">
        <f t="shared" si="2"/>
        <v>0</v>
      </c>
      <c r="H19" s="18">
        <f>-'CFIT Schedules'!H191</f>
        <v>0</v>
      </c>
      <c r="I19" s="18">
        <f t="shared" si="1"/>
        <v>0</v>
      </c>
      <c r="J19" s="65">
        <f>VLOOKUP(L19,$C$192:$D$205,2,FALSE)</f>
        <v>0.98599999999999999</v>
      </c>
      <c r="K19" s="18">
        <f>ROUND(I19*J19,0)</f>
        <v>0</v>
      </c>
      <c r="L19" s="45" t="s">
        <v>153</v>
      </c>
      <c r="M19" s="18">
        <f>-'CFIT Schedules'!M191</f>
        <v>117148</v>
      </c>
      <c r="N19" s="18">
        <f t="shared" si="3"/>
        <v>117148</v>
      </c>
    </row>
    <row r="20" spans="1:14" x14ac:dyDescent="0.2">
      <c r="A20" s="44">
        <f t="shared" si="4"/>
        <v>7</v>
      </c>
      <c r="B20" s="19" t="s">
        <v>197</v>
      </c>
      <c r="C20" s="18">
        <v>0</v>
      </c>
      <c r="D20" s="18">
        <v>0</v>
      </c>
      <c r="E20" s="18">
        <f t="shared" si="0"/>
        <v>0</v>
      </c>
      <c r="F20" s="18">
        <v>0</v>
      </c>
      <c r="G20" s="18">
        <f t="shared" si="2"/>
        <v>0</v>
      </c>
      <c r="H20" s="18">
        <v>0</v>
      </c>
      <c r="I20" s="18">
        <f t="shared" si="1"/>
        <v>0</v>
      </c>
      <c r="J20" s="65">
        <f>VLOOKUP(L20,$C$192:$D$205,2,FALSE)</f>
        <v>0.98899999999999999</v>
      </c>
      <c r="K20" s="18">
        <f>ROUND(I20*J20,0)</f>
        <v>0</v>
      </c>
      <c r="L20" s="45" t="s">
        <v>238</v>
      </c>
      <c r="M20" s="18">
        <v>0</v>
      </c>
      <c r="N20" s="18">
        <f t="shared" si="3"/>
        <v>0</v>
      </c>
    </row>
    <row r="21" spans="1:14" x14ac:dyDescent="0.2">
      <c r="A21" s="44">
        <f t="shared" si="4"/>
        <v>8</v>
      </c>
      <c r="B21" s="19" t="s">
        <v>197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f t="shared" si="2"/>
        <v>0</v>
      </c>
      <c r="H21" s="20">
        <v>0</v>
      </c>
      <c r="I21" s="20">
        <f t="shared" si="1"/>
        <v>0</v>
      </c>
      <c r="J21" s="65">
        <f>VLOOKUP(L21,$C$192:$D$205,2,FALSE)</f>
        <v>0.98899999999999999</v>
      </c>
      <c r="K21" s="20">
        <f>ROUND(I21*J21,0)</f>
        <v>0</v>
      </c>
      <c r="L21" s="45" t="s">
        <v>238</v>
      </c>
      <c r="M21" s="20">
        <v>0</v>
      </c>
      <c r="N21" s="20">
        <f t="shared" si="3"/>
        <v>0</v>
      </c>
    </row>
    <row r="22" spans="1:14" x14ac:dyDescent="0.2">
      <c r="A22" s="44">
        <f t="shared" si="4"/>
        <v>9</v>
      </c>
      <c r="B22" s="19" t="s">
        <v>202</v>
      </c>
      <c r="C22" s="18">
        <f t="shared" ref="C22:I22" si="5">SUM(C14:C21)</f>
        <v>101846920</v>
      </c>
      <c r="D22" s="18">
        <f t="shared" si="5"/>
        <v>967415</v>
      </c>
      <c r="E22" s="18">
        <f t="shared" si="5"/>
        <v>100879505</v>
      </c>
      <c r="F22" s="18">
        <f t="shared" si="5"/>
        <v>-495495</v>
      </c>
      <c r="G22" s="18">
        <f t="shared" si="5"/>
        <v>100384010</v>
      </c>
      <c r="H22" s="18">
        <f t="shared" si="5"/>
        <v>0</v>
      </c>
      <c r="I22" s="18">
        <f t="shared" si="5"/>
        <v>100384010</v>
      </c>
      <c r="J22" s="46"/>
      <c r="K22" s="18">
        <f>SUM(K14:K21)</f>
        <v>98779193</v>
      </c>
      <c r="L22" s="23"/>
      <c r="M22" s="18">
        <f t="shared" ref="M22:N22" si="6">SUM(M14:M21)</f>
        <v>-15665320</v>
      </c>
      <c r="N22" s="18">
        <f t="shared" si="6"/>
        <v>83113873</v>
      </c>
    </row>
    <row r="23" spans="1:14" x14ac:dyDescent="0.2">
      <c r="A23" s="44">
        <f t="shared" si="4"/>
        <v>10</v>
      </c>
      <c r="B23" s="19" t="s">
        <v>203</v>
      </c>
      <c r="C23" s="21">
        <v>0</v>
      </c>
      <c r="D23" s="21">
        <f t="shared" ref="D23:I23" si="7">$C23</f>
        <v>0</v>
      </c>
      <c r="E23" s="21">
        <f t="shared" si="7"/>
        <v>0</v>
      </c>
      <c r="F23" s="21">
        <f t="shared" si="7"/>
        <v>0</v>
      </c>
      <c r="G23" s="21">
        <f t="shared" si="7"/>
        <v>0</v>
      </c>
      <c r="H23" s="21">
        <f t="shared" si="7"/>
        <v>0</v>
      </c>
      <c r="I23" s="21">
        <f t="shared" si="7"/>
        <v>0</v>
      </c>
      <c r="J23" s="41"/>
      <c r="K23" s="21">
        <f>$C23</f>
        <v>0</v>
      </c>
      <c r="L23" s="23"/>
      <c r="M23" s="21">
        <f t="shared" ref="M23:N23" si="8">$C23</f>
        <v>0</v>
      </c>
      <c r="N23" s="21">
        <f t="shared" si="8"/>
        <v>0</v>
      </c>
    </row>
    <row r="24" spans="1:14" x14ac:dyDescent="0.2">
      <c r="A24" s="44">
        <f t="shared" si="4"/>
        <v>11</v>
      </c>
      <c r="B24" s="19" t="s">
        <v>204</v>
      </c>
      <c r="C24" s="18">
        <f t="shared" ref="C24:I24" si="9">ROUND(C22*C23,0)</f>
        <v>0</v>
      </c>
      <c r="D24" s="18">
        <f t="shared" si="9"/>
        <v>0</v>
      </c>
      <c r="E24" s="18">
        <f t="shared" si="9"/>
        <v>0</v>
      </c>
      <c r="F24" s="18">
        <f t="shared" si="9"/>
        <v>0</v>
      </c>
      <c r="G24" s="18">
        <f t="shared" si="9"/>
        <v>0</v>
      </c>
      <c r="H24" s="18">
        <f t="shared" si="9"/>
        <v>0</v>
      </c>
      <c r="I24" s="18">
        <f t="shared" si="9"/>
        <v>0</v>
      </c>
      <c r="J24" s="43"/>
      <c r="K24" s="18">
        <f>ROUND(K22*K23,0)</f>
        <v>0</v>
      </c>
      <c r="L24" s="23"/>
      <c r="M24" s="18">
        <f t="shared" ref="M24:N24" si="10">ROUND(M22*M23,0)</f>
        <v>0</v>
      </c>
      <c r="N24" s="18">
        <f t="shared" si="10"/>
        <v>0</v>
      </c>
    </row>
    <row r="25" spans="1:14" x14ac:dyDescent="0.2">
      <c r="A25" s="44">
        <f t="shared" si="4"/>
        <v>12</v>
      </c>
      <c r="B25" s="19" t="s">
        <v>304</v>
      </c>
      <c r="C25" s="20">
        <v>0</v>
      </c>
      <c r="D25" s="20">
        <v>0</v>
      </c>
      <c r="E25" s="20">
        <f t="shared" ref="E25" si="11">C25-D25</f>
        <v>0</v>
      </c>
      <c r="F25" s="20">
        <v>0</v>
      </c>
      <c r="G25" s="20">
        <f>E25+F25</f>
        <v>0</v>
      </c>
      <c r="H25" s="20">
        <v>0</v>
      </c>
      <c r="I25" s="20">
        <f t="shared" ref="I25" si="12">G25+H25</f>
        <v>0</v>
      </c>
      <c r="J25" s="65">
        <f>VLOOKUP(L25,$C$192:$D$205,2,FALSE)</f>
        <v>0.98899999999999999</v>
      </c>
      <c r="K25" s="20">
        <f>ROUND(I25*J25,0)</f>
        <v>0</v>
      </c>
      <c r="L25" s="45" t="s">
        <v>238</v>
      </c>
      <c r="M25" s="20">
        <v>0</v>
      </c>
      <c r="N25" s="20">
        <f>K25+M25</f>
        <v>0</v>
      </c>
    </row>
    <row r="26" spans="1:14" x14ac:dyDescent="0.2">
      <c r="A26" s="44">
        <f t="shared" si="4"/>
        <v>13</v>
      </c>
      <c r="B26" s="19" t="s">
        <v>305</v>
      </c>
      <c r="C26" s="18">
        <f>C24+C25</f>
        <v>0</v>
      </c>
      <c r="D26" s="18">
        <f t="shared" ref="D26:K26" si="13">D24+D25</f>
        <v>0</v>
      </c>
      <c r="E26" s="18">
        <f t="shared" si="13"/>
        <v>0</v>
      </c>
      <c r="F26" s="18">
        <f t="shared" si="13"/>
        <v>0</v>
      </c>
      <c r="G26" s="18">
        <f t="shared" si="13"/>
        <v>0</v>
      </c>
      <c r="H26" s="18">
        <f t="shared" si="13"/>
        <v>0</v>
      </c>
      <c r="I26" s="18">
        <f t="shared" si="13"/>
        <v>0</v>
      </c>
      <c r="J26" s="43"/>
      <c r="K26" s="18">
        <f t="shared" si="13"/>
        <v>0</v>
      </c>
      <c r="L26" s="23"/>
      <c r="M26" s="18">
        <f t="shared" ref="M26:N26" si="14">M24+M25</f>
        <v>0</v>
      </c>
      <c r="N26" s="18">
        <f t="shared" si="14"/>
        <v>0</v>
      </c>
    </row>
    <row r="27" spans="1:14" x14ac:dyDescent="0.2">
      <c r="A27" s="44">
        <f t="shared" si="4"/>
        <v>14</v>
      </c>
      <c r="B27" s="19" t="s">
        <v>205</v>
      </c>
      <c r="C27" s="121">
        <v>7.2499999999999995E-2</v>
      </c>
      <c r="D27" s="22">
        <f>$C27</f>
        <v>7.2499999999999995E-2</v>
      </c>
      <c r="E27" s="22">
        <f>$C27</f>
        <v>7.2499999999999995E-2</v>
      </c>
      <c r="F27" s="22">
        <f>$C27</f>
        <v>7.2499999999999995E-2</v>
      </c>
      <c r="G27" s="22">
        <f>$C27</f>
        <v>7.2499999999999995E-2</v>
      </c>
      <c r="H27" s="22"/>
      <c r="I27" s="22">
        <v>7.2499999999999995E-2</v>
      </c>
      <c r="J27" s="42"/>
      <c r="K27" s="22">
        <f>$I27</f>
        <v>7.2499999999999995E-2</v>
      </c>
      <c r="L27" s="23"/>
      <c r="M27" s="22">
        <f>$I27</f>
        <v>7.2499999999999995E-2</v>
      </c>
      <c r="N27" s="22">
        <f>$I27</f>
        <v>7.2499999999999995E-2</v>
      </c>
    </row>
    <row r="28" spans="1:14" x14ac:dyDescent="0.2">
      <c r="A28" s="44">
        <f t="shared" si="4"/>
        <v>15</v>
      </c>
      <c r="B28" s="19" t="s">
        <v>206</v>
      </c>
      <c r="C28" s="18">
        <f>ROUND(C26*C27,0)</f>
        <v>0</v>
      </c>
      <c r="D28" s="18">
        <f>ROUND(D26*D27,0)</f>
        <v>0</v>
      </c>
      <c r="E28" s="18">
        <f>ROUND(E26*E27,0)</f>
        <v>0</v>
      </c>
      <c r="F28" s="18">
        <f>ROUND(F26*F27,0)</f>
        <v>0</v>
      </c>
      <c r="G28" s="18">
        <f>ROUND(G26*G27,0)</f>
        <v>0</v>
      </c>
      <c r="H28" s="18">
        <f>I28-G28</f>
        <v>0</v>
      </c>
      <c r="I28" s="18">
        <f>ROUND(I26*I27,0)</f>
        <v>0</v>
      </c>
      <c r="J28" s="43"/>
      <c r="K28" s="18">
        <f>ROUND(K26*K27,0)</f>
        <v>0</v>
      </c>
      <c r="L28" s="23"/>
      <c r="M28" s="18">
        <f>ROUND(M26*M27,0)</f>
        <v>0</v>
      </c>
      <c r="N28" s="18">
        <f t="shared" ref="N28:N32" si="15">K28+M28</f>
        <v>0</v>
      </c>
    </row>
    <row r="29" spans="1:14" x14ac:dyDescent="0.2">
      <c r="A29" s="44">
        <f t="shared" si="4"/>
        <v>16</v>
      </c>
      <c r="B29" s="18" t="s">
        <v>207</v>
      </c>
      <c r="C29" s="18">
        <v>0</v>
      </c>
      <c r="D29" s="18">
        <f>C29</f>
        <v>0</v>
      </c>
      <c r="E29" s="18">
        <f>C29-D29</f>
        <v>0</v>
      </c>
      <c r="F29" s="18">
        <v>0</v>
      </c>
      <c r="G29" s="18">
        <f t="shared" ref="G29:G32" si="16">E29+F29</f>
        <v>0</v>
      </c>
      <c r="H29" s="18">
        <v>0</v>
      </c>
      <c r="I29" s="18">
        <f>G29+H29</f>
        <v>0</v>
      </c>
      <c r="J29" s="65">
        <f>VLOOKUP(L29,$C$192:$D$205,2,FALSE)</f>
        <v>0</v>
      </c>
      <c r="K29" s="18">
        <f>ROUND(I29*J29,0)</f>
        <v>0</v>
      </c>
      <c r="L29" s="122" t="s">
        <v>251</v>
      </c>
      <c r="M29" s="18">
        <v>0</v>
      </c>
      <c r="N29" s="18">
        <f t="shared" si="15"/>
        <v>0</v>
      </c>
    </row>
    <row r="30" spans="1:14" s="23" customFormat="1" x14ac:dyDescent="0.2">
      <c r="A30" s="44">
        <f t="shared" si="4"/>
        <v>17</v>
      </c>
      <c r="B30" s="18" t="s">
        <v>286</v>
      </c>
      <c r="C30" s="18">
        <v>0</v>
      </c>
      <c r="D30" s="18">
        <f>C30</f>
        <v>0</v>
      </c>
      <c r="E30" s="18">
        <f>C30-D30</f>
        <v>0</v>
      </c>
      <c r="F30" s="18">
        <v>0</v>
      </c>
      <c r="G30" s="18">
        <f t="shared" si="16"/>
        <v>0</v>
      </c>
      <c r="H30" s="18">
        <v>0</v>
      </c>
      <c r="I30" s="18">
        <f>G30+H30</f>
        <v>0</v>
      </c>
      <c r="J30" s="65">
        <f>VLOOKUP(L30,$C$192:$D$205,2,FALSE)</f>
        <v>0</v>
      </c>
      <c r="K30" s="18">
        <f>ROUND(I30*J30,0)</f>
        <v>0</v>
      </c>
      <c r="L30" s="122" t="s">
        <v>156</v>
      </c>
      <c r="M30" s="18">
        <v>0</v>
      </c>
      <c r="N30" s="18">
        <f t="shared" si="15"/>
        <v>0</v>
      </c>
    </row>
    <row r="31" spans="1:14" s="23" customFormat="1" x14ac:dyDescent="0.2">
      <c r="A31" s="44">
        <f t="shared" si="4"/>
        <v>18</v>
      </c>
      <c r="B31" s="18" t="s">
        <v>208</v>
      </c>
      <c r="C31" s="18">
        <v>0</v>
      </c>
      <c r="D31" s="18">
        <v>0</v>
      </c>
      <c r="E31" s="18">
        <f>C31-D31</f>
        <v>0</v>
      </c>
      <c r="F31" s="18">
        <v>0</v>
      </c>
      <c r="G31" s="18">
        <f t="shared" si="16"/>
        <v>0</v>
      </c>
      <c r="H31" s="18">
        <v>0</v>
      </c>
      <c r="I31" s="18">
        <f>G31+H31</f>
        <v>0</v>
      </c>
      <c r="J31" s="65">
        <f>VLOOKUP(L31,$C$192:$D$205,2,FALSE)</f>
        <v>0</v>
      </c>
      <c r="K31" s="18">
        <f>ROUND(I31*J31,0)</f>
        <v>0</v>
      </c>
      <c r="L31" s="122" t="s">
        <v>156</v>
      </c>
      <c r="M31" s="18">
        <v>0</v>
      </c>
      <c r="N31" s="18">
        <f t="shared" si="15"/>
        <v>0</v>
      </c>
    </row>
    <row r="32" spans="1:14" s="23" customFormat="1" x14ac:dyDescent="0.2">
      <c r="A32" s="44">
        <f t="shared" si="4"/>
        <v>19</v>
      </c>
      <c r="B32" s="18" t="s">
        <v>208</v>
      </c>
      <c r="C32" s="18">
        <v>0</v>
      </c>
      <c r="D32" s="18">
        <f>C32</f>
        <v>0</v>
      </c>
      <c r="E32" s="20">
        <f>C32-D32</f>
        <v>0</v>
      </c>
      <c r="F32" s="20">
        <v>0</v>
      </c>
      <c r="G32" s="18">
        <f t="shared" si="16"/>
        <v>0</v>
      </c>
      <c r="H32" s="20">
        <v>0</v>
      </c>
      <c r="I32" s="18">
        <f>G32+H32</f>
        <v>0</v>
      </c>
      <c r="J32" s="65">
        <f>VLOOKUP(L32,$C$192:$D$205,2,FALSE)</f>
        <v>0.98899999999999999</v>
      </c>
      <c r="K32" s="20">
        <f>ROUND(I32*J32,0)</f>
        <v>0</v>
      </c>
      <c r="L32" s="45" t="s">
        <v>238</v>
      </c>
      <c r="M32" s="20">
        <v>0</v>
      </c>
      <c r="N32" s="18">
        <f t="shared" si="15"/>
        <v>0</v>
      </c>
    </row>
    <row r="33" spans="1:14" ht="13.5" thickBot="1" x14ac:dyDescent="0.25">
      <c r="A33" s="44">
        <f t="shared" si="4"/>
        <v>20</v>
      </c>
      <c r="B33" s="19" t="s">
        <v>209</v>
      </c>
      <c r="C33" s="24">
        <f t="shared" ref="C33:I33" si="17">SUM(C28:C32)</f>
        <v>0</v>
      </c>
      <c r="D33" s="24">
        <f t="shared" si="17"/>
        <v>0</v>
      </c>
      <c r="E33" s="24">
        <f t="shared" si="17"/>
        <v>0</v>
      </c>
      <c r="F33" s="24">
        <f t="shared" si="17"/>
        <v>0</v>
      </c>
      <c r="G33" s="24">
        <f t="shared" si="17"/>
        <v>0</v>
      </c>
      <c r="H33" s="24">
        <f t="shared" si="17"/>
        <v>0</v>
      </c>
      <c r="I33" s="24">
        <f t="shared" si="17"/>
        <v>0</v>
      </c>
      <c r="J33" s="43"/>
      <c r="K33" s="24">
        <f>SUM(K28:K32)</f>
        <v>0</v>
      </c>
      <c r="L33" s="23"/>
      <c r="M33" s="24">
        <f t="shared" ref="M33:N33" si="18">SUM(M28:M32)</f>
        <v>0</v>
      </c>
      <c r="N33" s="24">
        <f t="shared" si="18"/>
        <v>0</v>
      </c>
    </row>
    <row r="34" spans="1:14" ht="13.5" thickTop="1" x14ac:dyDescent="0.2">
      <c r="A34" s="44">
        <f t="shared" si="4"/>
        <v>21</v>
      </c>
      <c r="B34" s="19"/>
      <c r="C34" s="18"/>
      <c r="D34" s="18"/>
      <c r="E34" s="18"/>
      <c r="F34" s="18"/>
      <c r="G34" s="18"/>
      <c r="H34" s="18"/>
      <c r="I34" s="18"/>
      <c r="J34" s="46"/>
      <c r="K34" s="18"/>
      <c r="L34" s="23"/>
      <c r="M34" s="18"/>
      <c r="N34" s="18"/>
    </row>
    <row r="35" spans="1:14" x14ac:dyDescent="0.2">
      <c r="A35" s="44">
        <f t="shared" si="4"/>
        <v>22</v>
      </c>
      <c r="B35" s="19"/>
      <c r="C35" s="18"/>
      <c r="D35" s="18"/>
      <c r="E35" s="18"/>
      <c r="F35" s="18"/>
      <c r="G35" s="18"/>
      <c r="H35" s="18"/>
      <c r="I35" s="18"/>
      <c r="J35" s="46"/>
      <c r="K35" s="18"/>
      <c r="L35" s="23"/>
      <c r="M35" s="18"/>
      <c r="N35" s="18"/>
    </row>
    <row r="36" spans="1:14" x14ac:dyDescent="0.2">
      <c r="A36" s="44">
        <f t="shared" si="4"/>
        <v>23</v>
      </c>
      <c r="B36" s="19"/>
      <c r="C36" s="18"/>
      <c r="D36" s="23"/>
      <c r="E36" s="23"/>
      <c r="F36" s="23"/>
      <c r="G36" s="23"/>
      <c r="H36" s="23"/>
      <c r="I36" s="23"/>
      <c r="J36" s="122"/>
      <c r="K36" s="23"/>
      <c r="L36" s="23"/>
      <c r="M36" s="23"/>
      <c r="N36" s="23"/>
    </row>
    <row r="37" spans="1:14" ht="13.5" thickBot="1" x14ac:dyDescent="0.25">
      <c r="A37" s="44">
        <f t="shared" si="4"/>
        <v>24</v>
      </c>
      <c r="C37" s="23"/>
      <c r="D37" s="23"/>
      <c r="E37" s="23"/>
      <c r="F37" s="23"/>
      <c r="G37" s="23"/>
      <c r="H37" s="23"/>
      <c r="I37" s="23"/>
      <c r="J37" s="122"/>
      <c r="K37" s="23"/>
      <c r="L37" s="23"/>
      <c r="M37" s="23"/>
      <c r="N37" s="23"/>
    </row>
    <row r="38" spans="1:14" ht="13.5" thickBot="1" x14ac:dyDescent="0.25">
      <c r="A38" s="44">
        <f t="shared" si="4"/>
        <v>25</v>
      </c>
      <c r="B38" s="15" t="s">
        <v>210</v>
      </c>
      <c r="C38" s="23"/>
      <c r="D38" s="23"/>
      <c r="E38" s="23"/>
      <c r="F38" s="23"/>
      <c r="G38" s="23"/>
      <c r="H38" s="23"/>
      <c r="I38" s="23"/>
      <c r="J38" s="122"/>
      <c r="K38" s="23"/>
      <c r="L38" s="23"/>
      <c r="M38" s="23"/>
      <c r="N38" s="23"/>
    </row>
    <row r="39" spans="1:14" x14ac:dyDescent="0.2">
      <c r="A39" s="44">
        <f t="shared" si="4"/>
        <v>26</v>
      </c>
      <c r="B39" s="16"/>
      <c r="C39" s="23"/>
      <c r="D39" s="23"/>
      <c r="E39" s="23"/>
      <c r="F39" s="23"/>
      <c r="G39" s="23"/>
      <c r="H39" s="23"/>
      <c r="I39" s="23"/>
      <c r="J39" s="122"/>
      <c r="K39" s="23"/>
      <c r="L39" s="23"/>
      <c r="M39" s="23"/>
      <c r="N39" s="23"/>
    </row>
    <row r="40" spans="1:14" x14ac:dyDescent="0.2">
      <c r="A40" s="44">
        <f t="shared" si="4"/>
        <v>27</v>
      </c>
      <c r="B40" s="17" t="s">
        <v>227</v>
      </c>
      <c r="C40" s="18">
        <f>C$14</f>
        <v>108042556</v>
      </c>
      <c r="D40" s="18">
        <f>D$14</f>
        <v>3282008</v>
      </c>
      <c r="E40" s="18">
        <f t="shared" ref="E40:E47" si="19">C40-D40</f>
        <v>104760548</v>
      </c>
      <c r="F40" s="18">
        <f>F$14</f>
        <v>-495495</v>
      </c>
      <c r="G40" s="18">
        <f>E40+F40</f>
        <v>104265053</v>
      </c>
      <c r="H40" s="18">
        <f>H$14</f>
        <v>0</v>
      </c>
      <c r="I40" s="18">
        <f t="shared" ref="I40:I47" si="20">G40+H40</f>
        <v>104265053</v>
      </c>
      <c r="J40" s="45" t="s">
        <v>150</v>
      </c>
      <c r="K40" s="18">
        <f>K14</f>
        <v>102496319</v>
      </c>
      <c r="L40" s="45" t="s">
        <v>150</v>
      </c>
      <c r="M40" s="18">
        <f>M$14</f>
        <v>-16280171</v>
      </c>
      <c r="N40" s="18">
        <f t="shared" ref="N40:N47" si="21">K40+M40</f>
        <v>86216148</v>
      </c>
    </row>
    <row r="41" spans="1:14" x14ac:dyDescent="0.2">
      <c r="A41" s="44">
        <f t="shared" si="4"/>
        <v>28</v>
      </c>
      <c r="B41" s="19" t="s">
        <v>196</v>
      </c>
      <c r="C41" s="18">
        <f>C$15</f>
        <v>-6195636</v>
      </c>
      <c r="D41" s="18">
        <f>D$15</f>
        <v>-2314593</v>
      </c>
      <c r="E41" s="18">
        <f t="shared" si="19"/>
        <v>-3881043</v>
      </c>
      <c r="F41" s="18">
        <f>F$15</f>
        <v>0</v>
      </c>
      <c r="G41" s="18">
        <f t="shared" ref="G41:G47" si="22">E41+F41</f>
        <v>-3881043</v>
      </c>
      <c r="H41" s="18">
        <f>H$15</f>
        <v>0</v>
      </c>
      <c r="I41" s="18">
        <f t="shared" si="20"/>
        <v>-3881043</v>
      </c>
      <c r="J41" s="45" t="s">
        <v>150</v>
      </c>
      <c r="K41" s="18">
        <f>K15</f>
        <v>-3717126</v>
      </c>
      <c r="L41" s="45" t="s">
        <v>150</v>
      </c>
      <c r="M41" s="18">
        <f>M$15</f>
        <v>497703</v>
      </c>
      <c r="N41" s="18">
        <f t="shared" si="21"/>
        <v>-3219423</v>
      </c>
    </row>
    <row r="42" spans="1:14" x14ac:dyDescent="0.2">
      <c r="A42" s="44">
        <f t="shared" si="4"/>
        <v>29</v>
      </c>
      <c r="B42" s="19" t="s">
        <v>198</v>
      </c>
      <c r="C42" s="18">
        <f>C16</f>
        <v>0</v>
      </c>
      <c r="D42" s="18">
        <f>D16</f>
        <v>0</v>
      </c>
      <c r="E42" s="18">
        <f t="shared" si="19"/>
        <v>0</v>
      </c>
      <c r="F42" s="18">
        <f>F16</f>
        <v>0</v>
      </c>
      <c r="G42" s="18">
        <f t="shared" si="22"/>
        <v>0</v>
      </c>
      <c r="H42" s="18">
        <f>H16</f>
        <v>0</v>
      </c>
      <c r="I42" s="18">
        <f t="shared" si="20"/>
        <v>0</v>
      </c>
      <c r="J42" s="45" t="s">
        <v>150</v>
      </c>
      <c r="K42" s="18">
        <f>K16</f>
        <v>0</v>
      </c>
      <c r="L42" s="45" t="s">
        <v>150</v>
      </c>
      <c r="M42" s="18">
        <f>M16</f>
        <v>0</v>
      </c>
      <c r="N42" s="18">
        <f t="shared" si="21"/>
        <v>0</v>
      </c>
    </row>
    <row r="43" spans="1:14" x14ac:dyDescent="0.2">
      <c r="A43" s="44">
        <f t="shared" si="4"/>
        <v>30</v>
      </c>
      <c r="B43" s="19" t="s">
        <v>199</v>
      </c>
      <c r="C43" s="18">
        <v>-2656844</v>
      </c>
      <c r="D43" s="18">
        <v>31569</v>
      </c>
      <c r="E43" s="18">
        <f t="shared" si="19"/>
        <v>-2688413</v>
      </c>
      <c r="F43" s="18">
        <v>0</v>
      </c>
      <c r="G43" s="18">
        <f t="shared" si="22"/>
        <v>-2688413</v>
      </c>
      <c r="H43" s="18">
        <v>0</v>
      </c>
      <c r="I43" s="18">
        <f t="shared" si="20"/>
        <v>-2688413</v>
      </c>
      <c r="J43" s="65">
        <f>VLOOKUP(L43,$C$192:$D$205,2,FALSE)</f>
        <v>0.98899999999999999</v>
      </c>
      <c r="K43" s="18">
        <f>ROUND(I43*J43,0)</f>
        <v>-2658840</v>
      </c>
      <c r="L43" s="45" t="s">
        <v>238</v>
      </c>
      <c r="M43" s="18">
        <v>0</v>
      </c>
      <c r="N43" s="18">
        <f t="shared" si="21"/>
        <v>-2658840</v>
      </c>
    </row>
    <row r="44" spans="1:14" x14ac:dyDescent="0.2">
      <c r="A44" s="44">
        <f t="shared" si="4"/>
        <v>31</v>
      </c>
      <c r="B44" s="19" t="s">
        <v>211</v>
      </c>
      <c r="C44" s="18">
        <v>0</v>
      </c>
      <c r="D44" s="18">
        <v>0</v>
      </c>
      <c r="E44" s="18">
        <f t="shared" si="19"/>
        <v>0</v>
      </c>
      <c r="F44" s="18">
        <v>0</v>
      </c>
      <c r="G44" s="18">
        <f t="shared" si="22"/>
        <v>0</v>
      </c>
      <c r="H44" s="18">
        <v>0</v>
      </c>
      <c r="I44" s="18">
        <f t="shared" si="20"/>
        <v>0</v>
      </c>
      <c r="J44" s="65">
        <f>VLOOKUP(L44,$C$192:$D$205,2,FALSE)</f>
        <v>0.98599999999999999</v>
      </c>
      <c r="K44" s="18">
        <f>ROUND(I44*J44,0)</f>
        <v>0</v>
      </c>
      <c r="L44" s="45" t="s">
        <v>153</v>
      </c>
      <c r="M44" s="18">
        <v>0</v>
      </c>
      <c r="N44" s="18">
        <f t="shared" si="21"/>
        <v>0</v>
      </c>
    </row>
    <row r="45" spans="1:14" x14ac:dyDescent="0.2">
      <c r="A45" s="44">
        <f t="shared" si="4"/>
        <v>32</v>
      </c>
      <c r="B45" s="19" t="s">
        <v>201</v>
      </c>
      <c r="C45" s="18">
        <f>C$19</f>
        <v>0</v>
      </c>
      <c r="D45" s="18">
        <f>D$19</f>
        <v>0</v>
      </c>
      <c r="E45" s="18">
        <f t="shared" si="19"/>
        <v>0</v>
      </c>
      <c r="F45" s="18">
        <f>F$19</f>
        <v>0</v>
      </c>
      <c r="G45" s="18">
        <f t="shared" si="22"/>
        <v>0</v>
      </c>
      <c r="H45" s="18">
        <f>H$19</f>
        <v>0</v>
      </c>
      <c r="I45" s="18">
        <f t="shared" si="20"/>
        <v>0</v>
      </c>
      <c r="J45" s="65">
        <f>VLOOKUP(L45,$C$192:$D$205,2,FALSE)</f>
        <v>0.98599999999999999</v>
      </c>
      <c r="K45" s="18">
        <f>ROUND(I45*J45,0)</f>
        <v>0</v>
      </c>
      <c r="L45" s="45" t="s">
        <v>153</v>
      </c>
      <c r="M45" s="18">
        <f>M$19</f>
        <v>117148</v>
      </c>
      <c r="N45" s="18">
        <f t="shared" si="21"/>
        <v>117148</v>
      </c>
    </row>
    <row r="46" spans="1:14" x14ac:dyDescent="0.2">
      <c r="A46" s="44">
        <f t="shared" si="4"/>
        <v>33</v>
      </c>
      <c r="B46" s="19" t="s">
        <v>197</v>
      </c>
      <c r="C46" s="18">
        <v>0</v>
      </c>
      <c r="D46" s="18">
        <v>0</v>
      </c>
      <c r="E46" s="18">
        <f t="shared" si="19"/>
        <v>0</v>
      </c>
      <c r="F46" s="18">
        <v>0</v>
      </c>
      <c r="G46" s="18">
        <f t="shared" si="22"/>
        <v>0</v>
      </c>
      <c r="H46" s="18">
        <v>0</v>
      </c>
      <c r="I46" s="18">
        <f t="shared" si="20"/>
        <v>0</v>
      </c>
      <c r="J46" s="65">
        <f>VLOOKUP(L46,$C$192:$D$205,2,FALSE)</f>
        <v>0.98899999999999999</v>
      </c>
      <c r="K46" s="18">
        <f>ROUND(I46*J46,0)</f>
        <v>0</v>
      </c>
      <c r="L46" s="45" t="s">
        <v>238</v>
      </c>
      <c r="M46" s="18">
        <v>0</v>
      </c>
      <c r="N46" s="18">
        <f t="shared" si="21"/>
        <v>0</v>
      </c>
    </row>
    <row r="47" spans="1:14" x14ac:dyDescent="0.2">
      <c r="A47" s="44">
        <f t="shared" si="4"/>
        <v>34</v>
      </c>
      <c r="B47" s="19" t="s">
        <v>197</v>
      </c>
      <c r="C47" s="20">
        <v>0</v>
      </c>
      <c r="D47" s="20">
        <v>0</v>
      </c>
      <c r="E47" s="20">
        <f t="shared" si="19"/>
        <v>0</v>
      </c>
      <c r="F47" s="20">
        <v>0</v>
      </c>
      <c r="G47" s="20">
        <f t="shared" si="22"/>
        <v>0</v>
      </c>
      <c r="H47" s="20">
        <v>0</v>
      </c>
      <c r="I47" s="20">
        <f t="shared" si="20"/>
        <v>0</v>
      </c>
      <c r="J47" s="65">
        <f>VLOOKUP(L47,$C$192:$D$205,2,FALSE)</f>
        <v>0.98899999999999999</v>
      </c>
      <c r="K47" s="20">
        <f>ROUND(I47*J47,0)</f>
        <v>0</v>
      </c>
      <c r="L47" s="45" t="s">
        <v>238</v>
      </c>
      <c r="M47" s="20">
        <v>0</v>
      </c>
      <c r="N47" s="20">
        <f t="shared" si="21"/>
        <v>0</v>
      </c>
    </row>
    <row r="48" spans="1:14" x14ac:dyDescent="0.2">
      <c r="A48" s="44">
        <f t="shared" si="4"/>
        <v>35</v>
      </c>
      <c r="B48" s="19" t="s">
        <v>202</v>
      </c>
      <c r="C48" s="18">
        <f t="shared" ref="C48:I48" si="23">SUM(C40:C47)</f>
        <v>99190076</v>
      </c>
      <c r="D48" s="18">
        <f t="shared" si="23"/>
        <v>998984</v>
      </c>
      <c r="E48" s="18">
        <f t="shared" si="23"/>
        <v>98191092</v>
      </c>
      <c r="F48" s="18">
        <f t="shared" si="23"/>
        <v>-495495</v>
      </c>
      <c r="G48" s="18">
        <f t="shared" si="23"/>
        <v>97695597</v>
      </c>
      <c r="H48" s="18">
        <f t="shared" si="23"/>
        <v>0</v>
      </c>
      <c r="I48" s="18">
        <f t="shared" si="23"/>
        <v>97695597</v>
      </c>
      <c r="J48" s="46"/>
      <c r="K48" s="18">
        <f>SUM(K40:K47)</f>
        <v>96120353</v>
      </c>
      <c r="L48" s="23"/>
      <c r="M48" s="18">
        <f t="shared" ref="M48:N48" si="24">SUM(M40:M47)</f>
        <v>-15665320</v>
      </c>
      <c r="N48" s="18">
        <f t="shared" si="24"/>
        <v>80455033</v>
      </c>
    </row>
    <row r="49" spans="1:14" x14ac:dyDescent="0.2">
      <c r="A49" s="44">
        <f t="shared" si="4"/>
        <v>36</v>
      </c>
      <c r="B49" s="19" t="s">
        <v>203</v>
      </c>
      <c r="C49" s="21">
        <v>1.4511E-2</v>
      </c>
      <c r="D49" s="21">
        <f t="shared" ref="D49:I49" si="25">$C49</f>
        <v>1.4511E-2</v>
      </c>
      <c r="E49" s="21">
        <f t="shared" si="25"/>
        <v>1.4511E-2</v>
      </c>
      <c r="F49" s="21">
        <f t="shared" si="25"/>
        <v>1.4511E-2</v>
      </c>
      <c r="G49" s="21">
        <f t="shared" si="25"/>
        <v>1.4511E-2</v>
      </c>
      <c r="H49" s="21">
        <f t="shared" si="25"/>
        <v>1.4511E-2</v>
      </c>
      <c r="I49" s="21">
        <f t="shared" si="25"/>
        <v>1.4511E-2</v>
      </c>
      <c r="J49" s="41"/>
      <c r="K49" s="21">
        <f>$C49</f>
        <v>1.4511E-2</v>
      </c>
      <c r="L49" s="23"/>
      <c r="M49" s="21">
        <f t="shared" ref="M49:N49" si="26">$C49</f>
        <v>1.4511E-2</v>
      </c>
      <c r="N49" s="21">
        <f t="shared" si="26"/>
        <v>1.4511E-2</v>
      </c>
    </row>
    <row r="50" spans="1:14" x14ac:dyDescent="0.2">
      <c r="A50" s="44">
        <f t="shared" si="4"/>
        <v>37</v>
      </c>
      <c r="B50" s="19" t="s">
        <v>204</v>
      </c>
      <c r="C50" s="18">
        <f t="shared" ref="C50:I50" si="27">ROUND(C48*C49,0)</f>
        <v>1439347</v>
      </c>
      <c r="D50" s="18">
        <f t="shared" si="27"/>
        <v>14496</v>
      </c>
      <c r="E50" s="18">
        <f t="shared" si="27"/>
        <v>1424851</v>
      </c>
      <c r="F50" s="18">
        <f t="shared" si="27"/>
        <v>-7190</v>
      </c>
      <c r="G50" s="18">
        <f t="shared" si="27"/>
        <v>1417661</v>
      </c>
      <c r="H50" s="18">
        <f t="shared" si="27"/>
        <v>0</v>
      </c>
      <c r="I50" s="18">
        <f t="shared" si="27"/>
        <v>1417661</v>
      </c>
      <c r="J50" s="43"/>
      <c r="K50" s="18">
        <f>ROUND(K48*K49,0)</f>
        <v>1394802</v>
      </c>
      <c r="L50" s="23"/>
      <c r="M50" s="18">
        <f t="shared" ref="M50:N50" si="28">ROUND(M48*M49,0)</f>
        <v>-227319</v>
      </c>
      <c r="N50" s="18">
        <f t="shared" si="28"/>
        <v>1167483</v>
      </c>
    </row>
    <row r="51" spans="1:14" x14ac:dyDescent="0.2">
      <c r="A51" s="44">
        <f t="shared" si="4"/>
        <v>38</v>
      </c>
      <c r="B51" s="19" t="s">
        <v>304</v>
      </c>
      <c r="C51" s="20">
        <v>-80670</v>
      </c>
      <c r="D51" s="20">
        <v>0</v>
      </c>
      <c r="E51" s="20">
        <f t="shared" ref="E51" si="29">C51-D51</f>
        <v>-80670</v>
      </c>
      <c r="F51" s="20">
        <v>0</v>
      </c>
      <c r="G51" s="20">
        <f>E51+F51</f>
        <v>-80670</v>
      </c>
      <c r="H51" s="20">
        <v>0</v>
      </c>
      <c r="I51" s="20">
        <f t="shared" ref="I51" si="30">G51+H51</f>
        <v>-80670</v>
      </c>
      <c r="J51" s="65">
        <f>VLOOKUP(L51,$C$192:$D$205,2,FALSE)</f>
        <v>0.98899999999999999</v>
      </c>
      <c r="K51" s="20">
        <f>ROUND(I51*J51,0)</f>
        <v>-79783</v>
      </c>
      <c r="L51" s="45" t="s">
        <v>238</v>
      </c>
      <c r="M51" s="20">
        <v>0</v>
      </c>
      <c r="N51" s="20">
        <f>K51+M51</f>
        <v>-79783</v>
      </c>
    </row>
    <row r="52" spans="1:14" x14ac:dyDescent="0.2">
      <c r="A52" s="44">
        <f t="shared" si="4"/>
        <v>39</v>
      </c>
      <c r="B52" s="19" t="s">
        <v>305</v>
      </c>
      <c r="C52" s="18">
        <f>C50+C51</f>
        <v>1358677</v>
      </c>
      <c r="D52" s="18">
        <f t="shared" ref="D52" si="31">D50+D51</f>
        <v>14496</v>
      </c>
      <c r="E52" s="18">
        <f t="shared" ref="E52" si="32">E50+E51</f>
        <v>1344181</v>
      </c>
      <c r="F52" s="18">
        <f t="shared" ref="F52" si="33">F50+F51</f>
        <v>-7190</v>
      </c>
      <c r="G52" s="18">
        <f t="shared" ref="G52" si="34">G50+G51</f>
        <v>1336991</v>
      </c>
      <c r="H52" s="18">
        <f t="shared" ref="H52" si="35">H50+H51</f>
        <v>0</v>
      </c>
      <c r="I52" s="18">
        <f t="shared" ref="I52:K52" si="36">I50+I51</f>
        <v>1336991</v>
      </c>
      <c r="J52" s="43"/>
      <c r="K52" s="18">
        <f t="shared" si="36"/>
        <v>1315019</v>
      </c>
      <c r="L52" s="23"/>
      <c r="M52" s="18">
        <f t="shared" ref="M52:N52" si="37">M50+M51</f>
        <v>-227319</v>
      </c>
      <c r="N52" s="18">
        <f t="shared" si="37"/>
        <v>1087700</v>
      </c>
    </row>
    <row r="53" spans="1:14" x14ac:dyDescent="0.2">
      <c r="A53" s="44">
        <f t="shared" si="4"/>
        <v>40</v>
      </c>
      <c r="B53" s="19" t="s">
        <v>205</v>
      </c>
      <c r="C53" s="121">
        <v>9.5000000000000001E-2</v>
      </c>
      <c r="D53" s="22">
        <f t="shared" ref="D53:I53" si="38">$C53</f>
        <v>9.5000000000000001E-2</v>
      </c>
      <c r="E53" s="22">
        <f t="shared" si="38"/>
        <v>9.5000000000000001E-2</v>
      </c>
      <c r="F53" s="22">
        <f t="shared" si="38"/>
        <v>9.5000000000000001E-2</v>
      </c>
      <c r="G53" s="22">
        <f t="shared" si="38"/>
        <v>9.5000000000000001E-2</v>
      </c>
      <c r="H53" s="22"/>
      <c r="I53" s="22">
        <f t="shared" si="38"/>
        <v>9.5000000000000001E-2</v>
      </c>
      <c r="J53" s="42"/>
      <c r="K53" s="22">
        <f>$I53</f>
        <v>9.5000000000000001E-2</v>
      </c>
      <c r="L53" s="23"/>
      <c r="M53" s="22">
        <f>$I53</f>
        <v>9.5000000000000001E-2</v>
      </c>
      <c r="N53" s="22">
        <f>$I53</f>
        <v>9.5000000000000001E-2</v>
      </c>
    </row>
    <row r="54" spans="1:14" x14ac:dyDescent="0.2">
      <c r="A54" s="44">
        <f t="shared" si="4"/>
        <v>41</v>
      </c>
      <c r="B54" s="19" t="s">
        <v>206</v>
      </c>
      <c r="C54" s="18">
        <f>ROUND(C52*C53,0)</f>
        <v>129074</v>
      </c>
      <c r="D54" s="18">
        <f>ROUND(D52*D53,0)</f>
        <v>1377</v>
      </c>
      <c r="E54" s="18">
        <f>ROUND(E52*E53,0)</f>
        <v>127697</v>
      </c>
      <c r="F54" s="18">
        <f>ROUND(F52*F53,0)</f>
        <v>-683</v>
      </c>
      <c r="G54" s="18">
        <f>ROUND(G52*G53,0)</f>
        <v>127014</v>
      </c>
      <c r="H54" s="18">
        <f>I54-G54</f>
        <v>0</v>
      </c>
      <c r="I54" s="18">
        <f>ROUND(I52*I53,0)</f>
        <v>127014</v>
      </c>
      <c r="J54" s="43"/>
      <c r="K54" s="18">
        <f>ROUND(K52*K53,0)</f>
        <v>124927</v>
      </c>
      <c r="L54" s="23"/>
      <c r="M54" s="18">
        <f>ROUND(M52*M53,0)</f>
        <v>-21595</v>
      </c>
      <c r="N54" s="18">
        <f>ROUND(N52*N53,0)</f>
        <v>103332</v>
      </c>
    </row>
    <row r="55" spans="1:14" x14ac:dyDescent="0.2">
      <c r="A55" s="44">
        <f t="shared" si="4"/>
        <v>42</v>
      </c>
      <c r="B55" s="18" t="s">
        <v>362</v>
      </c>
      <c r="C55" s="18">
        <v>0</v>
      </c>
      <c r="D55" s="18">
        <f>C55</f>
        <v>0</v>
      </c>
      <c r="E55" s="18">
        <f>C55-D55</f>
        <v>0</v>
      </c>
      <c r="F55" s="18">
        <v>0</v>
      </c>
      <c r="G55" s="18">
        <f>E55+F55</f>
        <v>0</v>
      </c>
      <c r="H55" s="18">
        <v>0</v>
      </c>
      <c r="I55" s="18">
        <f>G55+H55</f>
        <v>0</v>
      </c>
      <c r="J55" s="65">
        <f>VLOOKUP(L55,$C$192:$D$205,2,FALSE)</f>
        <v>0</v>
      </c>
      <c r="K55" s="18">
        <f>ROUND(I55*J55,0)</f>
        <v>0</v>
      </c>
      <c r="L55" s="122" t="s">
        <v>251</v>
      </c>
      <c r="M55" s="18">
        <v>0</v>
      </c>
      <c r="N55" s="18">
        <f t="shared" ref="N55:N58" si="39">K55+M55</f>
        <v>0</v>
      </c>
    </row>
    <row r="56" spans="1:14" x14ac:dyDescent="0.2">
      <c r="A56" s="44">
        <f t="shared" si="4"/>
        <v>43</v>
      </c>
      <c r="B56" s="18" t="s">
        <v>286</v>
      </c>
      <c r="C56" s="18">
        <v>-108070</v>
      </c>
      <c r="D56" s="18">
        <f>C56</f>
        <v>-108070</v>
      </c>
      <c r="E56" s="18">
        <f>C56-D56</f>
        <v>0</v>
      </c>
      <c r="F56" s="18">
        <v>0</v>
      </c>
      <c r="G56" s="18">
        <f>E56+F56</f>
        <v>0</v>
      </c>
      <c r="H56" s="18">
        <v>0</v>
      </c>
      <c r="I56" s="18">
        <f>G56+H56</f>
        <v>0</v>
      </c>
      <c r="J56" s="65">
        <f>VLOOKUP(L56,$C$192:$D$205,2,FALSE)</f>
        <v>0</v>
      </c>
      <c r="K56" s="18">
        <f>ROUND(I56*J56,0)</f>
        <v>0</v>
      </c>
      <c r="L56" s="122" t="s">
        <v>156</v>
      </c>
      <c r="M56" s="18">
        <v>0</v>
      </c>
      <c r="N56" s="18">
        <f t="shared" si="39"/>
        <v>0</v>
      </c>
    </row>
    <row r="57" spans="1:14" x14ac:dyDescent="0.2">
      <c r="A57" s="44">
        <f t="shared" si="4"/>
        <v>44</v>
      </c>
      <c r="B57" s="18" t="s">
        <v>208</v>
      </c>
      <c r="C57" s="18">
        <v>0</v>
      </c>
      <c r="D57" s="18">
        <v>0</v>
      </c>
      <c r="E57" s="18">
        <f>C57-D57</f>
        <v>0</v>
      </c>
      <c r="F57" s="18">
        <v>0</v>
      </c>
      <c r="G57" s="18">
        <f>E57+F57</f>
        <v>0</v>
      </c>
      <c r="H57" s="18">
        <v>0</v>
      </c>
      <c r="I57" s="18">
        <f>G57+H57</f>
        <v>0</v>
      </c>
      <c r="J57" s="65">
        <f>VLOOKUP(L57,$C$192:$D$205,2,FALSE)</f>
        <v>0</v>
      </c>
      <c r="K57" s="18">
        <f>ROUND(I57*J57,0)</f>
        <v>0</v>
      </c>
      <c r="L57" s="122" t="s">
        <v>156</v>
      </c>
      <c r="M57" s="18">
        <v>0</v>
      </c>
      <c r="N57" s="18">
        <f t="shared" si="39"/>
        <v>0</v>
      </c>
    </row>
    <row r="58" spans="1:14" x14ac:dyDescent="0.2">
      <c r="A58" s="44">
        <f t="shared" si="4"/>
        <v>45</v>
      </c>
      <c r="B58" s="18" t="s">
        <v>208</v>
      </c>
      <c r="C58" s="18">
        <v>0</v>
      </c>
      <c r="D58" s="18">
        <f>C58</f>
        <v>0</v>
      </c>
      <c r="E58" s="20">
        <f>C58-D58</f>
        <v>0</v>
      </c>
      <c r="F58" s="20">
        <v>0</v>
      </c>
      <c r="G58" s="18">
        <f>E58+F58</f>
        <v>0</v>
      </c>
      <c r="H58" s="20">
        <v>0</v>
      </c>
      <c r="I58" s="18">
        <f>G58+H58</f>
        <v>0</v>
      </c>
      <c r="J58" s="65">
        <f>VLOOKUP(L58,$C$192:$D$205,2,FALSE)</f>
        <v>0</v>
      </c>
      <c r="K58" s="20">
        <f>ROUND(I58*J58,0)</f>
        <v>0</v>
      </c>
      <c r="L58" s="122" t="s">
        <v>156</v>
      </c>
      <c r="M58" s="20">
        <v>0</v>
      </c>
      <c r="N58" s="18">
        <f t="shared" si="39"/>
        <v>0</v>
      </c>
    </row>
    <row r="59" spans="1:14" ht="13.5" thickBot="1" x14ac:dyDescent="0.25">
      <c r="A59" s="44">
        <f t="shared" si="4"/>
        <v>46</v>
      </c>
      <c r="B59" s="19" t="s">
        <v>212</v>
      </c>
      <c r="C59" s="24">
        <f t="shared" ref="C59:I59" si="40">SUM(C54:C58)</f>
        <v>21004</v>
      </c>
      <c r="D59" s="24">
        <f t="shared" si="40"/>
        <v>-106693</v>
      </c>
      <c r="E59" s="24">
        <f t="shared" si="40"/>
        <v>127697</v>
      </c>
      <c r="F59" s="24">
        <f t="shared" si="40"/>
        <v>-683</v>
      </c>
      <c r="G59" s="24">
        <f t="shared" si="40"/>
        <v>127014</v>
      </c>
      <c r="H59" s="24">
        <f t="shared" si="40"/>
        <v>0</v>
      </c>
      <c r="I59" s="24">
        <f t="shared" si="40"/>
        <v>127014</v>
      </c>
      <c r="J59" s="43"/>
      <c r="K59" s="24">
        <f>SUM(K54:K58)</f>
        <v>124927</v>
      </c>
      <c r="L59" s="23"/>
      <c r="M59" s="24">
        <f t="shared" ref="M59:N59" si="41">SUM(M54:M58)</f>
        <v>-21595</v>
      </c>
      <c r="N59" s="24">
        <f t="shared" si="41"/>
        <v>103332</v>
      </c>
    </row>
    <row r="60" spans="1:14" ht="13.5" thickTop="1" x14ac:dyDescent="0.2">
      <c r="A60" s="44">
        <f t="shared" si="4"/>
        <v>47</v>
      </c>
      <c r="B60" s="19"/>
      <c r="C60" s="18"/>
      <c r="D60" s="18"/>
      <c r="E60" s="18"/>
      <c r="F60" s="18"/>
      <c r="G60" s="18"/>
      <c r="H60" s="18"/>
      <c r="I60" s="18"/>
      <c r="J60" s="46"/>
      <c r="K60" s="18"/>
      <c r="L60" s="23"/>
      <c r="M60" s="18"/>
      <c r="N60" s="18"/>
    </row>
    <row r="61" spans="1:14" x14ac:dyDescent="0.2">
      <c r="A61" s="44">
        <f t="shared" si="4"/>
        <v>48</v>
      </c>
      <c r="B61" s="19"/>
      <c r="C61" s="18"/>
      <c r="D61" s="18"/>
      <c r="E61" s="18"/>
      <c r="F61" s="18"/>
      <c r="G61" s="18"/>
      <c r="H61" s="18"/>
      <c r="I61" s="18"/>
      <c r="J61" s="46"/>
      <c r="K61" s="18"/>
      <c r="L61" s="23"/>
      <c r="M61" s="18"/>
      <c r="N61" s="18"/>
    </row>
    <row r="62" spans="1:14" x14ac:dyDescent="0.2">
      <c r="A62" s="44">
        <f t="shared" si="4"/>
        <v>49</v>
      </c>
      <c r="C62" s="23"/>
      <c r="D62" s="23"/>
      <c r="E62" s="23"/>
      <c r="F62" s="23"/>
      <c r="G62" s="23"/>
      <c r="H62" s="23"/>
      <c r="I62" s="23"/>
      <c r="J62" s="122"/>
      <c r="K62" s="23"/>
      <c r="L62" s="23"/>
      <c r="M62" s="23"/>
      <c r="N62" s="23"/>
    </row>
    <row r="63" spans="1:14" ht="13.5" thickBot="1" x14ac:dyDescent="0.25">
      <c r="A63" s="44">
        <f t="shared" si="4"/>
        <v>50</v>
      </c>
      <c r="C63" s="23"/>
      <c r="D63" s="23"/>
      <c r="E63" s="23"/>
      <c r="F63" s="23"/>
      <c r="G63" s="23"/>
      <c r="H63" s="23"/>
      <c r="I63" s="23"/>
      <c r="J63" s="122"/>
      <c r="K63" s="23"/>
      <c r="L63" s="23"/>
      <c r="M63" s="23"/>
      <c r="N63" s="23"/>
    </row>
    <row r="64" spans="1:14" ht="13.5" thickBot="1" x14ac:dyDescent="0.25">
      <c r="A64" s="44">
        <f t="shared" si="4"/>
        <v>51</v>
      </c>
      <c r="B64" s="15" t="s">
        <v>213</v>
      </c>
      <c r="C64" s="23"/>
      <c r="D64" s="23"/>
      <c r="E64" s="23"/>
      <c r="F64" s="23"/>
      <c r="G64" s="23"/>
      <c r="H64" s="23"/>
      <c r="I64" s="23"/>
      <c r="J64" s="122"/>
      <c r="K64" s="23"/>
      <c r="L64" s="23"/>
      <c r="M64" s="23"/>
      <c r="N64" s="23"/>
    </row>
    <row r="65" spans="1:14" x14ac:dyDescent="0.2">
      <c r="A65" s="44">
        <f t="shared" si="4"/>
        <v>52</v>
      </c>
      <c r="B65" s="16"/>
      <c r="C65" s="23"/>
      <c r="D65" s="23"/>
      <c r="E65" s="23"/>
      <c r="F65" s="23"/>
      <c r="G65" s="23"/>
      <c r="H65" s="23"/>
      <c r="I65" s="23"/>
      <c r="J65" s="122"/>
      <c r="K65" s="23"/>
      <c r="L65" s="23"/>
      <c r="M65" s="23"/>
      <c r="N65" s="23"/>
    </row>
    <row r="66" spans="1:14" x14ac:dyDescent="0.2">
      <c r="A66" s="44">
        <f t="shared" si="4"/>
        <v>53</v>
      </c>
      <c r="B66" s="17" t="s">
        <v>227</v>
      </c>
      <c r="C66" s="18">
        <f>C$14</f>
        <v>108042556</v>
      </c>
      <c r="D66" s="18">
        <f>D$14</f>
        <v>3282008</v>
      </c>
      <c r="E66" s="18">
        <f t="shared" ref="E66:E73" si="42">C66-D66</f>
        <v>104760548</v>
      </c>
      <c r="F66" s="18">
        <f>F$14</f>
        <v>-495495</v>
      </c>
      <c r="G66" s="18">
        <f t="shared" ref="G66:G73" si="43">E66+F66</f>
        <v>104265053</v>
      </c>
      <c r="H66" s="18">
        <f>H$14</f>
        <v>0</v>
      </c>
      <c r="I66" s="18">
        <f t="shared" ref="I66:I73" si="44">G66+H66</f>
        <v>104265053</v>
      </c>
      <c r="J66" s="45" t="s">
        <v>150</v>
      </c>
      <c r="K66" s="18">
        <f>K14</f>
        <v>102496319</v>
      </c>
      <c r="L66" s="45" t="s">
        <v>150</v>
      </c>
      <c r="M66" s="18">
        <f>M$14</f>
        <v>-16280171</v>
      </c>
      <c r="N66" s="18">
        <f t="shared" ref="N66:N73" si="45">K66+M66</f>
        <v>86216148</v>
      </c>
    </row>
    <row r="67" spans="1:14" x14ac:dyDescent="0.2">
      <c r="A67" s="44">
        <f t="shared" si="4"/>
        <v>54</v>
      </c>
      <c r="B67" s="19" t="s">
        <v>196</v>
      </c>
      <c r="C67" s="18">
        <f>C$15</f>
        <v>-6195636</v>
      </c>
      <c r="D67" s="18">
        <f>D$15</f>
        <v>-2314593</v>
      </c>
      <c r="E67" s="18">
        <f t="shared" si="42"/>
        <v>-3881043</v>
      </c>
      <c r="F67" s="18">
        <f>F$15</f>
        <v>0</v>
      </c>
      <c r="G67" s="18">
        <f t="shared" si="43"/>
        <v>-3881043</v>
      </c>
      <c r="H67" s="18">
        <f>H$15</f>
        <v>0</v>
      </c>
      <c r="I67" s="18">
        <f t="shared" si="44"/>
        <v>-3881043</v>
      </c>
      <c r="J67" s="45" t="s">
        <v>150</v>
      </c>
      <c r="K67" s="18">
        <f>K15</f>
        <v>-3717126</v>
      </c>
      <c r="L67" s="45" t="s">
        <v>150</v>
      </c>
      <c r="M67" s="18">
        <f>M$15</f>
        <v>497703</v>
      </c>
      <c r="N67" s="18">
        <f t="shared" si="45"/>
        <v>-3219423</v>
      </c>
    </row>
    <row r="68" spans="1:14" x14ac:dyDescent="0.2">
      <c r="A68" s="44">
        <f t="shared" si="4"/>
        <v>55</v>
      </c>
      <c r="B68" s="19" t="s">
        <v>198</v>
      </c>
      <c r="C68" s="18">
        <f>C16</f>
        <v>0</v>
      </c>
      <c r="D68" s="18">
        <f>D16</f>
        <v>0</v>
      </c>
      <c r="E68" s="18">
        <f t="shared" si="42"/>
        <v>0</v>
      </c>
      <c r="F68" s="18">
        <f>F16</f>
        <v>0</v>
      </c>
      <c r="G68" s="18">
        <f t="shared" si="43"/>
        <v>0</v>
      </c>
      <c r="H68" s="18">
        <f>H16</f>
        <v>0</v>
      </c>
      <c r="I68" s="18">
        <f t="shared" si="44"/>
        <v>0</v>
      </c>
      <c r="J68" s="45" t="s">
        <v>150</v>
      </c>
      <c r="K68" s="18">
        <f>K16</f>
        <v>0</v>
      </c>
      <c r="L68" s="45" t="s">
        <v>150</v>
      </c>
      <c r="M68" s="18">
        <f>M16</f>
        <v>0</v>
      </c>
      <c r="N68" s="18">
        <f t="shared" si="45"/>
        <v>0</v>
      </c>
    </row>
    <row r="69" spans="1:14" x14ac:dyDescent="0.2">
      <c r="A69" s="44">
        <f t="shared" si="4"/>
        <v>56</v>
      </c>
      <c r="B69" s="19" t="s">
        <v>199</v>
      </c>
      <c r="C69" s="18">
        <v>-6080597</v>
      </c>
      <c r="D69" s="18">
        <v>0</v>
      </c>
      <c r="E69" s="18">
        <f t="shared" si="42"/>
        <v>-6080597</v>
      </c>
      <c r="F69" s="18">
        <f>F17</f>
        <v>0</v>
      </c>
      <c r="G69" s="18">
        <f t="shared" si="43"/>
        <v>-6080597</v>
      </c>
      <c r="H69" s="18">
        <v>0</v>
      </c>
      <c r="I69" s="18">
        <f t="shared" si="44"/>
        <v>-6080597</v>
      </c>
      <c r="J69" s="65">
        <f>VLOOKUP(L69,$C$192:$D$205,2,FALSE)</f>
        <v>0.98899999999999999</v>
      </c>
      <c r="K69" s="18">
        <f>ROUND(I69*J69,0)</f>
        <v>-6013710</v>
      </c>
      <c r="L69" s="45" t="s">
        <v>238</v>
      </c>
      <c r="M69" s="18">
        <v>0</v>
      </c>
      <c r="N69" s="18">
        <f t="shared" si="45"/>
        <v>-6013710</v>
      </c>
    </row>
    <row r="70" spans="1:14" x14ac:dyDescent="0.2">
      <c r="A70" s="44">
        <f t="shared" si="4"/>
        <v>57</v>
      </c>
      <c r="B70" s="19" t="s">
        <v>211</v>
      </c>
      <c r="C70" s="18">
        <f>C44</f>
        <v>0</v>
      </c>
      <c r="D70" s="18">
        <f>D44</f>
        <v>0</v>
      </c>
      <c r="E70" s="18">
        <f t="shared" si="42"/>
        <v>0</v>
      </c>
      <c r="F70" s="18">
        <f>F44</f>
        <v>0</v>
      </c>
      <c r="G70" s="18">
        <f t="shared" si="43"/>
        <v>0</v>
      </c>
      <c r="H70" s="18">
        <f>H44</f>
        <v>0</v>
      </c>
      <c r="I70" s="18">
        <f t="shared" si="44"/>
        <v>0</v>
      </c>
      <c r="J70" s="65">
        <f>VLOOKUP(L70,$C$192:$D$205,2,FALSE)</f>
        <v>0.98599999999999999</v>
      </c>
      <c r="K70" s="18">
        <f>ROUND(I70*J70,0)</f>
        <v>0</v>
      </c>
      <c r="L70" s="45" t="s">
        <v>153</v>
      </c>
      <c r="M70" s="18">
        <f>M44</f>
        <v>0</v>
      </c>
      <c r="N70" s="18">
        <f t="shared" si="45"/>
        <v>0</v>
      </c>
    </row>
    <row r="71" spans="1:14" x14ac:dyDescent="0.2">
      <c r="A71" s="44">
        <f t="shared" si="4"/>
        <v>58</v>
      </c>
      <c r="B71" s="19" t="s">
        <v>201</v>
      </c>
      <c r="C71" s="18">
        <f>C$19</f>
        <v>0</v>
      </c>
      <c r="D71" s="18">
        <f>D$19</f>
        <v>0</v>
      </c>
      <c r="E71" s="18">
        <f t="shared" si="42"/>
        <v>0</v>
      </c>
      <c r="F71" s="18">
        <f>F$19</f>
        <v>0</v>
      </c>
      <c r="G71" s="18">
        <f t="shared" si="43"/>
        <v>0</v>
      </c>
      <c r="H71" s="18">
        <f>H$19</f>
        <v>0</v>
      </c>
      <c r="I71" s="18">
        <f t="shared" si="44"/>
        <v>0</v>
      </c>
      <c r="J71" s="65">
        <f>VLOOKUP(L71,$C$192:$D$205,2,FALSE)</f>
        <v>0.98599999999999999</v>
      </c>
      <c r="K71" s="18">
        <f>ROUND(I71*J71,0)</f>
        <v>0</v>
      </c>
      <c r="L71" s="45" t="s">
        <v>153</v>
      </c>
      <c r="M71" s="18">
        <f>M$19</f>
        <v>117148</v>
      </c>
      <c r="N71" s="18">
        <f t="shared" si="45"/>
        <v>117148</v>
      </c>
    </row>
    <row r="72" spans="1:14" x14ac:dyDescent="0.2">
      <c r="A72" s="44">
        <f t="shared" si="4"/>
        <v>59</v>
      </c>
      <c r="B72" s="19" t="s">
        <v>214</v>
      </c>
      <c r="C72" s="18">
        <v>0</v>
      </c>
      <c r="D72" s="18">
        <v>0</v>
      </c>
      <c r="E72" s="18">
        <f t="shared" si="42"/>
        <v>0</v>
      </c>
      <c r="F72" s="18">
        <v>0</v>
      </c>
      <c r="G72" s="18">
        <f t="shared" si="43"/>
        <v>0</v>
      </c>
      <c r="H72" s="18">
        <v>0</v>
      </c>
      <c r="I72" s="18">
        <f t="shared" si="44"/>
        <v>0</v>
      </c>
      <c r="J72" s="65">
        <f>VLOOKUP(L72,$C$192:$D$205,2,FALSE)</f>
        <v>0.98899999999999999</v>
      </c>
      <c r="K72" s="18">
        <f>ROUND(I72*J72,0)</f>
        <v>0</v>
      </c>
      <c r="L72" s="45" t="s">
        <v>238</v>
      </c>
      <c r="M72" s="18">
        <v>0</v>
      </c>
      <c r="N72" s="18">
        <f t="shared" si="45"/>
        <v>0</v>
      </c>
    </row>
    <row r="73" spans="1:14" x14ac:dyDescent="0.2">
      <c r="A73" s="44">
        <f t="shared" si="4"/>
        <v>60</v>
      </c>
      <c r="B73" s="19" t="s">
        <v>197</v>
      </c>
      <c r="C73" s="20">
        <v>0</v>
      </c>
      <c r="D73" s="20">
        <v>0</v>
      </c>
      <c r="E73" s="20">
        <f t="shared" si="42"/>
        <v>0</v>
      </c>
      <c r="F73" s="20">
        <v>0</v>
      </c>
      <c r="G73" s="20">
        <f t="shared" si="43"/>
        <v>0</v>
      </c>
      <c r="H73" s="20">
        <v>0</v>
      </c>
      <c r="I73" s="20">
        <f t="shared" si="44"/>
        <v>0</v>
      </c>
      <c r="J73" s="65">
        <f>VLOOKUP(L73,$C$192:$D$205,2,FALSE)</f>
        <v>0.98899999999999999</v>
      </c>
      <c r="K73" s="20">
        <f>ROUND(I73*J73,0)</f>
        <v>0</v>
      </c>
      <c r="L73" s="45" t="s">
        <v>238</v>
      </c>
      <c r="M73" s="20">
        <v>0</v>
      </c>
      <c r="N73" s="20">
        <f t="shared" si="45"/>
        <v>0</v>
      </c>
    </row>
    <row r="74" spans="1:14" x14ac:dyDescent="0.2">
      <c r="A74" s="44">
        <f t="shared" si="4"/>
        <v>61</v>
      </c>
      <c r="B74" s="19" t="s">
        <v>202</v>
      </c>
      <c r="C74" s="18">
        <f t="shared" ref="C74:I74" si="46">SUM(C66:C73)</f>
        <v>95766323</v>
      </c>
      <c r="D74" s="18">
        <f t="shared" si="46"/>
        <v>967415</v>
      </c>
      <c r="E74" s="18">
        <f t="shared" si="46"/>
        <v>94798908</v>
      </c>
      <c r="F74" s="18">
        <f t="shared" si="46"/>
        <v>-495495</v>
      </c>
      <c r="G74" s="18">
        <f t="shared" si="46"/>
        <v>94303413</v>
      </c>
      <c r="H74" s="18">
        <f t="shared" si="46"/>
        <v>0</v>
      </c>
      <c r="I74" s="18">
        <f t="shared" si="46"/>
        <v>94303413</v>
      </c>
      <c r="J74" s="46"/>
      <c r="K74" s="18">
        <f>SUM(K66:K73)</f>
        <v>92765483</v>
      </c>
      <c r="L74" s="23"/>
      <c r="M74" s="18">
        <f t="shared" ref="M74:N74" si="47">SUM(M66:M73)</f>
        <v>-15665320</v>
      </c>
      <c r="N74" s="18">
        <f t="shared" si="47"/>
        <v>77100163</v>
      </c>
    </row>
    <row r="75" spans="1:14" x14ac:dyDescent="0.2">
      <c r="A75" s="44">
        <f t="shared" si="4"/>
        <v>62</v>
      </c>
      <c r="B75" s="19" t="s">
        <v>203</v>
      </c>
      <c r="C75" s="21">
        <v>0.73902999999999996</v>
      </c>
      <c r="D75" s="21">
        <f t="shared" ref="D75:I75" si="48">$C75</f>
        <v>0.73902999999999996</v>
      </c>
      <c r="E75" s="21">
        <f t="shared" si="48"/>
        <v>0.73902999999999996</v>
      </c>
      <c r="F75" s="21">
        <f t="shared" si="48"/>
        <v>0.73902999999999996</v>
      </c>
      <c r="G75" s="21">
        <f t="shared" si="48"/>
        <v>0.73902999999999996</v>
      </c>
      <c r="H75" s="21">
        <f t="shared" si="48"/>
        <v>0.73902999999999996</v>
      </c>
      <c r="I75" s="21">
        <f t="shared" si="48"/>
        <v>0.73902999999999996</v>
      </c>
      <c r="J75" s="41"/>
      <c r="K75" s="21">
        <f>$C75</f>
        <v>0.73902999999999996</v>
      </c>
      <c r="L75" s="23"/>
      <c r="M75" s="21">
        <f t="shared" ref="M75:N75" si="49">$C75</f>
        <v>0.73902999999999996</v>
      </c>
      <c r="N75" s="21">
        <f t="shared" si="49"/>
        <v>0.73902999999999996</v>
      </c>
    </row>
    <row r="76" spans="1:14" x14ac:dyDescent="0.2">
      <c r="A76" s="44">
        <f t="shared" si="4"/>
        <v>63</v>
      </c>
      <c r="B76" s="19" t="s">
        <v>204</v>
      </c>
      <c r="C76" s="18">
        <f t="shared" ref="C76:I76" si="50">ROUND(C74*C75,0)</f>
        <v>70774186</v>
      </c>
      <c r="D76" s="18">
        <f t="shared" si="50"/>
        <v>714949</v>
      </c>
      <c r="E76" s="18">
        <f t="shared" si="50"/>
        <v>70059237</v>
      </c>
      <c r="F76" s="18">
        <f t="shared" si="50"/>
        <v>-366186</v>
      </c>
      <c r="G76" s="18">
        <f t="shared" si="50"/>
        <v>69693051</v>
      </c>
      <c r="H76" s="18">
        <f t="shared" si="50"/>
        <v>0</v>
      </c>
      <c r="I76" s="18">
        <f t="shared" si="50"/>
        <v>69693051</v>
      </c>
      <c r="J76" s="43"/>
      <c r="K76" s="18">
        <f>ROUND(K74*K75,0)</f>
        <v>68556475</v>
      </c>
      <c r="L76" s="23"/>
      <c r="M76" s="18">
        <f t="shared" ref="M76:N76" si="51">ROUND(M74*M75,0)</f>
        <v>-11577141</v>
      </c>
      <c r="N76" s="18">
        <f t="shared" si="51"/>
        <v>56979333</v>
      </c>
    </row>
    <row r="77" spans="1:14" x14ac:dyDescent="0.2">
      <c r="A77" s="44">
        <f t="shared" si="4"/>
        <v>64</v>
      </c>
      <c r="B77" s="19" t="s">
        <v>304</v>
      </c>
      <c r="C77" s="20">
        <v>0</v>
      </c>
      <c r="D77" s="20">
        <v>0</v>
      </c>
      <c r="E77" s="20">
        <f t="shared" ref="E77" si="52">C77-D77</f>
        <v>0</v>
      </c>
      <c r="F77" s="20">
        <v>0</v>
      </c>
      <c r="G77" s="20">
        <f>E77+F77</f>
        <v>0</v>
      </c>
      <c r="H77" s="20">
        <v>0</v>
      </c>
      <c r="I77" s="20">
        <f t="shared" ref="I77" si="53">G77+H77</f>
        <v>0</v>
      </c>
      <c r="J77" s="65">
        <f>VLOOKUP(L77,$C$192:$D$205,2,FALSE)</f>
        <v>0.98899999999999999</v>
      </c>
      <c r="K77" s="20">
        <f>ROUND(I77*J77,0)</f>
        <v>0</v>
      </c>
      <c r="L77" s="45" t="s">
        <v>238</v>
      </c>
      <c r="M77" s="20">
        <v>0</v>
      </c>
      <c r="N77" s="20">
        <f>K77+M77</f>
        <v>0</v>
      </c>
    </row>
    <row r="78" spans="1:14" x14ac:dyDescent="0.2">
      <c r="A78" s="44">
        <f t="shared" si="4"/>
        <v>65</v>
      </c>
      <c r="B78" s="19" t="s">
        <v>305</v>
      </c>
      <c r="C78" s="18">
        <f>C76+C77</f>
        <v>70774186</v>
      </c>
      <c r="D78" s="18">
        <f t="shared" ref="D78" si="54">D76+D77</f>
        <v>714949</v>
      </c>
      <c r="E78" s="18">
        <f t="shared" ref="E78" si="55">E76+E77</f>
        <v>70059237</v>
      </c>
      <c r="F78" s="18">
        <f t="shared" ref="F78" si="56">F76+F77</f>
        <v>-366186</v>
      </c>
      <c r="G78" s="18">
        <f t="shared" ref="G78" si="57">G76+G77</f>
        <v>69693051</v>
      </c>
      <c r="H78" s="18">
        <f t="shared" ref="H78" si="58">H76+H77</f>
        <v>0</v>
      </c>
      <c r="I78" s="18">
        <f t="shared" ref="I78:K78" si="59">I76+I77</f>
        <v>69693051</v>
      </c>
      <c r="J78" s="43"/>
      <c r="K78" s="18">
        <f t="shared" si="59"/>
        <v>68556475</v>
      </c>
      <c r="L78" s="23"/>
      <c r="M78" s="18">
        <f t="shared" ref="M78:N78" si="60">M76+M77</f>
        <v>-11577141</v>
      </c>
      <c r="N78" s="18">
        <f t="shared" si="60"/>
        <v>56979333</v>
      </c>
    </row>
    <row r="79" spans="1:14" x14ac:dyDescent="0.2">
      <c r="A79" s="44">
        <f t="shared" si="4"/>
        <v>66</v>
      </c>
      <c r="B79" s="19" t="s">
        <v>205</v>
      </c>
      <c r="C79" s="121">
        <v>0.06</v>
      </c>
      <c r="D79" s="22">
        <f t="shared" ref="D79:I79" si="61">$C79</f>
        <v>0.06</v>
      </c>
      <c r="E79" s="22">
        <f t="shared" si="61"/>
        <v>0.06</v>
      </c>
      <c r="F79" s="22">
        <f t="shared" si="61"/>
        <v>0.06</v>
      </c>
      <c r="G79" s="22">
        <f t="shared" si="61"/>
        <v>0.06</v>
      </c>
      <c r="H79" s="22"/>
      <c r="I79" s="22">
        <f t="shared" si="61"/>
        <v>0.06</v>
      </c>
      <c r="J79" s="42"/>
      <c r="K79" s="22">
        <f>$I79</f>
        <v>0.06</v>
      </c>
      <c r="L79" s="23"/>
      <c r="M79" s="22">
        <f>$I79</f>
        <v>0.06</v>
      </c>
      <c r="N79" s="22">
        <f>$I79</f>
        <v>0.06</v>
      </c>
    </row>
    <row r="80" spans="1:14" x14ac:dyDescent="0.2">
      <c r="A80" s="44">
        <f t="shared" si="4"/>
        <v>67</v>
      </c>
      <c r="B80" s="19" t="s">
        <v>206</v>
      </c>
      <c r="C80" s="18">
        <f>ROUND(C78*C79,0)</f>
        <v>4246451</v>
      </c>
      <c r="D80" s="18">
        <f>ROUND(D78*D79,0)</f>
        <v>42897</v>
      </c>
      <c r="E80" s="18">
        <f>ROUND(E78*E79,0)</f>
        <v>4203554</v>
      </c>
      <c r="F80" s="18">
        <f>ROUND(F78*F79,0)</f>
        <v>-21971</v>
      </c>
      <c r="G80" s="18">
        <f>ROUND(G78*G79,0)</f>
        <v>4181583</v>
      </c>
      <c r="H80" s="18">
        <f>I80-G80</f>
        <v>0</v>
      </c>
      <c r="I80" s="18">
        <f>ROUND(I78*I79,0)</f>
        <v>4181583</v>
      </c>
      <c r="J80" s="43"/>
      <c r="K80" s="18">
        <f>ROUND(K78*K79,0)</f>
        <v>4113389</v>
      </c>
      <c r="L80" s="23"/>
      <c r="M80" s="18">
        <f>ROUND(M78*M79,0)</f>
        <v>-694628</v>
      </c>
      <c r="N80" s="18">
        <f>ROUND(N78*N79,0)</f>
        <v>3418760</v>
      </c>
    </row>
    <row r="81" spans="1:14" x14ac:dyDescent="0.2">
      <c r="A81" s="44">
        <f t="shared" si="4"/>
        <v>68</v>
      </c>
      <c r="B81" s="18" t="s">
        <v>362</v>
      </c>
      <c r="C81" s="18">
        <v>0</v>
      </c>
      <c r="D81" s="18">
        <f>C81</f>
        <v>0</v>
      </c>
      <c r="E81" s="18">
        <f>C81-D81</f>
        <v>0</v>
      </c>
      <c r="F81" s="18">
        <v>0</v>
      </c>
      <c r="G81" s="18">
        <f t="shared" ref="G81:G84" si="62">E81+F81</f>
        <v>0</v>
      </c>
      <c r="H81" s="18">
        <v>0</v>
      </c>
      <c r="I81" s="18">
        <f>G81+H81</f>
        <v>0</v>
      </c>
      <c r="J81" s="65">
        <f>VLOOKUP(L81,$C$192:$D$205,2,FALSE)</f>
        <v>0</v>
      </c>
      <c r="K81" s="18">
        <f>ROUND(I81*J81,0)</f>
        <v>0</v>
      </c>
      <c r="L81" s="122" t="s">
        <v>251</v>
      </c>
      <c r="M81" s="18">
        <v>0</v>
      </c>
      <c r="N81" s="18">
        <f t="shared" ref="N81:N84" si="63">K81+M81</f>
        <v>0</v>
      </c>
    </row>
    <row r="82" spans="1:14" x14ac:dyDescent="0.2">
      <c r="A82" s="44">
        <f t="shared" si="4"/>
        <v>69</v>
      </c>
      <c r="B82" s="18" t="s">
        <v>286</v>
      </c>
      <c r="C82" s="18">
        <v>117200</v>
      </c>
      <c r="D82" s="18">
        <f>C82</f>
        <v>117200</v>
      </c>
      <c r="E82" s="18">
        <f>C82-D82</f>
        <v>0</v>
      </c>
      <c r="F82" s="18">
        <v>0</v>
      </c>
      <c r="G82" s="18">
        <f t="shared" si="62"/>
        <v>0</v>
      </c>
      <c r="H82" s="18">
        <v>0</v>
      </c>
      <c r="I82" s="18">
        <f>G82+H82</f>
        <v>0</v>
      </c>
      <c r="J82" s="65">
        <f>VLOOKUP(L82,$C$192:$D$205,2,FALSE)</f>
        <v>0</v>
      </c>
      <c r="K82" s="18">
        <f>ROUND(I82*J82,0)</f>
        <v>0</v>
      </c>
      <c r="L82" s="122" t="s">
        <v>156</v>
      </c>
      <c r="M82" s="18">
        <v>0</v>
      </c>
      <c r="N82" s="18">
        <f t="shared" si="63"/>
        <v>0</v>
      </c>
    </row>
    <row r="83" spans="1:14" x14ac:dyDescent="0.2">
      <c r="A83" s="44">
        <f t="shared" si="4"/>
        <v>70</v>
      </c>
      <c r="B83" s="18" t="s">
        <v>208</v>
      </c>
      <c r="C83" s="18">
        <v>0</v>
      </c>
      <c r="D83" s="18">
        <v>0</v>
      </c>
      <c r="E83" s="18">
        <f>C83-D83</f>
        <v>0</v>
      </c>
      <c r="F83" s="18">
        <v>0</v>
      </c>
      <c r="G83" s="18">
        <f t="shared" si="62"/>
        <v>0</v>
      </c>
      <c r="H83" s="18">
        <v>0</v>
      </c>
      <c r="I83" s="18">
        <f>G83+H83</f>
        <v>0</v>
      </c>
      <c r="J83" s="65">
        <f>VLOOKUP(L83,$C$192:$D$205,2,FALSE)</f>
        <v>0</v>
      </c>
      <c r="K83" s="18">
        <f>ROUND(I83*J83,0)</f>
        <v>0</v>
      </c>
      <c r="L83" s="122" t="s">
        <v>156</v>
      </c>
      <c r="M83" s="18">
        <v>0</v>
      </c>
      <c r="N83" s="18">
        <f t="shared" si="63"/>
        <v>0</v>
      </c>
    </row>
    <row r="84" spans="1:14" x14ac:dyDescent="0.2">
      <c r="A84" s="44">
        <f t="shared" si="4"/>
        <v>71</v>
      </c>
      <c r="B84" s="18" t="s">
        <v>208</v>
      </c>
      <c r="C84" s="18">
        <v>0</v>
      </c>
      <c r="D84" s="18">
        <f>C84</f>
        <v>0</v>
      </c>
      <c r="E84" s="20">
        <f>C84-D84</f>
        <v>0</v>
      </c>
      <c r="F84" s="20">
        <v>0</v>
      </c>
      <c r="G84" s="18">
        <f t="shared" si="62"/>
        <v>0</v>
      </c>
      <c r="H84" s="20">
        <v>0</v>
      </c>
      <c r="I84" s="18">
        <f>G84+H84</f>
        <v>0</v>
      </c>
      <c r="J84" s="65">
        <f>VLOOKUP(L84,$C$192:$D$205,2,FALSE)</f>
        <v>0</v>
      </c>
      <c r="K84" s="20">
        <f>ROUND(I84*J84,0)</f>
        <v>0</v>
      </c>
      <c r="L84" s="122" t="s">
        <v>156</v>
      </c>
      <c r="M84" s="20">
        <v>0</v>
      </c>
      <c r="N84" s="18">
        <f t="shared" si="63"/>
        <v>0</v>
      </c>
    </row>
    <row r="85" spans="1:14" ht="13.5" thickBot="1" x14ac:dyDescent="0.25">
      <c r="A85" s="44">
        <f t="shared" si="4"/>
        <v>72</v>
      </c>
      <c r="B85" s="19" t="s">
        <v>215</v>
      </c>
      <c r="C85" s="24">
        <f t="shared" ref="C85:I85" si="64">SUM(C80:C84)</f>
        <v>4363651</v>
      </c>
      <c r="D85" s="24">
        <f t="shared" si="64"/>
        <v>160097</v>
      </c>
      <c r="E85" s="24">
        <f t="shared" si="64"/>
        <v>4203554</v>
      </c>
      <c r="F85" s="24">
        <f t="shared" si="64"/>
        <v>-21971</v>
      </c>
      <c r="G85" s="24">
        <f t="shared" si="64"/>
        <v>4181583</v>
      </c>
      <c r="H85" s="24">
        <f t="shared" si="64"/>
        <v>0</v>
      </c>
      <c r="I85" s="24">
        <f t="shared" si="64"/>
        <v>4181583</v>
      </c>
      <c r="J85" s="43"/>
      <c r="K85" s="24">
        <f>SUM(K80:K84)</f>
        <v>4113389</v>
      </c>
      <c r="L85" s="23"/>
      <c r="M85" s="24">
        <f t="shared" ref="M85:N85" si="65">SUM(M80:M84)</f>
        <v>-694628</v>
      </c>
      <c r="N85" s="24">
        <f t="shared" si="65"/>
        <v>3418760</v>
      </c>
    </row>
    <row r="86" spans="1:14" ht="13.5" thickTop="1" x14ac:dyDescent="0.2">
      <c r="A86" s="44">
        <f t="shared" ref="A86:A149" si="66">A85+1</f>
        <v>73</v>
      </c>
      <c r="B86" s="19"/>
      <c r="C86" s="18"/>
      <c r="D86" s="18"/>
      <c r="E86" s="18"/>
      <c r="F86" s="18"/>
      <c r="G86" s="18"/>
      <c r="H86" s="18"/>
      <c r="I86" s="18"/>
      <c r="J86" s="46"/>
      <c r="K86" s="18"/>
      <c r="L86" s="23"/>
      <c r="M86" s="18"/>
      <c r="N86" s="18"/>
    </row>
    <row r="87" spans="1:14" x14ac:dyDescent="0.2">
      <c r="A87" s="44">
        <f t="shared" si="66"/>
        <v>74</v>
      </c>
      <c r="B87" s="19"/>
      <c r="C87" s="18"/>
      <c r="D87" s="18"/>
      <c r="E87" s="18"/>
      <c r="F87" s="18"/>
      <c r="G87" s="18"/>
      <c r="H87" s="18"/>
      <c r="I87" s="18"/>
      <c r="J87" s="46"/>
      <c r="K87" s="18"/>
      <c r="L87" s="23"/>
      <c r="M87" s="18"/>
      <c r="N87" s="18"/>
    </row>
    <row r="88" spans="1:14" x14ac:dyDescent="0.2">
      <c r="A88" s="44">
        <f t="shared" si="66"/>
        <v>75</v>
      </c>
      <c r="C88" s="23"/>
      <c r="D88" s="23"/>
      <c r="E88" s="23"/>
      <c r="F88" s="23"/>
      <c r="G88" s="23"/>
      <c r="H88" s="23"/>
      <c r="I88" s="23"/>
      <c r="J88" s="122"/>
      <c r="K88" s="23"/>
      <c r="L88" s="23"/>
      <c r="M88" s="23"/>
      <c r="N88" s="23"/>
    </row>
    <row r="89" spans="1:14" ht="13.5" thickBot="1" x14ac:dyDescent="0.25">
      <c r="A89" s="44">
        <f t="shared" si="66"/>
        <v>76</v>
      </c>
      <c r="C89" s="23"/>
      <c r="D89" s="23"/>
      <c r="E89" s="23"/>
      <c r="F89" s="23"/>
      <c r="G89" s="23"/>
      <c r="H89" s="23"/>
      <c r="I89" s="23"/>
      <c r="J89" s="122"/>
      <c r="K89" s="23"/>
      <c r="L89" s="23"/>
      <c r="M89" s="23"/>
      <c r="N89" s="23"/>
    </row>
    <row r="90" spans="1:14" ht="13.5" thickBot="1" x14ac:dyDescent="0.25">
      <c r="A90" s="44">
        <f t="shared" si="66"/>
        <v>77</v>
      </c>
      <c r="B90" s="15" t="s">
        <v>216</v>
      </c>
      <c r="C90" s="23"/>
      <c r="D90" s="23"/>
      <c r="E90" s="23"/>
      <c r="F90" s="23"/>
      <c r="G90" s="23"/>
      <c r="H90" s="23"/>
      <c r="I90" s="23"/>
      <c r="J90" s="122"/>
      <c r="K90" s="23"/>
      <c r="L90" s="23"/>
      <c r="M90" s="23"/>
      <c r="N90" s="23"/>
    </row>
    <row r="91" spans="1:14" x14ac:dyDescent="0.2">
      <c r="A91" s="44">
        <f t="shared" si="66"/>
        <v>78</v>
      </c>
      <c r="B91" s="16"/>
      <c r="C91" s="23"/>
      <c r="D91" s="23"/>
      <c r="E91" s="23"/>
      <c r="F91" s="23"/>
      <c r="G91" s="23"/>
      <c r="H91" s="23"/>
      <c r="I91" s="23"/>
      <c r="J91" s="122"/>
      <c r="K91" s="23"/>
      <c r="L91" s="23"/>
      <c r="M91" s="23"/>
      <c r="N91" s="23"/>
    </row>
    <row r="92" spans="1:14" x14ac:dyDescent="0.2">
      <c r="A92" s="44">
        <f t="shared" si="66"/>
        <v>79</v>
      </c>
      <c r="B92" s="17" t="s">
        <v>227</v>
      </c>
      <c r="C92" s="18">
        <f>C$14</f>
        <v>108042556</v>
      </c>
      <c r="D92" s="18">
        <f>D$14</f>
        <v>3282008</v>
      </c>
      <c r="E92" s="18">
        <f t="shared" ref="E92:E99" si="67">C92-D92</f>
        <v>104760548</v>
      </c>
      <c r="F92" s="18">
        <f>F$14</f>
        <v>-495495</v>
      </c>
      <c r="G92" s="18">
        <f t="shared" ref="G92:G99" si="68">E92+F92</f>
        <v>104265053</v>
      </c>
      <c r="H92" s="18">
        <f>H$14</f>
        <v>0</v>
      </c>
      <c r="I92" s="18">
        <f t="shared" ref="I92:I99" si="69">G92+H92</f>
        <v>104265053</v>
      </c>
      <c r="J92" s="45" t="s">
        <v>150</v>
      </c>
      <c r="K92" s="18">
        <f>K14</f>
        <v>102496319</v>
      </c>
      <c r="L92" s="45" t="s">
        <v>150</v>
      </c>
      <c r="M92" s="18">
        <f>M$14</f>
        <v>-16280171</v>
      </c>
      <c r="N92" s="18">
        <f t="shared" ref="N92:N99" si="70">K92+M92</f>
        <v>86216148</v>
      </c>
    </row>
    <row r="93" spans="1:14" x14ac:dyDescent="0.2">
      <c r="A93" s="44">
        <f t="shared" si="66"/>
        <v>80</v>
      </c>
      <c r="B93" s="19" t="s">
        <v>196</v>
      </c>
      <c r="C93" s="18">
        <f>C$15</f>
        <v>-6195636</v>
      </c>
      <c r="D93" s="18">
        <f>D$15</f>
        <v>-2314593</v>
      </c>
      <c r="E93" s="18">
        <f t="shared" si="67"/>
        <v>-3881043</v>
      </c>
      <c r="F93" s="18">
        <f>F$15</f>
        <v>0</v>
      </c>
      <c r="G93" s="18">
        <f t="shared" si="68"/>
        <v>-3881043</v>
      </c>
      <c r="H93" s="18">
        <f>H$15</f>
        <v>0</v>
      </c>
      <c r="I93" s="18">
        <f t="shared" si="69"/>
        <v>-3881043</v>
      </c>
      <c r="J93" s="45" t="s">
        <v>150</v>
      </c>
      <c r="K93" s="18">
        <f>K15</f>
        <v>-3717126</v>
      </c>
      <c r="L93" s="45" t="s">
        <v>150</v>
      </c>
      <c r="M93" s="18">
        <f>M$15</f>
        <v>497703</v>
      </c>
      <c r="N93" s="18">
        <f t="shared" si="70"/>
        <v>-3219423</v>
      </c>
    </row>
    <row r="94" spans="1:14" x14ac:dyDescent="0.2">
      <c r="A94" s="44">
        <f t="shared" si="66"/>
        <v>81</v>
      </c>
      <c r="B94" s="19" t="s">
        <v>198</v>
      </c>
      <c r="C94" s="18">
        <f>C42</f>
        <v>0</v>
      </c>
      <c r="D94" s="18">
        <v>0</v>
      </c>
      <c r="E94" s="18">
        <f t="shared" si="67"/>
        <v>0</v>
      </c>
      <c r="F94" s="18">
        <f>F16</f>
        <v>0</v>
      </c>
      <c r="G94" s="18">
        <f t="shared" si="68"/>
        <v>0</v>
      </c>
      <c r="H94" s="18">
        <f>I16</f>
        <v>0</v>
      </c>
      <c r="I94" s="18">
        <f t="shared" si="69"/>
        <v>0</v>
      </c>
      <c r="J94" s="45" t="s">
        <v>150</v>
      </c>
      <c r="K94" s="18">
        <f>K16</f>
        <v>0</v>
      </c>
      <c r="L94" s="45" t="s">
        <v>150</v>
      </c>
      <c r="M94" s="18">
        <f>N16</f>
        <v>0</v>
      </c>
      <c r="N94" s="18">
        <f t="shared" si="70"/>
        <v>0</v>
      </c>
    </row>
    <row r="95" spans="1:14" x14ac:dyDescent="0.2">
      <c r="A95" s="44">
        <f t="shared" si="66"/>
        <v>82</v>
      </c>
      <c r="B95" s="19" t="s">
        <v>199</v>
      </c>
      <c r="C95" s="18">
        <v>-4595466</v>
      </c>
      <c r="D95" s="18">
        <v>0</v>
      </c>
      <c r="E95" s="18">
        <f t="shared" si="67"/>
        <v>-4595466</v>
      </c>
      <c r="F95" s="18">
        <v>0</v>
      </c>
      <c r="G95" s="18">
        <f t="shared" si="68"/>
        <v>-4595466</v>
      </c>
      <c r="H95" s="18">
        <v>0</v>
      </c>
      <c r="I95" s="18">
        <f t="shared" si="69"/>
        <v>-4595466</v>
      </c>
      <c r="J95" s="65">
        <f>VLOOKUP(L95,$C$192:$D$205,2,FALSE)</f>
        <v>0.98899999999999999</v>
      </c>
      <c r="K95" s="18">
        <f>ROUND(I95*J95,0)</f>
        <v>-4544916</v>
      </c>
      <c r="L95" s="45" t="s">
        <v>238</v>
      </c>
      <c r="M95" s="18">
        <v>0</v>
      </c>
      <c r="N95" s="18">
        <f t="shared" si="70"/>
        <v>-4544916</v>
      </c>
    </row>
    <row r="96" spans="1:14" x14ac:dyDescent="0.2">
      <c r="A96" s="44">
        <f t="shared" si="66"/>
        <v>83</v>
      </c>
      <c r="B96" s="19" t="s">
        <v>211</v>
      </c>
      <c r="C96" s="18">
        <v>0</v>
      </c>
      <c r="D96" s="18">
        <v>0</v>
      </c>
      <c r="E96" s="18">
        <f t="shared" si="67"/>
        <v>0</v>
      </c>
      <c r="F96" s="18">
        <f>F44</f>
        <v>0</v>
      </c>
      <c r="G96" s="18">
        <f t="shared" si="68"/>
        <v>0</v>
      </c>
      <c r="H96" s="18">
        <f>I44</f>
        <v>0</v>
      </c>
      <c r="I96" s="18">
        <f t="shared" si="69"/>
        <v>0</v>
      </c>
      <c r="J96" s="65">
        <f>VLOOKUP(L96,$C$192:$D$205,2,FALSE)</f>
        <v>0.98599999999999999</v>
      </c>
      <c r="K96" s="18">
        <f>ROUND(I96*J96,0)</f>
        <v>0</v>
      </c>
      <c r="L96" s="45" t="s">
        <v>153</v>
      </c>
      <c r="M96" s="18">
        <f>N44</f>
        <v>0</v>
      </c>
      <c r="N96" s="18">
        <f t="shared" si="70"/>
        <v>0</v>
      </c>
    </row>
    <row r="97" spans="1:14" x14ac:dyDescent="0.2">
      <c r="A97" s="44">
        <f t="shared" si="66"/>
        <v>84</v>
      </c>
      <c r="B97" s="19" t="s">
        <v>214</v>
      </c>
      <c r="C97" s="18">
        <v>0</v>
      </c>
      <c r="D97" s="18">
        <v>0</v>
      </c>
      <c r="E97" s="18">
        <f t="shared" si="67"/>
        <v>0</v>
      </c>
      <c r="F97" s="18">
        <f>F72</f>
        <v>0</v>
      </c>
      <c r="G97" s="18">
        <f t="shared" si="68"/>
        <v>0</v>
      </c>
      <c r="H97" s="18">
        <f>I72</f>
        <v>0</v>
      </c>
      <c r="I97" s="18">
        <f t="shared" si="69"/>
        <v>0</v>
      </c>
      <c r="J97" s="65">
        <f>VLOOKUP(L97,$C$192:$D$205,2,FALSE)</f>
        <v>0.98599999999999999</v>
      </c>
      <c r="K97" s="18">
        <f>ROUND(I97*J97,0)</f>
        <v>0</v>
      </c>
      <c r="L97" s="45" t="s">
        <v>153</v>
      </c>
      <c r="M97" s="18">
        <f>N72</f>
        <v>0</v>
      </c>
      <c r="N97" s="18">
        <f t="shared" si="70"/>
        <v>0</v>
      </c>
    </row>
    <row r="98" spans="1:14" x14ac:dyDescent="0.2">
      <c r="A98" s="44">
        <f t="shared" si="66"/>
        <v>85</v>
      </c>
      <c r="B98" s="19" t="s">
        <v>201</v>
      </c>
      <c r="C98" s="18">
        <f>C$19</f>
        <v>0</v>
      </c>
      <c r="D98" s="18">
        <f>D$19</f>
        <v>0</v>
      </c>
      <c r="E98" s="18">
        <f t="shared" si="67"/>
        <v>0</v>
      </c>
      <c r="F98" s="18">
        <f>F$19</f>
        <v>0</v>
      </c>
      <c r="G98" s="18">
        <f t="shared" si="68"/>
        <v>0</v>
      </c>
      <c r="H98" s="18">
        <f>H$19</f>
        <v>0</v>
      </c>
      <c r="I98" s="18">
        <f t="shared" si="69"/>
        <v>0</v>
      </c>
      <c r="J98" s="65">
        <f>VLOOKUP(L98,$C$192:$D$205,2,FALSE)</f>
        <v>0.98599999999999999</v>
      </c>
      <c r="K98" s="18">
        <f>ROUND(I98*J98,0)</f>
        <v>0</v>
      </c>
      <c r="L98" s="45" t="s">
        <v>153</v>
      </c>
      <c r="M98" s="18">
        <f>M$19</f>
        <v>117148</v>
      </c>
      <c r="N98" s="18">
        <f t="shared" si="70"/>
        <v>117148</v>
      </c>
    </row>
    <row r="99" spans="1:14" x14ac:dyDescent="0.2">
      <c r="A99" s="44">
        <f t="shared" si="66"/>
        <v>86</v>
      </c>
      <c r="B99" s="19" t="s">
        <v>197</v>
      </c>
      <c r="C99" s="20">
        <v>0</v>
      </c>
      <c r="D99" s="20">
        <v>0</v>
      </c>
      <c r="E99" s="20">
        <f t="shared" si="67"/>
        <v>0</v>
      </c>
      <c r="F99" s="20">
        <v>0</v>
      </c>
      <c r="G99" s="20">
        <f t="shared" si="68"/>
        <v>0</v>
      </c>
      <c r="H99" s="20">
        <v>0</v>
      </c>
      <c r="I99" s="20">
        <f t="shared" si="69"/>
        <v>0</v>
      </c>
      <c r="J99" s="65">
        <f>VLOOKUP(L99,$C$192:$D$205,2,FALSE)</f>
        <v>0.98899999999999999</v>
      </c>
      <c r="K99" s="20">
        <f>ROUND(I99*J99,0)</f>
        <v>0</v>
      </c>
      <c r="L99" s="45" t="s">
        <v>238</v>
      </c>
      <c r="M99" s="20">
        <v>0</v>
      </c>
      <c r="N99" s="20">
        <f t="shared" si="70"/>
        <v>0</v>
      </c>
    </row>
    <row r="100" spans="1:14" x14ac:dyDescent="0.2">
      <c r="A100" s="44">
        <f t="shared" si="66"/>
        <v>87</v>
      </c>
      <c r="B100" s="19" t="s">
        <v>202</v>
      </c>
      <c r="C100" s="18">
        <f t="shared" ref="C100:I100" si="71">SUM(C92:C99)</f>
        <v>97251454</v>
      </c>
      <c r="D100" s="18">
        <f t="shared" si="71"/>
        <v>967415</v>
      </c>
      <c r="E100" s="18">
        <f t="shared" si="71"/>
        <v>96284039</v>
      </c>
      <c r="F100" s="18">
        <f t="shared" si="71"/>
        <v>-495495</v>
      </c>
      <c r="G100" s="18">
        <f t="shared" si="71"/>
        <v>95788544</v>
      </c>
      <c r="H100" s="18">
        <f t="shared" si="71"/>
        <v>0</v>
      </c>
      <c r="I100" s="18">
        <f t="shared" si="71"/>
        <v>95788544</v>
      </c>
      <c r="J100" s="46"/>
      <c r="K100" s="18">
        <f>SUM(K92:K99)</f>
        <v>94234277</v>
      </c>
      <c r="L100" s="23"/>
      <c r="M100" s="18">
        <f t="shared" ref="M100:N100" si="72">SUM(M92:M99)</f>
        <v>-15665320</v>
      </c>
      <c r="N100" s="18">
        <f t="shared" si="72"/>
        <v>78568957</v>
      </c>
    </row>
    <row r="101" spans="1:14" x14ac:dyDescent="0.2">
      <c r="A101" s="44">
        <f t="shared" si="66"/>
        <v>88</v>
      </c>
      <c r="B101" s="19" t="s">
        <v>203</v>
      </c>
      <c r="C101" s="21">
        <v>1.0690000000000001E-3</v>
      </c>
      <c r="D101" s="21">
        <f>$C101</f>
        <v>1.0690000000000001E-3</v>
      </c>
      <c r="E101" s="21">
        <f>$C101</f>
        <v>1.0690000000000001E-3</v>
      </c>
      <c r="F101" s="21">
        <f>$C101</f>
        <v>1.0690000000000001E-3</v>
      </c>
      <c r="G101" s="21">
        <f>$C101</f>
        <v>1.0690000000000001E-3</v>
      </c>
      <c r="H101" s="21">
        <f>$C101</f>
        <v>1.0690000000000001E-3</v>
      </c>
      <c r="I101" s="21">
        <f>$H101</f>
        <v>1.0690000000000001E-3</v>
      </c>
      <c r="J101" s="41"/>
      <c r="K101" s="21">
        <f>$H101</f>
        <v>1.0690000000000001E-3</v>
      </c>
      <c r="L101" s="23"/>
      <c r="M101" s="21">
        <f>$C101</f>
        <v>1.0690000000000001E-3</v>
      </c>
      <c r="N101" s="21">
        <f>$C101</f>
        <v>1.0690000000000001E-3</v>
      </c>
    </row>
    <row r="102" spans="1:14" x14ac:dyDescent="0.2">
      <c r="A102" s="44">
        <f t="shared" si="66"/>
        <v>89</v>
      </c>
      <c r="B102" s="19" t="s">
        <v>204</v>
      </c>
      <c r="C102" s="18">
        <f t="shared" ref="C102:I102" si="73">ROUND(C100*C101,0)</f>
        <v>103962</v>
      </c>
      <c r="D102" s="18">
        <f t="shared" si="73"/>
        <v>1034</v>
      </c>
      <c r="E102" s="18">
        <f t="shared" si="73"/>
        <v>102928</v>
      </c>
      <c r="F102" s="18">
        <f t="shared" si="73"/>
        <v>-530</v>
      </c>
      <c r="G102" s="18">
        <f t="shared" si="73"/>
        <v>102398</v>
      </c>
      <c r="H102" s="18">
        <f t="shared" si="73"/>
        <v>0</v>
      </c>
      <c r="I102" s="18">
        <f t="shared" si="73"/>
        <v>102398</v>
      </c>
      <c r="J102" s="43"/>
      <c r="K102" s="18">
        <f>ROUND(K100*K101,0)</f>
        <v>100736</v>
      </c>
      <c r="L102" s="23"/>
      <c r="M102" s="18">
        <f t="shared" ref="M102:N102" si="74">ROUND(M100*M101,0)</f>
        <v>-16746</v>
      </c>
      <c r="N102" s="18">
        <f t="shared" si="74"/>
        <v>83990</v>
      </c>
    </row>
    <row r="103" spans="1:14" x14ac:dyDescent="0.2">
      <c r="A103" s="44">
        <f t="shared" si="66"/>
        <v>90</v>
      </c>
      <c r="B103" s="19" t="s">
        <v>304</v>
      </c>
      <c r="C103" s="20">
        <v>0</v>
      </c>
      <c r="D103" s="20">
        <v>0</v>
      </c>
      <c r="E103" s="20">
        <f t="shared" ref="E103" si="75">C103-D103</f>
        <v>0</v>
      </c>
      <c r="F103" s="20">
        <v>0</v>
      </c>
      <c r="G103" s="20">
        <f>E103+F103</f>
        <v>0</v>
      </c>
      <c r="H103" s="20">
        <v>0</v>
      </c>
      <c r="I103" s="20">
        <f t="shared" ref="I103" si="76">G103+H103</f>
        <v>0</v>
      </c>
      <c r="J103" s="65">
        <f>VLOOKUP(L103,$C$192:$D$205,2,FALSE)</f>
        <v>0.98899999999999999</v>
      </c>
      <c r="K103" s="20">
        <f>ROUND(I103*J103,0)</f>
        <v>0</v>
      </c>
      <c r="L103" s="45" t="s">
        <v>238</v>
      </c>
      <c r="M103" s="20">
        <v>0</v>
      </c>
      <c r="N103" s="20">
        <f>K103+M103</f>
        <v>0</v>
      </c>
    </row>
    <row r="104" spans="1:14" x14ac:dyDescent="0.2">
      <c r="A104" s="44">
        <f t="shared" si="66"/>
        <v>91</v>
      </c>
      <c r="B104" s="19" t="s">
        <v>305</v>
      </c>
      <c r="C104" s="18">
        <f>C102+C103</f>
        <v>103962</v>
      </c>
      <c r="D104" s="18">
        <f t="shared" ref="D104" si="77">D102+D103</f>
        <v>1034</v>
      </c>
      <c r="E104" s="18">
        <f t="shared" ref="E104" si="78">E102+E103</f>
        <v>102928</v>
      </c>
      <c r="F104" s="18">
        <f t="shared" ref="F104" si="79">F102+F103</f>
        <v>-530</v>
      </c>
      <c r="G104" s="18">
        <f t="shared" ref="G104" si="80">G102+G103</f>
        <v>102398</v>
      </c>
      <c r="H104" s="18">
        <f t="shared" ref="H104" si="81">H102+H103</f>
        <v>0</v>
      </c>
      <c r="I104" s="18">
        <f t="shared" ref="I104:K104" si="82">I102+I103</f>
        <v>102398</v>
      </c>
      <c r="J104" s="43"/>
      <c r="K104" s="18">
        <f t="shared" si="82"/>
        <v>100736</v>
      </c>
      <c r="L104" s="23"/>
      <c r="M104" s="18">
        <f t="shared" ref="M104:N104" si="83">M102+M103</f>
        <v>-16746</v>
      </c>
      <c r="N104" s="18">
        <f t="shared" si="83"/>
        <v>83990</v>
      </c>
    </row>
    <row r="105" spans="1:14" x14ac:dyDescent="0.2">
      <c r="A105" s="44">
        <f t="shared" si="66"/>
        <v>92</v>
      </c>
      <c r="B105" s="19" t="s">
        <v>205</v>
      </c>
      <c r="C105" s="121">
        <v>0.06</v>
      </c>
      <c r="D105" s="22">
        <f>$C105</f>
        <v>0.06</v>
      </c>
      <c r="E105" s="22">
        <f>$C105</f>
        <v>0.06</v>
      </c>
      <c r="F105" s="22">
        <f>$C105</f>
        <v>0.06</v>
      </c>
      <c r="G105" s="22">
        <f>$C105</f>
        <v>0.06</v>
      </c>
      <c r="H105" s="22"/>
      <c r="I105" s="22">
        <v>0.06</v>
      </c>
      <c r="J105" s="42"/>
      <c r="K105" s="22">
        <f>$I105</f>
        <v>0.06</v>
      </c>
      <c r="L105" s="23"/>
      <c r="M105" s="22">
        <f>$I105</f>
        <v>0.06</v>
      </c>
      <c r="N105" s="22">
        <f>$I105</f>
        <v>0.06</v>
      </c>
    </row>
    <row r="106" spans="1:14" x14ac:dyDescent="0.2">
      <c r="A106" s="44">
        <f t="shared" si="66"/>
        <v>93</v>
      </c>
      <c r="B106" s="19" t="s">
        <v>206</v>
      </c>
      <c r="C106" s="18">
        <f>ROUND(C104*C105,0)</f>
        <v>6238</v>
      </c>
      <c r="D106" s="18">
        <f>ROUND(D104*D105,0)</f>
        <v>62</v>
      </c>
      <c r="E106" s="18">
        <f>ROUND(E104*E105,0)</f>
        <v>6176</v>
      </c>
      <c r="F106" s="18">
        <f>ROUND(F104*F105,0)</f>
        <v>-32</v>
      </c>
      <c r="G106" s="18">
        <f>ROUND(G104*G105,0)</f>
        <v>6144</v>
      </c>
      <c r="H106" s="18">
        <f>I106-G106</f>
        <v>0</v>
      </c>
      <c r="I106" s="18">
        <f>ROUND(I104*I105,0)</f>
        <v>6144</v>
      </c>
      <c r="J106" s="43"/>
      <c r="K106" s="18">
        <f>ROUND(K104*K105,0)</f>
        <v>6044</v>
      </c>
      <c r="L106" s="23"/>
      <c r="M106" s="18">
        <f>ROUND(M104*M105,0)</f>
        <v>-1005</v>
      </c>
      <c r="N106" s="18">
        <f>ROUND(N104*N105,0)</f>
        <v>5039</v>
      </c>
    </row>
    <row r="107" spans="1:14" x14ac:dyDescent="0.2">
      <c r="A107" s="44">
        <f t="shared" si="66"/>
        <v>94</v>
      </c>
      <c r="B107" s="19" t="s">
        <v>228</v>
      </c>
      <c r="C107" s="18">
        <v>0</v>
      </c>
      <c r="D107" s="18">
        <v>0</v>
      </c>
      <c r="E107" s="18">
        <f>C107-D107</f>
        <v>0</v>
      </c>
      <c r="F107" s="18">
        <v>0</v>
      </c>
      <c r="G107" s="18">
        <f t="shared" ref="G107:G111" si="84">E107+F107</f>
        <v>0</v>
      </c>
      <c r="H107" s="18">
        <f>I107-G107</f>
        <v>0</v>
      </c>
      <c r="I107" s="18">
        <v>0</v>
      </c>
      <c r="J107" s="58" t="s">
        <v>235</v>
      </c>
      <c r="K107" s="18">
        <v>0</v>
      </c>
      <c r="L107" s="122" t="s">
        <v>223</v>
      </c>
      <c r="M107" s="18">
        <v>0</v>
      </c>
      <c r="N107" s="18">
        <f t="shared" ref="N107:N111" si="85">K107+M107</f>
        <v>0</v>
      </c>
    </row>
    <row r="108" spans="1:14" x14ac:dyDescent="0.2">
      <c r="A108" s="44">
        <f t="shared" si="66"/>
        <v>95</v>
      </c>
      <c r="B108" s="18" t="s">
        <v>362</v>
      </c>
      <c r="C108" s="18">
        <v>0</v>
      </c>
      <c r="D108" s="18">
        <f>C108</f>
        <v>0</v>
      </c>
      <c r="E108" s="18">
        <f>C108-D108</f>
        <v>0</v>
      </c>
      <c r="F108" s="18">
        <v>0</v>
      </c>
      <c r="G108" s="18">
        <f t="shared" si="84"/>
        <v>0</v>
      </c>
      <c r="H108" s="18">
        <v>0</v>
      </c>
      <c r="I108" s="18">
        <f>G108+H108</f>
        <v>0</v>
      </c>
      <c r="J108" s="65">
        <f>VLOOKUP(L108,$C$192:$D$205,2,FALSE)</f>
        <v>0</v>
      </c>
      <c r="K108" s="18">
        <f>ROUND(I108*J108,0)</f>
        <v>0</v>
      </c>
      <c r="L108" s="122" t="s">
        <v>251</v>
      </c>
      <c r="M108" s="18">
        <v>0</v>
      </c>
      <c r="N108" s="18">
        <f t="shared" si="85"/>
        <v>0</v>
      </c>
    </row>
    <row r="109" spans="1:14" x14ac:dyDescent="0.2">
      <c r="A109" s="44">
        <f t="shared" si="66"/>
        <v>96</v>
      </c>
      <c r="B109" s="18" t="s">
        <v>286</v>
      </c>
      <c r="C109" s="18">
        <v>-4</v>
      </c>
      <c r="D109" s="18">
        <f>C109</f>
        <v>-4</v>
      </c>
      <c r="E109" s="18">
        <f>C109-D109</f>
        <v>0</v>
      </c>
      <c r="F109" s="18">
        <v>0</v>
      </c>
      <c r="G109" s="18">
        <f t="shared" si="84"/>
        <v>0</v>
      </c>
      <c r="H109" s="18">
        <v>0</v>
      </c>
      <c r="I109" s="18">
        <f>G109+H109</f>
        <v>0</v>
      </c>
      <c r="J109" s="65">
        <f>VLOOKUP(L109,$C$192:$D$205,2,FALSE)</f>
        <v>0</v>
      </c>
      <c r="K109" s="18">
        <f>ROUND(I109*J109,0)</f>
        <v>0</v>
      </c>
      <c r="L109" s="122" t="s">
        <v>156</v>
      </c>
      <c r="M109" s="18">
        <v>0</v>
      </c>
      <c r="N109" s="18">
        <f t="shared" si="85"/>
        <v>0</v>
      </c>
    </row>
    <row r="110" spans="1:14" x14ac:dyDescent="0.2">
      <c r="A110" s="44">
        <f t="shared" si="66"/>
        <v>97</v>
      </c>
      <c r="B110" s="18" t="s">
        <v>208</v>
      </c>
      <c r="C110" s="18">
        <v>0</v>
      </c>
      <c r="D110" s="18">
        <v>0</v>
      </c>
      <c r="E110" s="18">
        <f>C110-D110</f>
        <v>0</v>
      </c>
      <c r="F110" s="18">
        <v>0</v>
      </c>
      <c r="G110" s="18">
        <f t="shared" si="84"/>
        <v>0</v>
      </c>
      <c r="H110" s="18">
        <f>I110-G110</f>
        <v>0</v>
      </c>
      <c r="I110" s="18">
        <v>0</v>
      </c>
      <c r="J110" s="58" t="s">
        <v>235</v>
      </c>
      <c r="K110" s="18">
        <v>0</v>
      </c>
      <c r="L110" s="122" t="s">
        <v>223</v>
      </c>
      <c r="M110" s="18">
        <v>0</v>
      </c>
      <c r="N110" s="18">
        <f t="shared" si="85"/>
        <v>0</v>
      </c>
    </row>
    <row r="111" spans="1:14" x14ac:dyDescent="0.2">
      <c r="A111" s="44">
        <f t="shared" si="66"/>
        <v>98</v>
      </c>
      <c r="B111" s="18" t="s">
        <v>208</v>
      </c>
      <c r="C111" s="18">
        <v>0</v>
      </c>
      <c r="D111" s="18">
        <f>C111</f>
        <v>0</v>
      </c>
      <c r="E111" s="20">
        <f>C111-D111</f>
        <v>0</v>
      </c>
      <c r="F111" s="20">
        <v>0</v>
      </c>
      <c r="G111" s="18">
        <f t="shared" si="84"/>
        <v>0</v>
      </c>
      <c r="H111" s="20">
        <v>0</v>
      </c>
      <c r="I111" s="18">
        <f>G111+H111</f>
        <v>0</v>
      </c>
      <c r="J111" s="65">
        <f>VLOOKUP(L111,$C$192:$D$205,2,FALSE)</f>
        <v>0</v>
      </c>
      <c r="K111" s="20">
        <f>ROUND(I111*J111,0)</f>
        <v>0</v>
      </c>
      <c r="L111" s="122" t="s">
        <v>156</v>
      </c>
      <c r="M111" s="20">
        <v>0</v>
      </c>
      <c r="N111" s="18">
        <f t="shared" si="85"/>
        <v>0</v>
      </c>
    </row>
    <row r="112" spans="1:14" ht="13.5" thickBot="1" x14ac:dyDescent="0.25">
      <c r="A112" s="44">
        <f t="shared" si="66"/>
        <v>99</v>
      </c>
      <c r="B112" s="19" t="s">
        <v>217</v>
      </c>
      <c r="C112" s="24">
        <f t="shared" ref="C112:I112" si="86">SUM(C106:C111)</f>
        <v>6234</v>
      </c>
      <c r="D112" s="24">
        <f t="shared" si="86"/>
        <v>58</v>
      </c>
      <c r="E112" s="24">
        <f t="shared" si="86"/>
        <v>6176</v>
      </c>
      <c r="F112" s="24">
        <f t="shared" si="86"/>
        <v>-32</v>
      </c>
      <c r="G112" s="24">
        <f t="shared" si="86"/>
        <v>6144</v>
      </c>
      <c r="H112" s="24">
        <f t="shared" si="86"/>
        <v>0</v>
      </c>
      <c r="I112" s="24">
        <f t="shared" si="86"/>
        <v>6144</v>
      </c>
      <c r="J112" s="43"/>
      <c r="K112" s="24">
        <f>SUM(K106:K111)</f>
        <v>6044</v>
      </c>
      <c r="L112" s="23"/>
      <c r="M112" s="24">
        <f t="shared" ref="M112:N112" si="87">SUM(M106:M111)</f>
        <v>-1005</v>
      </c>
      <c r="N112" s="24">
        <f t="shared" si="87"/>
        <v>5039</v>
      </c>
    </row>
    <row r="113" spans="1:14" ht="13.5" thickTop="1" x14ac:dyDescent="0.2">
      <c r="A113" s="44">
        <f t="shared" si="66"/>
        <v>100</v>
      </c>
      <c r="B113" s="19"/>
      <c r="C113" s="18"/>
      <c r="D113" s="18"/>
      <c r="E113" s="18"/>
      <c r="F113" s="18"/>
      <c r="G113" s="18"/>
      <c r="H113" s="18"/>
      <c r="I113" s="18"/>
      <c r="J113" s="46"/>
      <c r="K113" s="18"/>
      <c r="L113" s="23"/>
      <c r="M113" s="18"/>
      <c r="N113" s="18"/>
    </row>
    <row r="114" spans="1:14" x14ac:dyDescent="0.2">
      <c r="A114" s="44">
        <f t="shared" si="66"/>
        <v>101</v>
      </c>
      <c r="C114" s="23"/>
      <c r="D114" s="23"/>
      <c r="E114" s="23"/>
      <c r="F114" s="23"/>
      <c r="G114" s="23"/>
      <c r="H114" s="23"/>
      <c r="I114" s="23"/>
      <c r="J114" s="122"/>
      <c r="K114" s="23"/>
      <c r="L114" s="23"/>
      <c r="M114" s="23"/>
      <c r="N114" s="23"/>
    </row>
    <row r="115" spans="1:14" ht="13.5" thickBot="1" x14ac:dyDescent="0.25">
      <c r="A115" s="44">
        <f t="shared" si="66"/>
        <v>102</v>
      </c>
      <c r="C115" s="23"/>
      <c r="D115" s="23"/>
      <c r="E115" s="23"/>
      <c r="F115" s="23"/>
      <c r="G115" s="23"/>
      <c r="H115" s="23"/>
      <c r="I115" s="23"/>
      <c r="J115" s="122"/>
      <c r="K115" s="23"/>
      <c r="L115" s="23"/>
      <c r="M115" s="23"/>
      <c r="N115" s="23"/>
    </row>
    <row r="116" spans="1:14" ht="13.5" thickBot="1" x14ac:dyDescent="0.25">
      <c r="A116" s="44">
        <f t="shared" si="66"/>
        <v>103</v>
      </c>
      <c r="B116" s="15" t="s">
        <v>287</v>
      </c>
      <c r="C116" s="23"/>
      <c r="D116" s="23"/>
      <c r="E116" s="23"/>
      <c r="F116" s="23"/>
      <c r="G116" s="23"/>
      <c r="H116" s="23"/>
      <c r="I116" s="23"/>
      <c r="J116" s="122"/>
      <c r="K116" s="23"/>
      <c r="L116" s="23"/>
      <c r="M116" s="23"/>
      <c r="N116" s="23"/>
    </row>
    <row r="117" spans="1:14" x14ac:dyDescent="0.2">
      <c r="A117" s="44">
        <f t="shared" si="66"/>
        <v>104</v>
      </c>
      <c r="B117" s="16"/>
      <c r="C117" s="23"/>
      <c r="D117" s="23"/>
      <c r="E117" s="23"/>
      <c r="F117" s="23"/>
      <c r="G117" s="23"/>
      <c r="H117" s="23"/>
      <c r="I117" s="23"/>
      <c r="J117" s="122"/>
      <c r="K117" s="23"/>
      <c r="L117" s="23"/>
      <c r="M117" s="23"/>
      <c r="N117" s="23"/>
    </row>
    <row r="118" spans="1:14" x14ac:dyDescent="0.2">
      <c r="A118" s="44">
        <f t="shared" si="66"/>
        <v>105</v>
      </c>
      <c r="B118" s="17" t="s">
        <v>227</v>
      </c>
      <c r="C118" s="18">
        <f>C$14</f>
        <v>108042556</v>
      </c>
      <c r="D118" s="18">
        <f>D$14</f>
        <v>3282008</v>
      </c>
      <c r="E118" s="18">
        <f t="shared" ref="E118:E125" si="88">C118-D118</f>
        <v>104760548</v>
      </c>
      <c r="F118" s="18">
        <f>F$14</f>
        <v>-495495</v>
      </c>
      <c r="G118" s="18">
        <f t="shared" ref="G118:G125" si="89">E118+F118</f>
        <v>104265053</v>
      </c>
      <c r="H118" s="18">
        <f>H$14</f>
        <v>0</v>
      </c>
      <c r="I118" s="18">
        <f t="shared" ref="I118:I125" si="90">G118+H118</f>
        <v>104265053</v>
      </c>
      <c r="J118" s="45" t="s">
        <v>150</v>
      </c>
      <c r="K118" s="18">
        <f>K14</f>
        <v>102496319</v>
      </c>
      <c r="L118" s="45" t="s">
        <v>150</v>
      </c>
      <c r="M118" s="18">
        <f>M$14</f>
        <v>-16280171</v>
      </c>
      <c r="N118" s="18">
        <f t="shared" ref="N118:N125" si="91">K118+M118</f>
        <v>86216148</v>
      </c>
    </row>
    <row r="119" spans="1:14" x14ac:dyDescent="0.2">
      <c r="A119" s="44">
        <f t="shared" si="66"/>
        <v>106</v>
      </c>
      <c r="B119" s="19" t="s">
        <v>196</v>
      </c>
      <c r="C119" s="18">
        <v>0</v>
      </c>
      <c r="D119" s="18">
        <v>0</v>
      </c>
      <c r="E119" s="18">
        <f t="shared" si="88"/>
        <v>0</v>
      </c>
      <c r="F119" s="18">
        <v>0</v>
      </c>
      <c r="G119" s="18">
        <f t="shared" si="89"/>
        <v>0</v>
      </c>
      <c r="H119" s="18">
        <v>0</v>
      </c>
      <c r="I119" s="18">
        <f t="shared" si="90"/>
        <v>0</v>
      </c>
      <c r="J119" s="45" t="s">
        <v>150</v>
      </c>
      <c r="K119" s="18">
        <v>0</v>
      </c>
      <c r="L119" s="45" t="s">
        <v>150</v>
      </c>
      <c r="M119" s="18">
        <v>0</v>
      </c>
      <c r="N119" s="18">
        <f t="shared" si="91"/>
        <v>0</v>
      </c>
    </row>
    <row r="120" spans="1:14" x14ac:dyDescent="0.2">
      <c r="A120" s="44">
        <f t="shared" si="66"/>
        <v>107</v>
      </c>
      <c r="B120" s="19" t="s">
        <v>198</v>
      </c>
      <c r="C120" s="18">
        <v>0</v>
      </c>
      <c r="D120" s="18">
        <v>0</v>
      </c>
      <c r="E120" s="18">
        <f t="shared" si="88"/>
        <v>0</v>
      </c>
      <c r="F120" s="18">
        <v>0</v>
      </c>
      <c r="G120" s="18">
        <f t="shared" si="89"/>
        <v>0</v>
      </c>
      <c r="H120" s="18">
        <v>0</v>
      </c>
      <c r="I120" s="18">
        <f t="shared" si="90"/>
        <v>0</v>
      </c>
      <c r="J120" s="65">
        <f t="shared" ref="J120:J125" si="92">VLOOKUP(L120,$C$192:$D$205,2,FALSE)</f>
        <v>0.98899999999999999</v>
      </c>
      <c r="K120" s="18">
        <f t="shared" ref="K120:K125" si="93">ROUND(I120*J120,0)</f>
        <v>0</v>
      </c>
      <c r="L120" s="45" t="s">
        <v>238</v>
      </c>
      <c r="M120" s="18">
        <v>0</v>
      </c>
      <c r="N120" s="18">
        <f t="shared" si="91"/>
        <v>0</v>
      </c>
    </row>
    <row r="121" spans="1:14" x14ac:dyDescent="0.2">
      <c r="A121" s="44">
        <f t="shared" si="66"/>
        <v>108</v>
      </c>
      <c r="B121" s="19" t="s">
        <v>199</v>
      </c>
      <c r="C121" s="18">
        <v>0</v>
      </c>
      <c r="D121" s="18">
        <v>0</v>
      </c>
      <c r="E121" s="18">
        <f t="shared" si="88"/>
        <v>0</v>
      </c>
      <c r="F121" s="18">
        <v>0</v>
      </c>
      <c r="G121" s="18">
        <f t="shared" si="89"/>
        <v>0</v>
      </c>
      <c r="H121" s="18">
        <v>0</v>
      </c>
      <c r="I121" s="18">
        <f t="shared" si="90"/>
        <v>0</v>
      </c>
      <c r="J121" s="65">
        <f t="shared" si="92"/>
        <v>0.98899999999999999</v>
      </c>
      <c r="K121" s="18">
        <f t="shared" si="93"/>
        <v>0</v>
      </c>
      <c r="L121" s="45" t="s">
        <v>238</v>
      </c>
      <c r="M121" s="18">
        <v>0</v>
      </c>
      <c r="N121" s="18">
        <f t="shared" si="91"/>
        <v>0</v>
      </c>
    </row>
    <row r="122" spans="1:14" x14ac:dyDescent="0.2">
      <c r="A122" s="44">
        <f t="shared" si="66"/>
        <v>109</v>
      </c>
      <c r="B122" s="19" t="s">
        <v>289</v>
      </c>
      <c r="C122" s="18">
        <f>-C118</f>
        <v>-108042556</v>
      </c>
      <c r="D122" s="18">
        <f>-D118</f>
        <v>-3282008</v>
      </c>
      <c r="E122" s="18">
        <f t="shared" si="88"/>
        <v>-104760548</v>
      </c>
      <c r="F122" s="18">
        <f>-F118</f>
        <v>495495</v>
      </c>
      <c r="G122" s="18">
        <f t="shared" si="89"/>
        <v>-104265053</v>
      </c>
      <c r="H122" s="18">
        <f>-H118</f>
        <v>0</v>
      </c>
      <c r="I122" s="18">
        <f t="shared" si="90"/>
        <v>-104265053</v>
      </c>
      <c r="J122" s="65">
        <f t="shared" si="92"/>
        <v>0.98899999999999999</v>
      </c>
      <c r="K122" s="18">
        <f>-K118</f>
        <v>-102496319</v>
      </c>
      <c r="L122" s="45" t="s">
        <v>238</v>
      </c>
      <c r="M122" s="18">
        <f>-M118</f>
        <v>16280171</v>
      </c>
      <c r="N122" s="18">
        <f t="shared" si="91"/>
        <v>-86216148</v>
      </c>
    </row>
    <row r="123" spans="1:14" x14ac:dyDescent="0.2">
      <c r="A123" s="44">
        <f t="shared" si="66"/>
        <v>110</v>
      </c>
      <c r="B123" s="19" t="s">
        <v>290</v>
      </c>
      <c r="C123" s="18">
        <v>0</v>
      </c>
      <c r="D123" s="18">
        <v>0</v>
      </c>
      <c r="E123" s="18">
        <f t="shared" si="88"/>
        <v>0</v>
      </c>
      <c r="F123" s="18">
        <v>0</v>
      </c>
      <c r="G123" s="18">
        <f t="shared" si="89"/>
        <v>0</v>
      </c>
      <c r="H123" s="18">
        <v>0</v>
      </c>
      <c r="I123" s="18">
        <f t="shared" si="90"/>
        <v>0</v>
      </c>
      <c r="J123" s="65">
        <f t="shared" si="92"/>
        <v>0.98899999999999999</v>
      </c>
      <c r="K123" s="18">
        <f t="shared" si="93"/>
        <v>0</v>
      </c>
      <c r="L123" s="45" t="s">
        <v>238</v>
      </c>
      <c r="M123" s="18">
        <v>0</v>
      </c>
      <c r="N123" s="18">
        <f t="shared" si="91"/>
        <v>0</v>
      </c>
    </row>
    <row r="124" spans="1:14" x14ac:dyDescent="0.2">
      <c r="A124" s="44">
        <f t="shared" si="66"/>
        <v>111</v>
      </c>
      <c r="B124" s="19" t="s">
        <v>197</v>
      </c>
      <c r="C124" s="18">
        <v>0</v>
      </c>
      <c r="D124" s="18">
        <v>0</v>
      </c>
      <c r="E124" s="18">
        <f t="shared" si="88"/>
        <v>0</v>
      </c>
      <c r="F124" s="18">
        <v>0</v>
      </c>
      <c r="G124" s="18">
        <f t="shared" si="89"/>
        <v>0</v>
      </c>
      <c r="H124" s="18">
        <v>0</v>
      </c>
      <c r="I124" s="18">
        <f t="shared" si="90"/>
        <v>0</v>
      </c>
      <c r="J124" s="65">
        <f t="shared" si="92"/>
        <v>0.98899999999999999</v>
      </c>
      <c r="K124" s="18">
        <f t="shared" si="93"/>
        <v>0</v>
      </c>
      <c r="L124" s="45" t="s">
        <v>238</v>
      </c>
      <c r="M124" s="18">
        <v>0</v>
      </c>
      <c r="N124" s="18">
        <f t="shared" si="91"/>
        <v>0</v>
      </c>
    </row>
    <row r="125" spans="1:14" x14ac:dyDescent="0.2">
      <c r="A125" s="44">
        <f t="shared" si="66"/>
        <v>112</v>
      </c>
      <c r="B125" s="19" t="s">
        <v>197</v>
      </c>
      <c r="C125" s="20">
        <v>0</v>
      </c>
      <c r="D125" s="20">
        <v>0</v>
      </c>
      <c r="E125" s="20">
        <f t="shared" si="88"/>
        <v>0</v>
      </c>
      <c r="F125" s="20">
        <v>0</v>
      </c>
      <c r="G125" s="20">
        <f t="shared" si="89"/>
        <v>0</v>
      </c>
      <c r="H125" s="20">
        <v>0</v>
      </c>
      <c r="I125" s="20">
        <f t="shared" si="90"/>
        <v>0</v>
      </c>
      <c r="J125" s="65">
        <f t="shared" si="92"/>
        <v>0.98899999999999999</v>
      </c>
      <c r="K125" s="20">
        <f t="shared" si="93"/>
        <v>0</v>
      </c>
      <c r="L125" s="45" t="s">
        <v>238</v>
      </c>
      <c r="M125" s="20">
        <v>0</v>
      </c>
      <c r="N125" s="20">
        <f t="shared" si="91"/>
        <v>0</v>
      </c>
    </row>
    <row r="126" spans="1:14" x14ac:dyDescent="0.2">
      <c r="A126" s="44">
        <f t="shared" si="66"/>
        <v>113</v>
      </c>
      <c r="B126" s="19" t="s">
        <v>202</v>
      </c>
      <c r="C126" s="18">
        <f t="shared" ref="C126:I126" si="94">SUM(C118:C125)</f>
        <v>0</v>
      </c>
      <c r="D126" s="18">
        <f t="shared" si="94"/>
        <v>0</v>
      </c>
      <c r="E126" s="18">
        <f t="shared" si="94"/>
        <v>0</v>
      </c>
      <c r="F126" s="18">
        <f t="shared" si="94"/>
        <v>0</v>
      </c>
      <c r="G126" s="18">
        <f t="shared" si="94"/>
        <v>0</v>
      </c>
      <c r="H126" s="18">
        <f t="shared" si="94"/>
        <v>0</v>
      </c>
      <c r="I126" s="18">
        <f t="shared" si="94"/>
        <v>0</v>
      </c>
      <c r="J126" s="46"/>
      <c r="K126" s="18">
        <f>SUM(K118:K125)</f>
        <v>0</v>
      </c>
      <c r="L126" s="23"/>
      <c r="M126" s="18">
        <f t="shared" ref="M126:N126" si="95">SUM(M118:M125)</f>
        <v>0</v>
      </c>
      <c r="N126" s="18">
        <f t="shared" si="95"/>
        <v>0</v>
      </c>
    </row>
    <row r="127" spans="1:14" x14ac:dyDescent="0.2">
      <c r="A127" s="44">
        <f t="shared" si="66"/>
        <v>114</v>
      </c>
      <c r="B127" s="19" t="s">
        <v>203</v>
      </c>
      <c r="C127" s="21">
        <v>1</v>
      </c>
      <c r="D127" s="21">
        <f t="shared" ref="D127:I127" si="96">$C127</f>
        <v>1</v>
      </c>
      <c r="E127" s="21">
        <f t="shared" si="96"/>
        <v>1</v>
      </c>
      <c r="F127" s="21">
        <f t="shared" si="96"/>
        <v>1</v>
      </c>
      <c r="G127" s="21">
        <f t="shared" si="96"/>
        <v>1</v>
      </c>
      <c r="H127" s="21">
        <f t="shared" si="96"/>
        <v>1</v>
      </c>
      <c r="I127" s="21">
        <f t="shared" si="96"/>
        <v>1</v>
      </c>
      <c r="J127" s="41"/>
      <c r="K127" s="21">
        <f>$C127</f>
        <v>1</v>
      </c>
      <c r="L127" s="23"/>
      <c r="M127" s="21">
        <f t="shared" ref="M127:N127" si="97">$C127</f>
        <v>1</v>
      </c>
      <c r="N127" s="21">
        <f t="shared" si="97"/>
        <v>1</v>
      </c>
    </row>
    <row r="128" spans="1:14" x14ac:dyDescent="0.2">
      <c r="A128" s="44">
        <f t="shared" si="66"/>
        <v>115</v>
      </c>
      <c r="B128" s="19" t="s">
        <v>204</v>
      </c>
      <c r="C128" s="18">
        <f t="shared" ref="C128:I128" si="98">ROUND(C126*C127,0)</f>
        <v>0</v>
      </c>
      <c r="D128" s="18">
        <f t="shared" si="98"/>
        <v>0</v>
      </c>
      <c r="E128" s="18">
        <f t="shared" si="98"/>
        <v>0</v>
      </c>
      <c r="F128" s="18">
        <f t="shared" si="98"/>
        <v>0</v>
      </c>
      <c r="G128" s="18">
        <f t="shared" si="98"/>
        <v>0</v>
      </c>
      <c r="H128" s="18">
        <f t="shared" si="98"/>
        <v>0</v>
      </c>
      <c r="I128" s="18">
        <f t="shared" si="98"/>
        <v>0</v>
      </c>
      <c r="J128" s="43"/>
      <c r="K128" s="18">
        <f>ROUND(K126*K127,0)</f>
        <v>0</v>
      </c>
      <c r="L128" s="23"/>
      <c r="M128" s="18">
        <f t="shared" ref="M128:N128" si="99">ROUND(M126*M127,0)</f>
        <v>0</v>
      </c>
      <c r="N128" s="18">
        <f t="shared" si="99"/>
        <v>0</v>
      </c>
    </row>
    <row r="129" spans="1:14" x14ac:dyDescent="0.2">
      <c r="A129" s="44">
        <f t="shared" si="66"/>
        <v>116</v>
      </c>
      <c r="B129" s="19" t="s">
        <v>205</v>
      </c>
      <c r="C129" s="121">
        <v>9.7592000000000009E-3</v>
      </c>
      <c r="D129" s="22">
        <f>$C129</f>
        <v>9.7592000000000009E-3</v>
      </c>
      <c r="E129" s="22">
        <f>$C129</f>
        <v>9.7592000000000009E-3</v>
      </c>
      <c r="F129" s="22">
        <f>$C129</f>
        <v>9.7592000000000009E-3</v>
      </c>
      <c r="G129" s="22">
        <f>$C129</f>
        <v>9.7592000000000009E-3</v>
      </c>
      <c r="H129" s="22"/>
      <c r="I129" s="22">
        <v>0</v>
      </c>
      <c r="J129" s="42"/>
      <c r="K129" s="22">
        <f>$I129</f>
        <v>0</v>
      </c>
      <c r="L129" s="23"/>
      <c r="M129" s="22">
        <f>$I129</f>
        <v>0</v>
      </c>
      <c r="N129" s="22">
        <f>$I129</f>
        <v>0</v>
      </c>
    </row>
    <row r="130" spans="1:14" x14ac:dyDescent="0.2">
      <c r="A130" s="44">
        <f t="shared" si="66"/>
        <v>117</v>
      </c>
      <c r="B130" s="19" t="s">
        <v>206</v>
      </c>
      <c r="C130" s="18">
        <f>ROUND(C128*C129,0)</f>
        <v>0</v>
      </c>
      <c r="D130" s="18">
        <f>ROUND(D128*D129,0)</f>
        <v>0</v>
      </c>
      <c r="E130" s="18">
        <f>ROUND(E128*E129,0)</f>
        <v>0</v>
      </c>
      <c r="F130" s="18">
        <f>ROUND(F128*F129,0)</f>
        <v>0</v>
      </c>
      <c r="G130" s="18">
        <f>ROUND(G128*G129,0)</f>
        <v>0</v>
      </c>
      <c r="H130" s="18">
        <f>I130-G130</f>
        <v>0</v>
      </c>
      <c r="I130" s="18">
        <f>ROUND(I128*I129,0)</f>
        <v>0</v>
      </c>
      <c r="J130" s="43"/>
      <c r="K130" s="18">
        <f>ROUND(K128*K129,0)</f>
        <v>0</v>
      </c>
      <c r="L130" s="23"/>
      <c r="M130" s="18">
        <f>ROUND(M128*M129,0)</f>
        <v>0</v>
      </c>
      <c r="N130" s="18">
        <f>ROUND(N128*N129,0)</f>
        <v>0</v>
      </c>
    </row>
    <row r="131" spans="1:14" x14ac:dyDescent="0.2">
      <c r="A131" s="44">
        <f t="shared" si="66"/>
        <v>118</v>
      </c>
      <c r="B131" s="18" t="s">
        <v>362</v>
      </c>
      <c r="C131" s="18">
        <v>0</v>
      </c>
      <c r="D131" s="18">
        <f>C131</f>
        <v>0</v>
      </c>
      <c r="E131" s="18">
        <f>C131-D131</f>
        <v>0</v>
      </c>
      <c r="F131" s="18">
        <v>0</v>
      </c>
      <c r="G131" s="18">
        <f t="shared" ref="G131:G134" si="100">E131+F131</f>
        <v>0</v>
      </c>
      <c r="H131" s="18">
        <v>0</v>
      </c>
      <c r="I131" s="18">
        <f>G131+H131</f>
        <v>0</v>
      </c>
      <c r="J131" s="65">
        <f>VLOOKUP(L131,$C$192:$D$205,2,FALSE)</f>
        <v>0</v>
      </c>
      <c r="K131" s="18">
        <f>ROUND(I131*J131,0)</f>
        <v>0</v>
      </c>
      <c r="L131" s="122" t="s">
        <v>251</v>
      </c>
      <c r="M131" s="18">
        <v>0</v>
      </c>
      <c r="N131" s="18">
        <f t="shared" ref="N131:N134" si="101">K131+M131</f>
        <v>0</v>
      </c>
    </row>
    <row r="132" spans="1:14" x14ac:dyDescent="0.2">
      <c r="A132" s="44">
        <f t="shared" si="66"/>
        <v>119</v>
      </c>
      <c r="B132" s="18" t="s">
        <v>286</v>
      </c>
      <c r="C132" s="18">
        <v>0</v>
      </c>
      <c r="D132" s="18">
        <f>C132</f>
        <v>0</v>
      </c>
      <c r="E132" s="18">
        <f>C132-D132</f>
        <v>0</v>
      </c>
      <c r="F132" s="18">
        <v>0</v>
      </c>
      <c r="G132" s="18">
        <f t="shared" si="100"/>
        <v>0</v>
      </c>
      <c r="H132" s="18">
        <v>0</v>
      </c>
      <c r="I132" s="18">
        <f>G132+H132</f>
        <v>0</v>
      </c>
      <c r="J132" s="65">
        <f>VLOOKUP(L132,$C$192:$D$205,2,FALSE)</f>
        <v>0</v>
      </c>
      <c r="K132" s="18">
        <f>ROUND(I132*J132,0)</f>
        <v>0</v>
      </c>
      <c r="L132" s="122" t="s">
        <v>156</v>
      </c>
      <c r="M132" s="18">
        <v>0</v>
      </c>
      <c r="N132" s="18">
        <f t="shared" si="101"/>
        <v>0</v>
      </c>
    </row>
    <row r="133" spans="1:14" x14ac:dyDescent="0.2">
      <c r="A133" s="44">
        <f t="shared" si="66"/>
        <v>120</v>
      </c>
      <c r="B133" s="18" t="s">
        <v>208</v>
      </c>
      <c r="C133" s="18">
        <v>0</v>
      </c>
      <c r="D133" s="18">
        <v>0</v>
      </c>
      <c r="E133" s="18">
        <f>C133-D133</f>
        <v>0</v>
      </c>
      <c r="F133" s="18">
        <v>0</v>
      </c>
      <c r="G133" s="18">
        <f t="shared" si="100"/>
        <v>0</v>
      </c>
      <c r="H133" s="18">
        <v>0</v>
      </c>
      <c r="I133" s="18">
        <f>G133+H133</f>
        <v>0</v>
      </c>
      <c r="J133" s="65">
        <f>VLOOKUP(L133,$C$192:$D$205,2,FALSE)</f>
        <v>0</v>
      </c>
      <c r="K133" s="18">
        <f>ROUND(I133*J133,0)</f>
        <v>0</v>
      </c>
      <c r="L133" s="122" t="s">
        <v>156</v>
      </c>
      <c r="M133" s="18">
        <v>0</v>
      </c>
      <c r="N133" s="18">
        <f t="shared" si="101"/>
        <v>0</v>
      </c>
    </row>
    <row r="134" spans="1:14" x14ac:dyDescent="0.2">
      <c r="A134" s="44">
        <f t="shared" si="66"/>
        <v>121</v>
      </c>
      <c r="B134" s="18" t="s">
        <v>208</v>
      </c>
      <c r="C134" s="18">
        <v>0</v>
      </c>
      <c r="D134" s="18">
        <f>C134</f>
        <v>0</v>
      </c>
      <c r="E134" s="20">
        <f>C134-D134</f>
        <v>0</v>
      </c>
      <c r="F134" s="20">
        <v>0</v>
      </c>
      <c r="G134" s="18">
        <f t="shared" si="100"/>
        <v>0</v>
      </c>
      <c r="H134" s="20">
        <v>0</v>
      </c>
      <c r="I134" s="18">
        <f>G134+H134</f>
        <v>0</v>
      </c>
      <c r="J134" s="65">
        <f>VLOOKUP(L134,$C$192:$D$205,2,FALSE)</f>
        <v>0</v>
      </c>
      <c r="K134" s="20">
        <f>ROUND(I134*J134,0)</f>
        <v>0</v>
      </c>
      <c r="L134" s="122" t="s">
        <v>156</v>
      </c>
      <c r="M134" s="20">
        <v>0</v>
      </c>
      <c r="N134" s="18">
        <f t="shared" si="101"/>
        <v>0</v>
      </c>
    </row>
    <row r="135" spans="1:14" ht="13.5" thickBot="1" x14ac:dyDescent="0.25">
      <c r="A135" s="44">
        <f t="shared" si="66"/>
        <v>122</v>
      </c>
      <c r="B135" s="19" t="s">
        <v>288</v>
      </c>
      <c r="C135" s="24">
        <f t="shared" ref="C135:I135" si="102">SUM(C130:C134)</f>
        <v>0</v>
      </c>
      <c r="D135" s="24">
        <f t="shared" si="102"/>
        <v>0</v>
      </c>
      <c r="E135" s="24">
        <f t="shared" si="102"/>
        <v>0</v>
      </c>
      <c r="F135" s="24">
        <f t="shared" si="102"/>
        <v>0</v>
      </c>
      <c r="G135" s="24">
        <f t="shared" si="102"/>
        <v>0</v>
      </c>
      <c r="H135" s="24">
        <f t="shared" si="102"/>
        <v>0</v>
      </c>
      <c r="I135" s="24">
        <f t="shared" si="102"/>
        <v>0</v>
      </c>
      <c r="J135" s="43"/>
      <c r="K135" s="24">
        <f>SUM(K130:K134)</f>
        <v>0</v>
      </c>
      <c r="L135" s="23"/>
      <c r="M135" s="24">
        <f t="shared" ref="M135:N135" si="103">SUM(M130:M134)</f>
        <v>0</v>
      </c>
      <c r="N135" s="24">
        <f t="shared" si="103"/>
        <v>0</v>
      </c>
    </row>
    <row r="136" spans="1:14" ht="13.5" thickTop="1" x14ac:dyDescent="0.2">
      <c r="A136" s="44">
        <f t="shared" si="66"/>
        <v>123</v>
      </c>
      <c r="B136" s="19"/>
      <c r="C136" s="18"/>
      <c r="D136" s="18"/>
      <c r="E136" s="18"/>
      <c r="F136" s="18"/>
      <c r="G136" s="18"/>
      <c r="H136" s="18"/>
      <c r="I136" s="18"/>
      <c r="J136" s="122"/>
      <c r="K136" s="18"/>
      <c r="L136" s="23"/>
      <c r="M136" s="18"/>
      <c r="N136" s="18"/>
    </row>
    <row r="137" spans="1:14" x14ac:dyDescent="0.2">
      <c r="A137" s="44">
        <f t="shared" si="66"/>
        <v>124</v>
      </c>
      <c r="B137" s="19"/>
      <c r="C137" s="18"/>
      <c r="D137" s="18"/>
      <c r="E137" s="18"/>
      <c r="F137" s="18"/>
      <c r="G137" s="18"/>
      <c r="H137" s="18"/>
      <c r="I137" s="18"/>
      <c r="J137" s="122"/>
      <c r="K137" s="18"/>
      <c r="L137" s="23"/>
      <c r="M137" s="18"/>
      <c r="N137" s="18"/>
    </row>
    <row r="138" spans="1:14" x14ac:dyDescent="0.2">
      <c r="A138" s="44">
        <f t="shared" si="66"/>
        <v>125</v>
      </c>
      <c r="B138" s="19"/>
      <c r="C138" s="18"/>
      <c r="D138" s="23"/>
      <c r="E138" s="23"/>
      <c r="F138" s="23"/>
      <c r="G138" s="23"/>
      <c r="H138" s="23"/>
      <c r="I138" s="23"/>
      <c r="J138" s="122"/>
      <c r="K138" s="23"/>
      <c r="L138" s="23"/>
      <c r="M138" s="23"/>
      <c r="N138" s="23"/>
    </row>
    <row r="139" spans="1:14" ht="13.5" thickBot="1" x14ac:dyDescent="0.25">
      <c r="A139" s="44">
        <f t="shared" si="66"/>
        <v>126</v>
      </c>
      <c r="B139" s="19"/>
      <c r="C139" s="18"/>
      <c r="D139" s="23"/>
      <c r="E139" s="23"/>
      <c r="F139" s="23"/>
      <c r="G139" s="23"/>
      <c r="H139" s="23"/>
      <c r="I139" s="23"/>
      <c r="J139" s="122"/>
      <c r="K139" s="23"/>
      <c r="L139" s="23"/>
      <c r="M139" s="23"/>
      <c r="N139" s="23"/>
    </row>
    <row r="140" spans="1:14" ht="13.5" thickBot="1" x14ac:dyDescent="0.25">
      <c r="A140" s="44">
        <f t="shared" si="66"/>
        <v>127</v>
      </c>
      <c r="B140" s="15" t="s">
        <v>218</v>
      </c>
      <c r="C140" s="23"/>
      <c r="D140" s="23"/>
      <c r="E140" s="23"/>
      <c r="F140" s="23"/>
      <c r="G140" s="23"/>
      <c r="H140" s="23"/>
      <c r="I140" s="23"/>
      <c r="J140" s="122"/>
      <c r="K140" s="23"/>
      <c r="L140" s="23"/>
      <c r="M140" s="23"/>
      <c r="N140" s="23"/>
    </row>
    <row r="141" spans="1:14" x14ac:dyDescent="0.2">
      <c r="A141" s="44">
        <f t="shared" si="66"/>
        <v>128</v>
      </c>
      <c r="B141" s="16"/>
      <c r="C141" s="23"/>
      <c r="D141" s="23"/>
      <c r="E141" s="23"/>
      <c r="F141" s="23"/>
      <c r="G141" s="23"/>
      <c r="H141" s="23"/>
      <c r="I141" s="23"/>
      <c r="J141" s="122"/>
      <c r="K141" s="23"/>
      <c r="L141" s="23"/>
      <c r="M141" s="23"/>
      <c r="N141" s="23"/>
    </row>
    <row r="142" spans="1:14" x14ac:dyDescent="0.2">
      <c r="A142" s="44">
        <f t="shared" si="66"/>
        <v>129</v>
      </c>
      <c r="B142" s="17" t="s">
        <v>227</v>
      </c>
      <c r="C142" s="18">
        <f>C$14</f>
        <v>108042556</v>
      </c>
      <c r="D142" s="18">
        <f>D$14</f>
        <v>3282008</v>
      </c>
      <c r="E142" s="18">
        <f t="shared" ref="E142:E149" si="104">C142-D142</f>
        <v>104760548</v>
      </c>
      <c r="F142" s="18">
        <f>F$14</f>
        <v>-495495</v>
      </c>
      <c r="G142" s="18">
        <f t="shared" ref="G142:G149" si="105">E142+F142</f>
        <v>104265053</v>
      </c>
      <c r="H142" s="18">
        <f>H$14</f>
        <v>0</v>
      </c>
      <c r="I142" s="18">
        <f t="shared" ref="I142:I149" si="106">G142+H142</f>
        <v>104265053</v>
      </c>
      <c r="J142" s="45" t="s">
        <v>150</v>
      </c>
      <c r="K142" s="18">
        <f>K14</f>
        <v>102496319</v>
      </c>
      <c r="L142" s="45" t="s">
        <v>150</v>
      </c>
      <c r="M142" s="18">
        <f>M$14</f>
        <v>-16280171</v>
      </c>
      <c r="N142" s="18">
        <f t="shared" ref="N142:N149" si="107">K142+M142</f>
        <v>86216148</v>
      </c>
    </row>
    <row r="143" spans="1:14" x14ac:dyDescent="0.2">
      <c r="A143" s="44">
        <f t="shared" si="66"/>
        <v>130</v>
      </c>
      <c r="B143" s="19" t="s">
        <v>196</v>
      </c>
      <c r="C143" s="18">
        <f>C$15</f>
        <v>-6195636</v>
      </c>
      <c r="D143" s="18">
        <f>D$15</f>
        <v>-2314593</v>
      </c>
      <c r="E143" s="18">
        <f t="shared" si="104"/>
        <v>-3881043</v>
      </c>
      <c r="F143" s="18">
        <f>F$15</f>
        <v>0</v>
      </c>
      <c r="G143" s="18">
        <f t="shared" si="105"/>
        <v>-3881043</v>
      </c>
      <c r="H143" s="18">
        <f>H$15</f>
        <v>0</v>
      </c>
      <c r="I143" s="18">
        <f t="shared" si="106"/>
        <v>-3881043</v>
      </c>
      <c r="J143" s="45" t="s">
        <v>150</v>
      </c>
      <c r="K143" s="18">
        <f>K15</f>
        <v>-3717126</v>
      </c>
      <c r="L143" s="45" t="s">
        <v>150</v>
      </c>
      <c r="M143" s="18">
        <f>M$15</f>
        <v>497703</v>
      </c>
      <c r="N143" s="18">
        <f t="shared" si="107"/>
        <v>-3219423</v>
      </c>
    </row>
    <row r="144" spans="1:14" x14ac:dyDescent="0.2">
      <c r="A144" s="44">
        <f t="shared" si="66"/>
        <v>131</v>
      </c>
      <c r="B144" s="19" t="s">
        <v>198</v>
      </c>
      <c r="C144" s="18">
        <f>C16</f>
        <v>0</v>
      </c>
      <c r="D144" s="18">
        <f>D16</f>
        <v>0</v>
      </c>
      <c r="E144" s="18">
        <f t="shared" si="104"/>
        <v>0</v>
      </c>
      <c r="F144" s="18">
        <f>F16</f>
        <v>0</v>
      </c>
      <c r="G144" s="18">
        <f t="shared" si="105"/>
        <v>0</v>
      </c>
      <c r="H144" s="18">
        <f>H16</f>
        <v>0</v>
      </c>
      <c r="I144" s="18">
        <f t="shared" si="106"/>
        <v>0</v>
      </c>
      <c r="J144" s="45" t="s">
        <v>150</v>
      </c>
      <c r="K144" s="18">
        <f>K16</f>
        <v>0</v>
      </c>
      <c r="L144" s="45" t="s">
        <v>150</v>
      </c>
      <c r="M144" s="18">
        <f>M16</f>
        <v>0</v>
      </c>
      <c r="N144" s="18">
        <f t="shared" si="107"/>
        <v>0</v>
      </c>
    </row>
    <row r="145" spans="1:14" x14ac:dyDescent="0.2">
      <c r="A145" s="44">
        <f t="shared" si="66"/>
        <v>132</v>
      </c>
      <c r="B145" s="19" t="s">
        <v>199</v>
      </c>
      <c r="C145" s="18">
        <v>0</v>
      </c>
      <c r="D145" s="18">
        <v>0</v>
      </c>
      <c r="E145" s="18">
        <f t="shared" si="104"/>
        <v>0</v>
      </c>
      <c r="F145" s="18">
        <v>0</v>
      </c>
      <c r="G145" s="18">
        <f t="shared" si="105"/>
        <v>0</v>
      </c>
      <c r="H145" s="18">
        <v>0</v>
      </c>
      <c r="I145" s="18">
        <f t="shared" si="106"/>
        <v>0</v>
      </c>
      <c r="J145" s="65">
        <f>VLOOKUP(L145,$C$192:$D$205,2,FALSE)</f>
        <v>0.98899999999999999</v>
      </c>
      <c r="K145" s="18">
        <f>ROUND(I145*J145,0)</f>
        <v>0</v>
      </c>
      <c r="L145" s="45" t="s">
        <v>238</v>
      </c>
      <c r="M145" s="18">
        <v>0</v>
      </c>
      <c r="N145" s="18">
        <f t="shared" si="107"/>
        <v>0</v>
      </c>
    </row>
    <row r="146" spans="1:14" x14ac:dyDescent="0.2">
      <c r="A146" s="44">
        <f t="shared" si="66"/>
        <v>133</v>
      </c>
      <c r="B146" s="19" t="s">
        <v>211</v>
      </c>
      <c r="C146" s="18">
        <f>C44</f>
        <v>0</v>
      </c>
      <c r="D146" s="18">
        <f>D44</f>
        <v>0</v>
      </c>
      <c r="E146" s="18">
        <f t="shared" si="104"/>
        <v>0</v>
      </c>
      <c r="F146" s="18">
        <f>F44</f>
        <v>0</v>
      </c>
      <c r="G146" s="18">
        <f t="shared" si="105"/>
        <v>0</v>
      </c>
      <c r="H146" s="18">
        <f>H44</f>
        <v>0</v>
      </c>
      <c r="I146" s="18">
        <f t="shared" si="106"/>
        <v>0</v>
      </c>
      <c r="J146" s="65">
        <f>VLOOKUP(L146,$C$192:$D$205,2,FALSE)</f>
        <v>0.98599999999999999</v>
      </c>
      <c r="K146" s="18">
        <f>ROUND(I146*J146,0)</f>
        <v>0</v>
      </c>
      <c r="L146" s="45" t="s">
        <v>153</v>
      </c>
      <c r="M146" s="18">
        <f>M44</f>
        <v>0</v>
      </c>
      <c r="N146" s="18">
        <f t="shared" si="107"/>
        <v>0</v>
      </c>
    </row>
    <row r="147" spans="1:14" x14ac:dyDescent="0.2">
      <c r="A147" s="44">
        <f t="shared" si="66"/>
        <v>134</v>
      </c>
      <c r="B147" s="19" t="s">
        <v>201</v>
      </c>
      <c r="C147" s="18">
        <f>C$19</f>
        <v>0</v>
      </c>
      <c r="D147" s="18">
        <f>D$19</f>
        <v>0</v>
      </c>
      <c r="E147" s="18">
        <f t="shared" si="104"/>
        <v>0</v>
      </c>
      <c r="F147" s="18">
        <f>F$19</f>
        <v>0</v>
      </c>
      <c r="G147" s="18">
        <f t="shared" si="105"/>
        <v>0</v>
      </c>
      <c r="H147" s="18">
        <f>H$19</f>
        <v>0</v>
      </c>
      <c r="I147" s="18">
        <f t="shared" si="106"/>
        <v>0</v>
      </c>
      <c r="J147" s="65">
        <f>VLOOKUP(L147,$C$192:$D$205,2,FALSE)</f>
        <v>0.98599999999999999</v>
      </c>
      <c r="K147" s="18">
        <f>ROUND(I147*J147,0)</f>
        <v>0</v>
      </c>
      <c r="L147" s="45" t="s">
        <v>153</v>
      </c>
      <c r="M147" s="18">
        <f>M$19</f>
        <v>117148</v>
      </c>
      <c r="N147" s="18">
        <f t="shared" si="107"/>
        <v>117148</v>
      </c>
    </row>
    <row r="148" spans="1:14" x14ac:dyDescent="0.2">
      <c r="A148" s="44">
        <f t="shared" si="66"/>
        <v>135</v>
      </c>
      <c r="B148" s="19" t="s">
        <v>197</v>
      </c>
      <c r="C148" s="18">
        <v>0</v>
      </c>
      <c r="D148" s="18">
        <v>0</v>
      </c>
      <c r="E148" s="18">
        <f t="shared" si="104"/>
        <v>0</v>
      </c>
      <c r="F148" s="18">
        <v>0</v>
      </c>
      <c r="G148" s="18">
        <f t="shared" si="105"/>
        <v>0</v>
      </c>
      <c r="H148" s="18">
        <v>0</v>
      </c>
      <c r="I148" s="18">
        <f t="shared" si="106"/>
        <v>0</v>
      </c>
      <c r="J148" s="65">
        <f>VLOOKUP(L148,$C$192:$D$205,2,FALSE)</f>
        <v>0.98899999999999999</v>
      </c>
      <c r="K148" s="18">
        <f>ROUND(I148*J148,0)</f>
        <v>0</v>
      </c>
      <c r="L148" s="45" t="s">
        <v>238</v>
      </c>
      <c r="M148" s="18">
        <v>0</v>
      </c>
      <c r="N148" s="18">
        <f t="shared" si="107"/>
        <v>0</v>
      </c>
    </row>
    <row r="149" spans="1:14" x14ac:dyDescent="0.2">
      <c r="A149" s="44">
        <f t="shared" si="66"/>
        <v>136</v>
      </c>
      <c r="B149" s="19" t="s">
        <v>197</v>
      </c>
      <c r="C149" s="20">
        <v>0</v>
      </c>
      <c r="D149" s="20">
        <v>0</v>
      </c>
      <c r="E149" s="20">
        <f t="shared" si="104"/>
        <v>0</v>
      </c>
      <c r="F149" s="20">
        <v>0</v>
      </c>
      <c r="G149" s="20">
        <f t="shared" si="105"/>
        <v>0</v>
      </c>
      <c r="H149" s="20">
        <v>0</v>
      </c>
      <c r="I149" s="20">
        <f t="shared" si="106"/>
        <v>0</v>
      </c>
      <c r="J149" s="65">
        <f>VLOOKUP(L149,$C$192:$D$205,2,FALSE)</f>
        <v>0.98899999999999999</v>
      </c>
      <c r="K149" s="20">
        <f>ROUND(I149*J149,0)</f>
        <v>0</v>
      </c>
      <c r="L149" s="45" t="s">
        <v>238</v>
      </c>
      <c r="M149" s="20">
        <v>0</v>
      </c>
      <c r="N149" s="20">
        <f t="shared" si="107"/>
        <v>0</v>
      </c>
    </row>
    <row r="150" spans="1:14" x14ac:dyDescent="0.2">
      <c r="A150" s="44">
        <f t="shared" ref="A150:A185" si="108">A149+1</f>
        <v>137</v>
      </c>
      <c r="B150" s="19" t="s">
        <v>202</v>
      </c>
      <c r="C150" s="18">
        <f t="shared" ref="C150:I150" si="109">SUM(C142:C149)</f>
        <v>101846920</v>
      </c>
      <c r="D150" s="18">
        <f t="shared" si="109"/>
        <v>967415</v>
      </c>
      <c r="E150" s="18">
        <f t="shared" si="109"/>
        <v>100879505</v>
      </c>
      <c r="F150" s="18">
        <f t="shared" si="109"/>
        <v>-495495</v>
      </c>
      <c r="G150" s="18">
        <f t="shared" si="109"/>
        <v>100384010</v>
      </c>
      <c r="H150" s="18">
        <f t="shared" si="109"/>
        <v>0</v>
      </c>
      <c r="I150" s="18">
        <f t="shared" si="109"/>
        <v>100384010</v>
      </c>
      <c r="J150" s="46"/>
      <c r="K150" s="18">
        <f>SUM(K142:K149)</f>
        <v>98779193</v>
      </c>
      <c r="L150" s="23"/>
      <c r="M150" s="18">
        <f t="shared" ref="M150:N150" si="110">SUM(M142:M149)</f>
        <v>-15665320</v>
      </c>
      <c r="N150" s="18">
        <f t="shared" si="110"/>
        <v>83113873</v>
      </c>
    </row>
    <row r="151" spans="1:14" x14ac:dyDescent="0.2">
      <c r="A151" s="44">
        <f t="shared" si="108"/>
        <v>138</v>
      </c>
      <c r="B151" s="19" t="s">
        <v>203</v>
      </c>
      <c r="C151" s="21">
        <v>0.17788999999999999</v>
      </c>
      <c r="D151" s="21">
        <f t="shared" ref="D151:I151" si="111">$C151</f>
        <v>0.17788999999999999</v>
      </c>
      <c r="E151" s="21">
        <f t="shared" si="111"/>
        <v>0.17788999999999999</v>
      </c>
      <c r="F151" s="21">
        <f t="shared" si="111"/>
        <v>0.17788999999999999</v>
      </c>
      <c r="G151" s="21">
        <f t="shared" si="111"/>
        <v>0.17788999999999999</v>
      </c>
      <c r="H151" s="21">
        <f t="shared" si="111"/>
        <v>0.17788999999999999</v>
      </c>
      <c r="I151" s="21">
        <f t="shared" si="111"/>
        <v>0.17788999999999999</v>
      </c>
      <c r="J151" s="41"/>
      <c r="K151" s="21">
        <f>$C151</f>
        <v>0.17788999999999999</v>
      </c>
      <c r="L151" s="23"/>
      <c r="M151" s="21">
        <f t="shared" ref="M151:N151" si="112">$C151</f>
        <v>0.17788999999999999</v>
      </c>
      <c r="N151" s="21">
        <f t="shared" si="112"/>
        <v>0.17788999999999999</v>
      </c>
    </row>
    <row r="152" spans="1:14" x14ac:dyDescent="0.2">
      <c r="A152" s="44">
        <f t="shared" si="108"/>
        <v>139</v>
      </c>
      <c r="B152" s="19" t="s">
        <v>204</v>
      </c>
      <c r="C152" s="18">
        <f t="shared" ref="C152:I152" si="113">ROUND(C150*C151,0)</f>
        <v>18117549</v>
      </c>
      <c r="D152" s="18">
        <f t="shared" si="113"/>
        <v>172093</v>
      </c>
      <c r="E152" s="18">
        <f t="shared" si="113"/>
        <v>17945455</v>
      </c>
      <c r="F152" s="18">
        <f t="shared" si="113"/>
        <v>-88144</v>
      </c>
      <c r="G152" s="18">
        <f t="shared" si="113"/>
        <v>17857312</v>
      </c>
      <c r="H152" s="18">
        <f t="shared" si="113"/>
        <v>0</v>
      </c>
      <c r="I152" s="18">
        <f t="shared" si="113"/>
        <v>17857312</v>
      </c>
      <c r="J152" s="43"/>
      <c r="K152" s="18">
        <f>ROUND(K150*K151,0)</f>
        <v>17571831</v>
      </c>
      <c r="L152" s="23"/>
      <c r="M152" s="18">
        <f t="shared" ref="M152:N152" si="114">ROUND(M150*M151,0)</f>
        <v>-2786704</v>
      </c>
      <c r="N152" s="18">
        <f t="shared" si="114"/>
        <v>14785127</v>
      </c>
    </row>
    <row r="153" spans="1:14" x14ac:dyDescent="0.2">
      <c r="A153" s="44">
        <f t="shared" si="108"/>
        <v>140</v>
      </c>
      <c r="B153" s="19" t="s">
        <v>304</v>
      </c>
      <c r="C153" s="20">
        <v>7056000</v>
      </c>
      <c r="D153" s="20">
        <v>0</v>
      </c>
      <c r="E153" s="20">
        <f t="shared" ref="E153" si="115">C153-D153</f>
        <v>7056000</v>
      </c>
      <c r="F153" s="20">
        <v>0</v>
      </c>
      <c r="G153" s="20">
        <f>E153+F153</f>
        <v>7056000</v>
      </c>
      <c r="H153" s="20">
        <v>0</v>
      </c>
      <c r="I153" s="20">
        <f t="shared" ref="I153" si="116">G153+H153</f>
        <v>7056000</v>
      </c>
      <c r="J153" s="65">
        <f>VLOOKUP(L153,$C$192:$D$205,2,FALSE)</f>
        <v>0.98899999999999999</v>
      </c>
      <c r="K153" s="20">
        <f>ROUND(I153*J153,0)</f>
        <v>6978384</v>
      </c>
      <c r="L153" s="45" t="s">
        <v>238</v>
      </c>
      <c r="M153" s="20">
        <v>0</v>
      </c>
      <c r="N153" s="20">
        <f>K153+M153</f>
        <v>6978384</v>
      </c>
    </row>
    <row r="154" spans="1:14" x14ac:dyDescent="0.2">
      <c r="A154" s="44">
        <f t="shared" si="108"/>
        <v>141</v>
      </c>
      <c r="B154" s="19" t="s">
        <v>305</v>
      </c>
      <c r="C154" s="18">
        <f>C152+C153</f>
        <v>25173549</v>
      </c>
      <c r="D154" s="18">
        <f t="shared" ref="D154" si="117">D152+D153</f>
        <v>172093</v>
      </c>
      <c r="E154" s="18">
        <f t="shared" ref="E154" si="118">E152+E153</f>
        <v>25001455</v>
      </c>
      <c r="F154" s="18">
        <f t="shared" ref="F154" si="119">F152+F153</f>
        <v>-88144</v>
      </c>
      <c r="G154" s="18">
        <f t="shared" ref="G154" si="120">G152+G153</f>
        <v>24913312</v>
      </c>
      <c r="H154" s="18">
        <f t="shared" ref="H154" si="121">H152+H153</f>
        <v>0</v>
      </c>
      <c r="I154" s="18">
        <f t="shared" ref="I154:K154" si="122">I152+I153</f>
        <v>24913312</v>
      </c>
      <c r="J154" s="43"/>
      <c r="K154" s="18">
        <f t="shared" si="122"/>
        <v>24550215</v>
      </c>
      <c r="L154" s="23"/>
      <c r="M154" s="18">
        <f t="shared" ref="M154:N154" si="123">M152+M153</f>
        <v>-2786704</v>
      </c>
      <c r="N154" s="18">
        <f t="shared" si="123"/>
        <v>21763511</v>
      </c>
    </row>
    <row r="155" spans="1:14" x14ac:dyDescent="0.2">
      <c r="A155" s="44">
        <f t="shared" si="108"/>
        <v>142</v>
      </c>
      <c r="B155" s="19" t="s">
        <v>205</v>
      </c>
      <c r="C155" s="121">
        <v>6.5000000000000002E-2</v>
      </c>
      <c r="D155" s="22">
        <f>$C155</f>
        <v>6.5000000000000002E-2</v>
      </c>
      <c r="E155" s="22">
        <f>$C155</f>
        <v>6.5000000000000002E-2</v>
      </c>
      <c r="F155" s="22">
        <f>$C155</f>
        <v>6.5000000000000002E-2</v>
      </c>
      <c r="G155" s="22">
        <f>$C155</f>
        <v>6.5000000000000002E-2</v>
      </c>
      <c r="H155" s="22"/>
      <c r="I155" s="22">
        <v>6.5000000000000002E-2</v>
      </c>
      <c r="J155" s="42"/>
      <c r="K155" s="22">
        <f>$I155</f>
        <v>6.5000000000000002E-2</v>
      </c>
      <c r="L155" s="23"/>
      <c r="M155" s="22">
        <f>$I155</f>
        <v>6.5000000000000002E-2</v>
      </c>
      <c r="N155" s="22">
        <f>$I155</f>
        <v>6.5000000000000002E-2</v>
      </c>
    </row>
    <row r="156" spans="1:14" x14ac:dyDescent="0.2">
      <c r="A156" s="44">
        <f t="shared" si="108"/>
        <v>143</v>
      </c>
      <c r="B156" s="19" t="s">
        <v>206</v>
      </c>
      <c r="C156" s="18">
        <f>ROUND(C154*C155,0)</f>
        <v>1636281</v>
      </c>
      <c r="D156" s="18">
        <f>ROUND(D154*D155,0)</f>
        <v>11186</v>
      </c>
      <c r="E156" s="18">
        <f>ROUND(E154*E155,0)</f>
        <v>1625095</v>
      </c>
      <c r="F156" s="18">
        <f>ROUND(F154*F155,0)</f>
        <v>-5729</v>
      </c>
      <c r="G156" s="18">
        <f>ROUND(G154*G155,0)</f>
        <v>1619365</v>
      </c>
      <c r="H156" s="18">
        <f>I156-G156</f>
        <v>0</v>
      </c>
      <c r="I156" s="18">
        <f>ROUND(I154*I155,0)</f>
        <v>1619365</v>
      </c>
      <c r="J156" s="43"/>
      <c r="K156" s="18">
        <f>ROUND(K154*K155,0)</f>
        <v>1595764</v>
      </c>
      <c r="L156" s="23"/>
      <c r="M156" s="18">
        <f>ROUND(M154*M155,0)</f>
        <v>-181136</v>
      </c>
      <c r="N156" s="18">
        <f>ROUND(N154*N155,0)</f>
        <v>1414628</v>
      </c>
    </row>
    <row r="157" spans="1:14" x14ac:dyDescent="0.2">
      <c r="A157" s="44">
        <f t="shared" si="108"/>
        <v>144</v>
      </c>
      <c r="B157" s="18" t="s">
        <v>361</v>
      </c>
      <c r="C157" s="18">
        <f>ROUND(C153*C155*-1,0)</f>
        <v>-458640</v>
      </c>
      <c r="D157" s="18">
        <f>ROUND(D153*D155*-1,0)</f>
        <v>0</v>
      </c>
      <c r="E157" s="18">
        <f>C157-D157</f>
        <v>-458640</v>
      </c>
      <c r="F157" s="18">
        <f>ROUND(F153*F155*-1,0)</f>
        <v>0</v>
      </c>
      <c r="G157" s="18">
        <f t="shared" ref="G157:G160" si="124">E157+F157</f>
        <v>-458640</v>
      </c>
      <c r="H157" s="18">
        <f>I157-G157</f>
        <v>0</v>
      </c>
      <c r="I157" s="18">
        <f>ROUND(I153*I155*-1,0)</f>
        <v>-458640</v>
      </c>
      <c r="J157" s="65">
        <f>VLOOKUP(L157,$C$192:$D$205,2,FALSE)</f>
        <v>0.98899999999999999</v>
      </c>
      <c r="K157" s="18">
        <f>ROUND(I157*J157,0)</f>
        <v>-453595</v>
      </c>
      <c r="L157" s="45" t="s">
        <v>238</v>
      </c>
      <c r="M157" s="18">
        <f>ROUND(M153*M155*-1,0)</f>
        <v>0</v>
      </c>
      <c r="N157" s="18">
        <f t="shared" ref="N157:N160" si="125">K157+M157</f>
        <v>-453595</v>
      </c>
    </row>
    <row r="158" spans="1:14" x14ac:dyDescent="0.2">
      <c r="A158" s="44">
        <f t="shared" si="108"/>
        <v>145</v>
      </c>
      <c r="B158" s="18" t="s">
        <v>286</v>
      </c>
      <c r="C158" s="18">
        <f>414445-458640</f>
        <v>-44195</v>
      </c>
      <c r="D158" s="18">
        <f>C158</f>
        <v>-44195</v>
      </c>
      <c r="E158" s="18">
        <f>C158-D158</f>
        <v>0</v>
      </c>
      <c r="F158" s="18">
        <v>0</v>
      </c>
      <c r="G158" s="18">
        <f t="shared" si="124"/>
        <v>0</v>
      </c>
      <c r="H158" s="18">
        <v>0</v>
      </c>
      <c r="I158" s="18">
        <f>G158+H158</f>
        <v>0</v>
      </c>
      <c r="J158" s="65">
        <f>VLOOKUP(L158,$C$192:$D$205,2,FALSE)</f>
        <v>0</v>
      </c>
      <c r="K158" s="18">
        <f>ROUND(I158*J158,0)</f>
        <v>0</v>
      </c>
      <c r="L158" s="122" t="s">
        <v>156</v>
      </c>
      <c r="M158" s="18">
        <v>0</v>
      </c>
      <c r="N158" s="18">
        <f t="shared" si="125"/>
        <v>0</v>
      </c>
    </row>
    <row r="159" spans="1:14" x14ac:dyDescent="0.2">
      <c r="A159" s="44">
        <f t="shared" si="108"/>
        <v>146</v>
      </c>
      <c r="B159" s="18" t="s">
        <v>208</v>
      </c>
      <c r="C159" s="18">
        <v>0</v>
      </c>
      <c r="D159" s="18">
        <v>0</v>
      </c>
      <c r="E159" s="18">
        <f>C159-D159</f>
        <v>0</v>
      </c>
      <c r="F159" s="18">
        <v>0</v>
      </c>
      <c r="G159" s="18">
        <f t="shared" si="124"/>
        <v>0</v>
      </c>
      <c r="H159" s="18">
        <v>0</v>
      </c>
      <c r="I159" s="18">
        <f>G159+H159</f>
        <v>0</v>
      </c>
      <c r="J159" s="65">
        <f>VLOOKUP(L159,$C$192:$D$205,2,FALSE)</f>
        <v>0</v>
      </c>
      <c r="K159" s="18">
        <f>ROUND(I159*J159,0)</f>
        <v>0</v>
      </c>
      <c r="L159" s="122" t="s">
        <v>156</v>
      </c>
      <c r="M159" s="18">
        <v>0</v>
      </c>
      <c r="N159" s="18">
        <f t="shared" si="125"/>
        <v>0</v>
      </c>
    </row>
    <row r="160" spans="1:14" x14ac:dyDescent="0.2">
      <c r="A160" s="44">
        <f t="shared" si="108"/>
        <v>147</v>
      </c>
      <c r="B160" s="18" t="s">
        <v>208</v>
      </c>
      <c r="C160" s="18">
        <v>0</v>
      </c>
      <c r="D160" s="18">
        <f>C160</f>
        <v>0</v>
      </c>
      <c r="E160" s="20">
        <f>C160-D160</f>
        <v>0</v>
      </c>
      <c r="F160" s="20">
        <v>0</v>
      </c>
      <c r="G160" s="18">
        <f t="shared" si="124"/>
        <v>0</v>
      </c>
      <c r="H160" s="20">
        <v>0</v>
      </c>
      <c r="I160" s="18">
        <f>G160+H160</f>
        <v>0</v>
      </c>
      <c r="J160" s="65">
        <f>VLOOKUP(L160,$C$192:$D$205,2,FALSE)</f>
        <v>0</v>
      </c>
      <c r="K160" s="20">
        <f>ROUND(I160*J160,0)</f>
        <v>0</v>
      </c>
      <c r="L160" s="122" t="s">
        <v>156</v>
      </c>
      <c r="M160" s="20">
        <v>0</v>
      </c>
      <c r="N160" s="18">
        <f t="shared" si="125"/>
        <v>0</v>
      </c>
    </row>
    <row r="161" spans="1:14" ht="13.5" thickBot="1" x14ac:dyDescent="0.25">
      <c r="A161" s="44">
        <f t="shared" si="108"/>
        <v>148</v>
      </c>
      <c r="B161" s="19" t="s">
        <v>219</v>
      </c>
      <c r="C161" s="24">
        <f t="shared" ref="C161:I161" si="126">SUM(C156:C160)</f>
        <v>1133446</v>
      </c>
      <c r="D161" s="24">
        <f t="shared" si="126"/>
        <v>-33009</v>
      </c>
      <c r="E161" s="24">
        <f t="shared" si="126"/>
        <v>1166455</v>
      </c>
      <c r="F161" s="24">
        <f t="shared" si="126"/>
        <v>-5729</v>
      </c>
      <c r="G161" s="24">
        <f t="shared" si="126"/>
        <v>1160725</v>
      </c>
      <c r="H161" s="24">
        <f t="shared" si="126"/>
        <v>0</v>
      </c>
      <c r="I161" s="24">
        <f t="shared" si="126"/>
        <v>1160725</v>
      </c>
      <c r="J161" s="43"/>
      <c r="K161" s="24">
        <f>SUM(K156:K160)</f>
        <v>1142169</v>
      </c>
      <c r="L161" s="23"/>
      <c r="M161" s="24">
        <f t="shared" ref="M161:N161" si="127">SUM(M156:M160)</f>
        <v>-181136</v>
      </c>
      <c r="N161" s="24">
        <f t="shared" si="127"/>
        <v>961033</v>
      </c>
    </row>
    <row r="162" spans="1:14" ht="13.5" thickTop="1" x14ac:dyDescent="0.2">
      <c r="A162" s="44">
        <f t="shared" si="108"/>
        <v>149</v>
      </c>
      <c r="B162" s="19"/>
      <c r="C162" s="18"/>
      <c r="D162" s="18"/>
      <c r="E162" s="18"/>
      <c r="F162" s="18"/>
      <c r="G162" s="18"/>
      <c r="H162" s="18"/>
      <c r="I162" s="18"/>
      <c r="J162" s="122"/>
      <c r="K162" s="18"/>
      <c r="L162" s="23"/>
      <c r="M162" s="18"/>
      <c r="N162" s="18"/>
    </row>
    <row r="163" spans="1:14" x14ac:dyDescent="0.2">
      <c r="A163" s="44">
        <f t="shared" si="108"/>
        <v>150</v>
      </c>
      <c r="B163" s="19"/>
      <c r="C163" s="18"/>
      <c r="D163" s="18"/>
      <c r="E163" s="18"/>
      <c r="F163" s="18"/>
      <c r="G163" s="18"/>
      <c r="H163" s="18"/>
      <c r="I163" s="18"/>
      <c r="J163" s="122"/>
      <c r="K163" s="18"/>
      <c r="L163" s="23"/>
      <c r="M163" s="18"/>
      <c r="N163" s="18"/>
    </row>
    <row r="164" spans="1:14" x14ac:dyDescent="0.2">
      <c r="A164" s="44">
        <f t="shared" si="108"/>
        <v>151</v>
      </c>
      <c r="B164" s="19"/>
      <c r="C164" s="18"/>
      <c r="D164" s="18"/>
      <c r="E164" s="18"/>
      <c r="F164" s="18"/>
      <c r="G164" s="18"/>
      <c r="H164" s="18"/>
      <c r="I164" s="18"/>
      <c r="J164" s="122"/>
      <c r="K164" s="18"/>
      <c r="L164" s="23"/>
      <c r="M164" s="18"/>
      <c r="N164" s="18"/>
    </row>
    <row r="165" spans="1:14" ht="13.5" thickBot="1" x14ac:dyDescent="0.25">
      <c r="A165" s="44">
        <f t="shared" si="108"/>
        <v>152</v>
      </c>
      <c r="B165" s="19"/>
      <c r="C165" s="18"/>
      <c r="D165" s="18"/>
      <c r="E165" s="18"/>
      <c r="F165" s="18"/>
      <c r="G165" s="18"/>
      <c r="H165" s="18"/>
      <c r="I165" s="18"/>
      <c r="J165" s="122"/>
      <c r="K165" s="18"/>
      <c r="L165" s="23"/>
      <c r="M165" s="18"/>
      <c r="N165" s="18"/>
    </row>
    <row r="166" spans="1:14" ht="13.5" thickBot="1" x14ac:dyDescent="0.25">
      <c r="A166" s="44">
        <f t="shared" si="108"/>
        <v>153</v>
      </c>
      <c r="B166" s="15" t="s">
        <v>220</v>
      </c>
      <c r="C166" s="18"/>
      <c r="D166" s="23"/>
      <c r="E166" s="23"/>
      <c r="F166" s="23"/>
      <c r="G166" s="23"/>
      <c r="H166" s="23"/>
      <c r="I166" s="23"/>
      <c r="J166" s="122"/>
      <c r="K166" s="23"/>
      <c r="L166" s="23"/>
      <c r="M166" s="23"/>
      <c r="N166" s="23"/>
    </row>
    <row r="167" spans="1:14" x14ac:dyDescent="0.2">
      <c r="A167" s="44">
        <f t="shared" si="108"/>
        <v>154</v>
      </c>
      <c r="B167" s="16"/>
      <c r="C167" s="18"/>
      <c r="D167" s="23"/>
      <c r="E167" s="23"/>
      <c r="F167" s="23"/>
      <c r="G167" s="23"/>
      <c r="H167" s="23"/>
      <c r="I167" s="23"/>
      <c r="J167" s="122"/>
      <c r="K167" s="23"/>
      <c r="L167" s="23"/>
      <c r="M167" s="23"/>
      <c r="N167" s="23"/>
    </row>
    <row r="168" spans="1:14" x14ac:dyDescent="0.2">
      <c r="A168" s="44">
        <f t="shared" si="108"/>
        <v>155</v>
      </c>
      <c r="B168" s="19"/>
      <c r="C168" s="18"/>
      <c r="D168" s="23"/>
      <c r="E168" s="23"/>
      <c r="F168" s="23"/>
      <c r="G168" s="23"/>
      <c r="H168" s="23"/>
      <c r="I168" s="23"/>
      <c r="J168" s="122"/>
      <c r="K168" s="23"/>
      <c r="L168" s="23"/>
      <c r="M168" s="23"/>
      <c r="N168" s="23"/>
    </row>
    <row r="169" spans="1:14" x14ac:dyDescent="0.2">
      <c r="A169" s="44">
        <f t="shared" si="108"/>
        <v>156</v>
      </c>
      <c r="B169" s="19"/>
      <c r="C169" s="18"/>
      <c r="D169" s="23"/>
      <c r="E169" s="23"/>
      <c r="F169" s="23"/>
      <c r="G169" s="23"/>
      <c r="H169" s="23"/>
      <c r="I169" s="23"/>
      <c r="J169" s="122"/>
      <c r="K169" s="23"/>
      <c r="L169" s="23"/>
      <c r="M169" s="23"/>
      <c r="N169" s="23"/>
    </row>
    <row r="170" spans="1:14" x14ac:dyDescent="0.2">
      <c r="A170" s="44">
        <f t="shared" si="108"/>
        <v>157</v>
      </c>
      <c r="B170" s="19" t="s">
        <v>284</v>
      </c>
      <c r="C170" s="68">
        <v>7676</v>
      </c>
      <c r="D170" s="68">
        <v>7676</v>
      </c>
      <c r="E170" s="68">
        <f>C170-D170</f>
        <v>0</v>
      </c>
      <c r="F170" s="68">
        <v>0</v>
      </c>
      <c r="G170" s="18">
        <f>E170+F170</f>
        <v>0</v>
      </c>
      <c r="H170" s="68">
        <v>0</v>
      </c>
      <c r="I170" s="68">
        <f>G170+H170</f>
        <v>0</v>
      </c>
      <c r="J170" s="58">
        <f>VLOOKUP(L170,$C$192:$D$205,2,FALSE)</f>
        <v>0</v>
      </c>
      <c r="K170" s="68">
        <f>ROUND(I170*J170,0)</f>
        <v>0</v>
      </c>
      <c r="L170" s="122" t="s">
        <v>156</v>
      </c>
      <c r="M170" s="68">
        <v>0</v>
      </c>
      <c r="N170" s="18">
        <f t="shared" ref="N170:N172" si="128">K170+M170</f>
        <v>0</v>
      </c>
    </row>
    <row r="171" spans="1:14" x14ac:dyDescent="0.2">
      <c r="A171" s="44">
        <f t="shared" si="108"/>
        <v>158</v>
      </c>
      <c r="B171" s="19" t="s">
        <v>364</v>
      </c>
      <c r="C171" s="68">
        <v>0</v>
      </c>
      <c r="D171" s="68">
        <v>0</v>
      </c>
      <c r="E171" s="68">
        <f>C171-D171</f>
        <v>0</v>
      </c>
      <c r="F171" s="68">
        <v>0</v>
      </c>
      <c r="G171" s="18">
        <f>E171+F171</f>
        <v>0</v>
      </c>
      <c r="H171" s="68">
        <v>0</v>
      </c>
      <c r="I171" s="68">
        <f>G171+H171</f>
        <v>0</v>
      </c>
      <c r="J171" s="58">
        <f>VLOOKUP(L171,$C$192:$D$205,2,FALSE)</f>
        <v>0.98599999999999999</v>
      </c>
      <c r="K171" s="68">
        <f>ROUND(I171*J171,0)</f>
        <v>0</v>
      </c>
      <c r="L171" s="45" t="s">
        <v>153</v>
      </c>
      <c r="M171" s="68">
        <v>-197446</v>
      </c>
      <c r="N171" s="18">
        <f t="shared" si="128"/>
        <v>-197446</v>
      </c>
    </row>
    <row r="172" spans="1:14" x14ac:dyDescent="0.2">
      <c r="A172" s="44">
        <f t="shared" si="108"/>
        <v>159</v>
      </c>
      <c r="B172" s="19" t="s">
        <v>220</v>
      </c>
      <c r="C172" s="68">
        <v>0</v>
      </c>
      <c r="D172" s="68">
        <v>0</v>
      </c>
      <c r="E172" s="68">
        <f>C172-D172</f>
        <v>0</v>
      </c>
      <c r="F172" s="68">
        <v>0</v>
      </c>
      <c r="G172" s="18">
        <f>E172+F172</f>
        <v>0</v>
      </c>
      <c r="H172" s="68">
        <v>0</v>
      </c>
      <c r="I172" s="68">
        <f>G172+H172</f>
        <v>0</v>
      </c>
      <c r="J172" s="58">
        <f>VLOOKUP(L172,$C$192:$D$205,2,FALSE)</f>
        <v>0.98899999999999999</v>
      </c>
      <c r="K172" s="68">
        <f>ROUND(I172*J172,0)</f>
        <v>0</v>
      </c>
      <c r="L172" s="45" t="s">
        <v>238</v>
      </c>
      <c r="M172" s="68">
        <v>0</v>
      </c>
      <c r="N172" s="18">
        <f t="shared" si="128"/>
        <v>0</v>
      </c>
    </row>
    <row r="173" spans="1:14" ht="13.5" thickBot="1" x14ac:dyDescent="0.25">
      <c r="A173" s="44">
        <f t="shared" si="108"/>
        <v>160</v>
      </c>
      <c r="B173" s="19" t="s">
        <v>285</v>
      </c>
      <c r="C173" s="24">
        <f t="shared" ref="C173:I173" si="129">SUM(C170:C172)</f>
        <v>7676</v>
      </c>
      <c r="D173" s="24">
        <f t="shared" si="129"/>
        <v>7676</v>
      </c>
      <c r="E173" s="24">
        <f t="shared" si="129"/>
        <v>0</v>
      </c>
      <c r="F173" s="24">
        <f t="shared" si="129"/>
        <v>0</v>
      </c>
      <c r="G173" s="24">
        <f t="shared" si="129"/>
        <v>0</v>
      </c>
      <c r="H173" s="24">
        <f t="shared" si="129"/>
        <v>0</v>
      </c>
      <c r="I173" s="24">
        <f t="shared" si="129"/>
        <v>0</v>
      </c>
      <c r="J173" s="65"/>
      <c r="K173" s="24">
        <f>SUM(K170:K172)</f>
        <v>0</v>
      </c>
      <c r="L173" s="45"/>
      <c r="M173" s="24">
        <f t="shared" ref="M173:N173" si="130">SUM(M170:M172)</f>
        <v>-197446</v>
      </c>
      <c r="N173" s="24">
        <f t="shared" si="130"/>
        <v>-197446</v>
      </c>
    </row>
    <row r="174" spans="1:14" ht="13.5" thickTop="1" x14ac:dyDescent="0.2">
      <c r="A174" s="44">
        <f t="shared" si="108"/>
        <v>161</v>
      </c>
      <c r="B174" s="19"/>
      <c r="C174" s="18"/>
      <c r="D174" s="23"/>
      <c r="E174" s="23"/>
      <c r="F174" s="23"/>
      <c r="G174" s="23"/>
      <c r="H174" s="23"/>
      <c r="I174" s="23"/>
      <c r="J174" s="122"/>
      <c r="K174" s="23"/>
      <c r="L174" s="23"/>
      <c r="M174" s="23"/>
      <c r="N174" s="23"/>
    </row>
    <row r="175" spans="1:14" x14ac:dyDescent="0.2">
      <c r="A175" s="44">
        <f t="shared" si="108"/>
        <v>162</v>
      </c>
      <c r="B175" s="19"/>
      <c r="C175" s="18"/>
      <c r="D175" s="23"/>
      <c r="E175" s="23"/>
      <c r="F175" s="23"/>
      <c r="G175" s="23"/>
      <c r="H175" s="23"/>
      <c r="I175" s="23"/>
      <c r="J175" s="122"/>
      <c r="K175" s="23"/>
      <c r="L175" s="23"/>
      <c r="M175" s="23"/>
      <c r="N175" s="23"/>
    </row>
    <row r="176" spans="1:14" x14ac:dyDescent="0.2">
      <c r="A176" s="44">
        <f t="shared" si="108"/>
        <v>163</v>
      </c>
      <c r="B176" s="19"/>
      <c r="C176" s="18"/>
      <c r="D176" s="23"/>
      <c r="E176" s="23"/>
      <c r="F176" s="23"/>
      <c r="G176" s="23"/>
      <c r="H176" s="23"/>
      <c r="I176" s="23"/>
      <c r="J176" s="122"/>
      <c r="K176" s="23"/>
      <c r="L176" s="23"/>
      <c r="M176" s="23"/>
      <c r="N176" s="23"/>
    </row>
    <row r="177" spans="1:14" x14ac:dyDescent="0.2">
      <c r="A177" s="44">
        <f t="shared" si="108"/>
        <v>164</v>
      </c>
      <c r="C177" s="23"/>
      <c r="D177" s="23"/>
      <c r="E177" s="23"/>
      <c r="F177" s="23"/>
      <c r="G177" s="23"/>
      <c r="H177" s="23"/>
      <c r="I177" s="23"/>
      <c r="J177" s="122"/>
      <c r="K177" s="23"/>
      <c r="L177" s="23"/>
      <c r="M177" s="23"/>
      <c r="N177" s="23"/>
    </row>
    <row r="178" spans="1:14" x14ac:dyDescent="0.2">
      <c r="A178" s="44">
        <f t="shared" si="108"/>
        <v>165</v>
      </c>
      <c r="C178" s="23"/>
      <c r="D178" s="23"/>
      <c r="E178" s="23"/>
      <c r="F178" s="23"/>
      <c r="G178" s="23"/>
      <c r="H178" s="23"/>
      <c r="I178" s="23"/>
      <c r="J178" s="123"/>
      <c r="K178" s="23"/>
      <c r="L178" s="23"/>
      <c r="M178" s="23"/>
      <c r="N178" s="23"/>
    </row>
    <row r="179" spans="1:14" ht="13.5" thickBot="1" x14ac:dyDescent="0.25">
      <c r="A179" s="44">
        <f t="shared" si="108"/>
        <v>166</v>
      </c>
      <c r="B179" s="26" t="s">
        <v>221</v>
      </c>
      <c r="C179" s="25">
        <f>C33+C59+C85+C112+C135+C161+C173</f>
        <v>5532011</v>
      </c>
      <c r="D179" s="25">
        <f t="shared" ref="D179:I179" si="131">D33+D59+D85+D112+D135+D161+D173</f>
        <v>28129</v>
      </c>
      <c r="E179" s="25">
        <f t="shared" si="131"/>
        <v>5503882</v>
      </c>
      <c r="F179" s="25">
        <f t="shared" si="131"/>
        <v>-28415</v>
      </c>
      <c r="G179" s="25">
        <f t="shared" si="131"/>
        <v>5475466</v>
      </c>
      <c r="H179" s="25">
        <f t="shared" si="131"/>
        <v>0</v>
      </c>
      <c r="I179" s="25">
        <f t="shared" si="131"/>
        <v>5475466</v>
      </c>
      <c r="J179" s="43"/>
      <c r="K179" s="25">
        <f>K33+K59+K85+K112+K135+K161+K173</f>
        <v>5386529</v>
      </c>
      <c r="L179" s="23"/>
      <c r="M179" s="25">
        <f t="shared" ref="M179:N179" si="132">M33+M59+M85+M112+M135+M161+M173</f>
        <v>-1095810</v>
      </c>
      <c r="N179" s="25">
        <f t="shared" si="132"/>
        <v>4290718</v>
      </c>
    </row>
    <row r="180" spans="1:14" ht="15" thickTop="1" x14ac:dyDescent="0.2">
      <c r="A180" s="44">
        <f t="shared" si="108"/>
        <v>167</v>
      </c>
      <c r="C180" s="23"/>
      <c r="D180" s="23"/>
      <c r="E180" s="23"/>
      <c r="F180" s="23"/>
      <c r="G180" s="124"/>
      <c r="H180" s="23"/>
      <c r="I180" s="23"/>
      <c r="J180" s="125"/>
      <c r="K180" s="23"/>
      <c r="L180" s="23"/>
      <c r="M180" s="23"/>
      <c r="N180" s="23"/>
    </row>
    <row r="181" spans="1:14" ht="14.25" x14ac:dyDescent="0.2">
      <c r="A181" s="44">
        <f t="shared" si="108"/>
        <v>168</v>
      </c>
      <c r="C181" s="23"/>
      <c r="D181" s="23"/>
      <c r="E181" s="23"/>
      <c r="F181" s="23"/>
      <c r="G181" s="124"/>
      <c r="H181" s="23"/>
      <c r="I181" s="23"/>
      <c r="J181" s="125"/>
      <c r="K181" s="23"/>
      <c r="L181" s="23"/>
      <c r="M181" s="23"/>
      <c r="N181" s="23"/>
    </row>
    <row r="182" spans="1:14" ht="13.5" thickBot="1" x14ac:dyDescent="0.25">
      <c r="A182" s="44">
        <f t="shared" si="108"/>
        <v>169</v>
      </c>
      <c r="B182" s="26" t="s">
        <v>291</v>
      </c>
      <c r="C182" s="25">
        <f t="shared" ref="C182:I182" si="133">C179-C185</f>
        <v>5990651</v>
      </c>
      <c r="D182" s="25">
        <f t="shared" si="133"/>
        <v>28129</v>
      </c>
      <c r="E182" s="25">
        <f t="shared" si="133"/>
        <v>5962522</v>
      </c>
      <c r="F182" s="25">
        <f t="shared" si="133"/>
        <v>-28415</v>
      </c>
      <c r="G182" s="25">
        <f t="shared" si="133"/>
        <v>5934106</v>
      </c>
      <c r="H182" s="25">
        <f t="shared" si="133"/>
        <v>0</v>
      </c>
      <c r="I182" s="25">
        <f t="shared" si="133"/>
        <v>5934106</v>
      </c>
      <c r="J182" s="125"/>
      <c r="K182" s="25">
        <f>K179-K185</f>
        <v>5840124</v>
      </c>
      <c r="L182" s="23"/>
      <c r="M182" s="25">
        <f t="shared" ref="M182:N182" si="134">M179-M185</f>
        <v>-898364</v>
      </c>
      <c r="N182" s="25">
        <f t="shared" si="134"/>
        <v>4941759</v>
      </c>
    </row>
    <row r="183" spans="1:14" ht="13.5" thickTop="1" x14ac:dyDescent="0.2">
      <c r="A183" s="44">
        <f t="shared" si="108"/>
        <v>170</v>
      </c>
      <c r="C183" s="23"/>
      <c r="D183" s="23"/>
      <c r="E183" s="23"/>
      <c r="F183" s="23"/>
      <c r="G183" s="23"/>
      <c r="H183" s="23"/>
      <c r="I183" s="23"/>
      <c r="J183" s="125"/>
      <c r="K183" s="23"/>
      <c r="L183" s="23"/>
      <c r="M183" s="23"/>
      <c r="N183" s="23"/>
    </row>
    <row r="184" spans="1:14" x14ac:dyDescent="0.2">
      <c r="A184" s="44">
        <f t="shared" si="108"/>
        <v>171</v>
      </c>
      <c r="C184" s="23"/>
      <c r="D184" s="23"/>
      <c r="E184" s="23"/>
      <c r="F184" s="23"/>
      <c r="G184" s="23"/>
      <c r="H184" s="23"/>
      <c r="I184" s="23"/>
      <c r="J184" s="125"/>
      <c r="K184" s="23"/>
      <c r="L184" s="23"/>
      <c r="M184" s="23"/>
      <c r="N184" s="23"/>
    </row>
    <row r="185" spans="1:14" ht="13.5" thickBot="1" x14ac:dyDescent="0.25">
      <c r="A185" s="44">
        <f t="shared" si="108"/>
        <v>172</v>
      </c>
      <c r="B185" s="26" t="s">
        <v>292</v>
      </c>
      <c r="C185" s="25">
        <f t="shared" ref="C185:I185" si="135">C29+C55+C81+C108+C131+C157+C171</f>
        <v>-458640</v>
      </c>
      <c r="D185" s="25">
        <f t="shared" si="135"/>
        <v>0</v>
      </c>
      <c r="E185" s="25">
        <f t="shared" si="135"/>
        <v>-458640</v>
      </c>
      <c r="F185" s="25">
        <f t="shared" si="135"/>
        <v>0</v>
      </c>
      <c r="G185" s="25">
        <f t="shared" si="135"/>
        <v>-458640</v>
      </c>
      <c r="H185" s="25">
        <f t="shared" si="135"/>
        <v>0</v>
      </c>
      <c r="I185" s="25">
        <f t="shared" si="135"/>
        <v>-458640</v>
      </c>
      <c r="J185" s="125"/>
      <c r="K185" s="25">
        <f>K29+K55+K81+K108+K131+K157+K171</f>
        <v>-453595</v>
      </c>
      <c r="L185" s="23"/>
      <c r="M185" s="25">
        <f>M29+M55+M81+M108+M131+M157+M171</f>
        <v>-197446</v>
      </c>
      <c r="N185" s="25">
        <f>N29+N55+N81+N108+N131+N157+N171</f>
        <v>-651041</v>
      </c>
    </row>
    <row r="186" spans="1:14" ht="15" thickTop="1" x14ac:dyDescent="0.2">
      <c r="C186" s="23"/>
      <c r="D186" s="23"/>
      <c r="E186" s="23"/>
      <c r="F186" s="23"/>
      <c r="G186" s="124"/>
      <c r="H186" s="23"/>
      <c r="I186" s="23"/>
      <c r="J186" s="125"/>
      <c r="K186" s="23"/>
      <c r="L186" s="23"/>
      <c r="M186" s="23"/>
      <c r="N186" s="23"/>
    </row>
    <row r="187" spans="1:14" ht="14.25" x14ac:dyDescent="0.2">
      <c r="C187" s="18"/>
      <c r="D187" s="23"/>
      <c r="E187" s="23"/>
      <c r="F187" s="23"/>
      <c r="G187" s="124"/>
      <c r="H187" s="23"/>
      <c r="I187" s="23"/>
      <c r="J187" s="125"/>
      <c r="K187" s="23"/>
      <c r="L187" s="23"/>
      <c r="M187" s="23"/>
      <c r="N187" s="23"/>
    </row>
    <row r="190" spans="1:14" x14ac:dyDescent="0.2">
      <c r="F190" s="19"/>
      <c r="G190" s="19"/>
      <c r="H190" s="19"/>
      <c r="I190" s="19"/>
      <c r="K190" s="19"/>
    </row>
    <row r="191" spans="1:14" x14ac:dyDescent="0.2">
      <c r="C191" s="51" t="s">
        <v>239</v>
      </c>
      <c r="D191" s="57"/>
      <c r="F191" s="19"/>
      <c r="G191" s="19"/>
      <c r="H191" s="19"/>
      <c r="I191" s="19"/>
      <c r="K191" s="19"/>
    </row>
    <row r="192" spans="1:14" x14ac:dyDescent="0.2">
      <c r="A192" s="71"/>
      <c r="C192" s="63" t="str">
        <f>'CFIT Schedules'!C259</f>
        <v>GROSS PLT</v>
      </c>
      <c r="D192" s="60">
        <f>'CFIT Schedules'!D259</f>
        <v>0.98899999999999999</v>
      </c>
      <c r="F192" s="19"/>
      <c r="G192" s="19"/>
      <c r="H192" s="19"/>
      <c r="I192" s="19"/>
      <c r="K192" s="19"/>
    </row>
    <row r="193" spans="3:11" x14ac:dyDescent="0.2">
      <c r="C193" s="63" t="str">
        <f>'CFIT Schedules'!C260</f>
        <v>NET PLANT</v>
      </c>
      <c r="D193" s="60">
        <f>'CFIT Schedules'!D260</f>
        <v>0.99</v>
      </c>
      <c r="F193" s="19"/>
      <c r="G193" s="19"/>
      <c r="H193" s="19"/>
      <c r="I193" s="19"/>
      <c r="K193" s="19"/>
    </row>
    <row r="194" spans="3:11" x14ac:dyDescent="0.2">
      <c r="C194" s="63" t="str">
        <f>'CFIT Schedules'!C261</f>
        <v>PROD PLT</v>
      </c>
      <c r="D194" s="60">
        <f>'CFIT Schedules'!D261</f>
        <v>0.98599999999999999</v>
      </c>
      <c r="F194" s="19"/>
      <c r="G194" s="19"/>
      <c r="H194" s="19"/>
      <c r="I194" s="19"/>
      <c r="K194" s="19"/>
    </row>
    <row r="195" spans="3:11" x14ac:dyDescent="0.2">
      <c r="C195" s="63" t="str">
        <f>'CFIT Schedules'!C262</f>
        <v>TRAN PLT</v>
      </c>
      <c r="D195" s="60">
        <f>'CFIT Schedules'!D262</f>
        <v>0.98599999999999999</v>
      </c>
      <c r="F195" s="19"/>
      <c r="G195" s="19"/>
      <c r="H195" s="19"/>
      <c r="I195" s="19"/>
      <c r="K195" s="19"/>
    </row>
    <row r="196" spans="3:11" x14ac:dyDescent="0.2">
      <c r="C196" s="63" t="str">
        <f>'CFIT Schedules'!C263</f>
        <v>DIST PLT</v>
      </c>
      <c r="D196" s="60">
        <f>'CFIT Schedules'!D263</f>
        <v>0.999</v>
      </c>
      <c r="F196" s="19"/>
      <c r="G196" s="19"/>
      <c r="H196" s="19"/>
      <c r="I196" s="19"/>
      <c r="K196" s="19"/>
    </row>
    <row r="197" spans="3:11" x14ac:dyDescent="0.2">
      <c r="C197" s="63" t="str">
        <f>'CFIT Schedules'!C264</f>
        <v>T&amp;D PLT</v>
      </c>
      <c r="D197" s="60">
        <f>'CFIT Schedules'!D264</f>
        <v>0.99299999999999999</v>
      </c>
      <c r="F197" s="19"/>
      <c r="G197" s="19"/>
      <c r="H197" s="19"/>
      <c r="I197" s="19"/>
      <c r="K197" s="19"/>
    </row>
    <row r="198" spans="3:11" x14ac:dyDescent="0.2">
      <c r="C198" s="63" t="str">
        <f>'CFIT Schedules'!C265</f>
        <v>ENERGY</v>
      </c>
      <c r="D198" s="60">
        <f>'CFIT Schedules'!D265</f>
        <v>0.98599999999999999</v>
      </c>
      <c r="F198" s="19"/>
      <c r="G198" s="19"/>
      <c r="H198" s="19"/>
      <c r="I198" s="19"/>
      <c r="K198" s="19"/>
    </row>
    <row r="199" spans="3:11" x14ac:dyDescent="0.2">
      <c r="C199" s="63" t="str">
        <f>'CFIT Schedules'!C266</f>
        <v>LABOR</v>
      </c>
      <c r="D199" s="60">
        <f>'CFIT Schedules'!D266</f>
        <v>0.99</v>
      </c>
      <c r="F199" s="19"/>
      <c r="G199" s="19"/>
      <c r="H199" s="19"/>
      <c r="I199" s="19"/>
      <c r="K199" s="19"/>
    </row>
    <row r="200" spans="3:11" x14ac:dyDescent="0.2">
      <c r="C200" s="63" t="str">
        <f>'CFIT Schedules'!C267</f>
        <v>O&amp;M EXP</v>
      </c>
      <c r="D200" s="60">
        <f>'CFIT Schedules'!D267</f>
        <v>0.99</v>
      </c>
    </row>
    <row r="201" spans="3:11" x14ac:dyDescent="0.2">
      <c r="C201" s="63" t="str">
        <f>'CFIT Schedules'!C268</f>
        <v>REVENUE</v>
      </c>
      <c r="D201" s="60">
        <f>'CFIT Schedules'!D268</f>
        <v>0.98899999999999999</v>
      </c>
    </row>
    <row r="202" spans="3:11" x14ac:dyDescent="0.2">
      <c r="C202" s="63" t="str">
        <f>'CFIT Schedules'!C269</f>
        <v>REVENUE-OTH</v>
      </c>
      <c r="D202" s="60">
        <f>'CFIT Schedules'!D269</f>
        <v>0</v>
      </c>
    </row>
    <row r="203" spans="3:11" x14ac:dyDescent="0.2">
      <c r="C203" s="63" t="str">
        <f>'CFIT Schedules'!C271</f>
        <v>SPECIFIC</v>
      </c>
      <c r="D203" s="60">
        <f>'CFIT Schedules'!D271</f>
        <v>1</v>
      </c>
    </row>
    <row r="204" spans="3:11" x14ac:dyDescent="0.2">
      <c r="C204" s="63" t="str">
        <f>'CFIT Schedules'!C272</f>
        <v>NON-APPLIC</v>
      </c>
      <c r="D204" s="60">
        <f>'CFIT Schedules'!D272</f>
        <v>0</v>
      </c>
    </row>
    <row r="205" spans="3:11" x14ac:dyDescent="0.2">
      <c r="C205" s="63" t="str">
        <f>'CFIT Schedules'!C273</f>
        <v>NON-UTILITY</v>
      </c>
      <c r="D205" s="60">
        <f>'CFIT Schedules'!D273</f>
        <v>0</v>
      </c>
    </row>
    <row r="206" spans="3:11" x14ac:dyDescent="0.2">
      <c r="C206" s="63"/>
      <c r="D206" s="60"/>
    </row>
    <row r="207" spans="3:11" x14ac:dyDescent="0.2">
      <c r="C207" s="63"/>
      <c r="D207" s="60"/>
    </row>
    <row r="208" spans="3:11" x14ac:dyDescent="0.2">
      <c r="C208" s="63"/>
      <c r="D208" s="60"/>
    </row>
    <row r="209" spans="2:4" x14ac:dyDescent="0.2">
      <c r="C209" s="52"/>
      <c r="D209" s="53"/>
    </row>
    <row r="216" spans="2:4" x14ac:dyDescent="0.2">
      <c r="B216" s="70" t="s">
        <v>295</v>
      </c>
    </row>
    <row r="217" spans="2:4" ht="63.75" x14ac:dyDescent="0.2">
      <c r="B217" s="72" t="s">
        <v>327</v>
      </c>
    </row>
  </sheetData>
  <phoneticPr fontId="2" type="noConversion"/>
  <pageMargins left="0.25" right="0.25" top="1" bottom="0.75" header="0.5" footer="0.5"/>
  <pageSetup scale="52" orientation="landscape" r:id="rId1"/>
  <headerFooter alignWithMargins="0">
    <oddHeader>&amp;RKPSC 2014-00396
SECTION V
EXHIBIT 3
SIT SCHEDULES
PAGE &amp;P of  &amp;N</oddHeader>
  </headerFooter>
  <rowBreaks count="3" manualBreakCount="3">
    <brk id="62" max="14" man="1"/>
    <brk id="114" max="14" man="1"/>
    <brk id="164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6BF96168BE34DAD0985F6C0DDEE0A" ma:contentTypeVersion="0" ma:contentTypeDescription="Create a new document." ma:contentTypeScope="" ma:versionID="f3fac7a4655b38e6280958c0360207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E371D-668C-444E-A69B-7A1E0861B8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D9804B-DF16-4C4F-A21C-69C142B8C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2894F3-85F4-4A26-BECF-927E845FF529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CFIT Schedules</vt:lpstr>
      <vt:lpstr>DFIT-Per Books as Adjusted</vt:lpstr>
      <vt:lpstr>DFIT Computations</vt:lpstr>
      <vt:lpstr>SIT Schedules</vt:lpstr>
      <vt:lpstr>'CFIT Schedules'!Print_Area</vt:lpstr>
      <vt:lpstr>'DFIT Computations'!Print_Area</vt:lpstr>
      <vt:lpstr>'DFIT-Per Books as Adjusted'!Print_Area</vt:lpstr>
      <vt:lpstr>'SIT Schedules'!Print_Area</vt:lpstr>
      <vt:lpstr>Summary!Print_Area</vt:lpstr>
      <vt:lpstr>'CFIT Schedules'!Print_Titles</vt:lpstr>
      <vt:lpstr>'DFIT Computations'!Print_Titles</vt:lpstr>
      <vt:lpstr>'DFIT-Per Books as Adjusted'!Print_Titles</vt:lpstr>
      <vt:lpstr>'SIT Schedules'!Print_Titles</vt:lpstr>
      <vt:lpstr>Summary!Print_Titles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 Bartsch</dc:creator>
  <cp:lastModifiedBy>AEP</cp:lastModifiedBy>
  <cp:lastPrinted>2014-12-22T19:30:47Z</cp:lastPrinted>
  <dcterms:created xsi:type="dcterms:W3CDTF">2007-04-24T16:12:23Z</dcterms:created>
  <dcterms:modified xsi:type="dcterms:W3CDTF">2014-12-22T19:32:57Z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0x01010036B6BF96168BE34DAD0985F6C0DDEE0A</vt:lpwstr>
  </property>
</Properties>
</file>