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35" tabRatio="911" firstSheet="1" activeTab="1"/>
  </bookViews>
  <sheets>
    <sheet name="Fuel + SS Rev (Test)" sheetId="1" state="hidden" r:id="rId1"/>
    <sheet name="BSRR-Page 1" sheetId="2" r:id="rId2"/>
    <sheet name="BSRR-Page 2" sheetId="3" r:id="rId3"/>
    <sheet name="Calculation" sheetId="4" r:id="rId4"/>
  </sheets>
  <definedNames>
    <definedName name="_xlnm.Print_Area" localSheetId="1">'BSRR-Page 1'!$A$1:$I$43</definedName>
    <definedName name="_xlnm.Print_Area" localSheetId="2">'BSRR-Page 2'!$A$2:$K$51</definedName>
    <definedName name="_xlnm.Print_Titles" localSheetId="3">'Calculation'!$1:$8</definedName>
    <definedName name="tim">#REF!</definedName>
  </definedNames>
  <calcPr fullCalcOnLoad="1"/>
</workbook>
</file>

<file path=xl/comments1.xml><?xml version="1.0" encoding="utf-8"?>
<comments xmlns="http://schemas.openxmlformats.org/spreadsheetml/2006/main">
  <authors>
    <author>AEP</author>
  </authors>
  <commentList>
    <comment ref="D6" authorId="0">
      <text>
        <r>
          <rPr>
            <b/>
            <sz val="8"/>
            <rFont val="Tahoma"/>
            <family val="2"/>
          </rPr>
          <t>MCSR0102 IN  
Billed KWH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<sst xmlns="http://schemas.openxmlformats.org/spreadsheetml/2006/main" count="103" uniqueCount="66">
  <si>
    <t>KENTUCKY POWER COMPANY</t>
  </si>
  <si>
    <t>Effective Date for Billing</t>
  </si>
  <si>
    <t>Submitted by:</t>
  </si>
  <si>
    <t>(Signature)</t>
  </si>
  <si>
    <t>Title:</t>
  </si>
  <si>
    <t>Date Submitted:</t>
  </si>
  <si>
    <t>B.</t>
  </si>
  <si>
    <t>=</t>
  </si>
  <si>
    <t xml:space="preserve"> </t>
  </si>
  <si>
    <t>Residential Adjustment Factor</t>
  </si>
  <si>
    <t>Summary</t>
  </si>
  <si>
    <t>x</t>
  </si>
  <si>
    <t>``</t>
  </si>
  <si>
    <t xml:space="preserve">Adjustment Factor </t>
  </si>
  <si>
    <t>Residential Retail Revenue</t>
  </si>
  <si>
    <t>All Other Classes, Non-Fuel Retail Revenue</t>
  </si>
  <si>
    <t>All Other Adjustment Factor</t>
  </si>
  <si>
    <t>Kentucky Power Company</t>
  </si>
  <si>
    <t>Date</t>
  </si>
  <si>
    <t>Billed KWH</t>
  </si>
  <si>
    <t>Estimated KWH</t>
  </si>
  <si>
    <t>Unbilled KWH</t>
  </si>
  <si>
    <t>Billed FAC Revenues</t>
  </si>
  <si>
    <t>Total</t>
  </si>
  <si>
    <t>Rev Class 010 &amp; 020</t>
  </si>
  <si>
    <t>Other than Rev class 010 &amp; 020</t>
  </si>
  <si>
    <t>Reverse Prior Month Est Surcharge</t>
  </si>
  <si>
    <t>Reverse Prior Month Unb FAC  Surcharge</t>
  </si>
  <si>
    <t>Unbilled FAC Surcharge</t>
  </si>
  <si>
    <t>Next Month FAC + SS  Rate (Unbilled)</t>
  </si>
  <si>
    <t>Current Month FAC + SS  Rate Billed</t>
  </si>
  <si>
    <t>Estimated FAC + SS Surcharge</t>
  </si>
  <si>
    <t>Billed &amp; Accrued FAC + SS Surcharge</t>
  </si>
  <si>
    <t>Big Sandy Retirement Rider</t>
  </si>
  <si>
    <t>Year Ended:</t>
  </si>
  <si>
    <t>Residential B.S.R.R. Adjustment Factor</t>
  </si>
  <si>
    <t>All Other Classes B.S.R.R. Adjustment Factor</t>
  </si>
  <si>
    <t>Base Annual Residential Allocation</t>
  </si>
  <si>
    <t>Base Annual All Other Allocation</t>
  </si>
  <si>
    <t>A.</t>
  </si>
  <si>
    <t>Balance of Components Subject to WACC</t>
  </si>
  <si>
    <t>ADIT Balance</t>
  </si>
  <si>
    <t>ADIT on RA</t>
  </si>
  <si>
    <t>Month End Reg Asset Balance</t>
  </si>
  <si>
    <t>Calculated Change in RA</t>
  </si>
  <si>
    <t>Levelized Payment</t>
  </si>
  <si>
    <t>Actual Revenue</t>
  </si>
  <si>
    <t>Carrying Charges</t>
  </si>
  <si>
    <t>Additions</t>
  </si>
  <si>
    <t>Month</t>
  </si>
  <si>
    <t>Line</t>
  </si>
  <si>
    <t>Monthly Payment</t>
  </si>
  <si>
    <t>Monthly</t>
  </si>
  <si>
    <t>WACC</t>
  </si>
  <si>
    <t>NRA (from A above)</t>
  </si>
  <si>
    <t>NOA (from A above)</t>
  </si>
  <si>
    <t>Retail Revenue Requirement</t>
  </si>
  <si>
    <t>C.</t>
  </si>
  <si>
    <t>D.</t>
  </si>
  <si>
    <t>Page 1 of 2</t>
  </si>
  <si>
    <t>Page 2 of 2</t>
  </si>
  <si>
    <t>June 30, 2017</t>
  </si>
  <si>
    <t>October 2017</t>
  </si>
  <si>
    <t>Totals July 2017  - June 2040</t>
  </si>
  <si>
    <t>Ranie K. Wohnhas</t>
  </si>
  <si>
    <t>*Actuals provided through June 2017.  July 2017 - June 2040 is an estimation of the amortization payment schedule.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</si>
</sst>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00%"/>
    <numFmt numFmtId="166" formatCode="0.0000000"/>
    <numFmt numFmtId="167" formatCode="&quot;$&quot;#,##0"/>
    <numFmt numFmtId="168" formatCode="[$-409]mmmm\ d\,\ yyyy;@"/>
    <numFmt numFmtId="169" formatCode="0.0000000_);\(0.0000000\)"/>
    <numFmt numFmtId="170" formatCode="_(* #,##0_);_(* \(#,##0\);_(* &quot;-&quot;??_);_(@_)"/>
    <numFmt numFmtId="171" formatCode="_(* #,##0.00000_);_(* \(#,##0.00000\);_(* &quot;-&quot;??_);_(@_)"/>
    <numFmt numFmtId="172" formatCode="_(&quot;$&quot;* #,##0_);_(&quot;$&quot;* \(#,##0\);_(&quot;$&quot;* &quot;-&quot;??_);_(@_)"/>
    <numFmt numFmtId="173" formatCode="&quot;$&quot;#,##0.00"/>
    <numFmt numFmtId="174" formatCode="0.0000%"/>
    <numFmt numFmtId="175" formatCode="_(* #,##0.0_);_(* \(#,##0.0\);_(* &quot;-&quot;??_);_(@_)"/>
    <numFmt numFmtId="176" formatCode="0.000"/>
    <numFmt numFmtId="177" formatCode="0.0000"/>
    <numFmt numFmtId="178" formatCode="0.0"/>
    <numFmt numFmtId="179" formatCode="_(&quot;$&quot;* #,##0.0_);_(&quot;$&quot;* \(#,##0.0\);_(&quot;$&quot;* &quot;-&quot;??_);_(@_)"/>
    <numFmt numFmtId="180" formatCode="0.00000"/>
    <numFmt numFmtId="181" formatCode="0.0%"/>
    <numFmt numFmtId="182" formatCode="0.00000%"/>
    <numFmt numFmtId="183" formatCode="&quot;$&quot;#,##0.0000_);[Red]\(&quot;$&quot;#,##0.0000\)"/>
    <numFmt numFmtId="184" formatCode="_(* #,##0.000_);_(* \(#,##0.000\);_(* &quot;-&quot;??_);_(@_)"/>
    <numFmt numFmtId="185" formatCode="_(* #,##0.0000_);_(* \(#,##0.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_);_(* \(#,##0.0000000\);_(* &quot;-&quot;???????_);_(@_)"/>
    <numFmt numFmtId="189" formatCode="_(&quot;$&quot;* #,##0.0000_);_(&quot;$&quot;* \(#,##0.0000\);_(&quot;$&quot;* &quot;-&quot;????_);_(@_)"/>
    <numFmt numFmtId="190" formatCode="[$-409]dddd\,\ mmmm\ dd\,\ yyyy"/>
    <numFmt numFmtId="191" formatCode="[$-409]h:mm:ss\ AM/PM"/>
    <numFmt numFmtId="192" formatCode="[$-F800]dddd\,\ mmmm\ dd\,\ yyyy"/>
    <numFmt numFmtId="193" formatCode="0.000000%"/>
    <numFmt numFmtId="194" formatCode="_(* #,##0.00000_);_(* \(#,##0.00000\);_(* &quot;-&quot;?????_);_(@_)"/>
    <numFmt numFmtId="195" formatCode="_(* #,##0.000000000_);_(* \(#,##0.000000000\);_(* &quot;-&quot;??_);_(@_)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_);_(@_)"/>
    <numFmt numFmtId="198" formatCode="_(&quot;$&quot;* #,##0.00000_);_(&quot;$&quot;* \(#,##0.00000\);_(&quot;$&quot;* &quot;-&quot;??_);_(@_)"/>
    <numFmt numFmtId="199" formatCode="_(&quot;$&quot;* #,##0.000000_);_(&quot;$&quot;* \(#,##0.000000\);_(&quot;$&quot;* &quot;-&quot;??_);_(@_)"/>
    <numFmt numFmtId="200" formatCode="_(&quot;$&quot;* #,##0.0000000_);_(&quot;$&quot;* \(#,##0.0000000\);_(&quot;$&quot;* &quot;-&quot;??_);_(@_)"/>
    <numFmt numFmtId="201" formatCode="_(&quot;$&quot;* #,##0.0000000_);_(&quot;$&quot;* \(#,##0.0000000\);_(&quot;$&quot;* &quot;-&quot;???????_);_(@_)"/>
    <numFmt numFmtId="202" formatCode="_(&quot;$&quot;* #,##0.00000000_);_(&quot;$&quot;* \(#,##0.00000000\);_(&quot;$&quot;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409]mmmm\-yy;@"/>
    <numFmt numFmtId="208" formatCode="_(* #,##0.0_);_(* \(#,##0.0\);&quot;&quot;;_(@_)"/>
    <numFmt numFmtId="209" formatCode="[Blue]#,##0,_);[Red]\(#,##0,\)"/>
    <numFmt numFmtId="210" formatCode="_(* #,##0.0000_);_(* \(#,##0.0000\);_(* &quot;-&quot;????_);_(@_)"/>
    <numFmt numFmtId="211" formatCode="&quot;$&quot;#,##0.0_);[Red]\(&quot;$&quot;#,##0.0\)"/>
    <numFmt numFmtId="212" formatCode="0_);\(0\)"/>
    <numFmt numFmtId="213" formatCode="#,##0.000_);\(#,##0.000\)"/>
    <numFmt numFmtId="214" formatCode="0.000000"/>
    <numFmt numFmtId="215" formatCode="0.000000_);\(0.000000\)"/>
  </numFmts>
  <fonts count="9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  <family val="0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73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73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9" borderId="0" applyNumberFormat="0" applyBorder="0" applyAlignment="0" applyProtection="0"/>
    <xf numFmtId="0" fontId="9" fillId="9" borderId="0" applyNumberFormat="0" applyBorder="0" applyAlignment="0" applyProtection="0"/>
    <xf numFmtId="0" fontId="73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9" fillId="11" borderId="0" applyNumberFormat="0" applyBorder="0" applyAlignment="0" applyProtection="0"/>
    <xf numFmtId="0" fontId="7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73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7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9" fillId="18" borderId="0" applyNumberFormat="0" applyBorder="0" applyAlignment="0" applyProtection="0"/>
    <xf numFmtId="0" fontId="7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73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73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9" fillId="11" borderId="0" applyNumberFormat="0" applyBorder="0" applyAlignment="0" applyProtection="0"/>
    <xf numFmtId="0" fontId="73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73" fillId="2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9" fillId="27" borderId="0" applyNumberFormat="0" applyBorder="0" applyAlignment="0" applyProtection="0"/>
    <xf numFmtId="0" fontId="74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0" borderId="0" applyNumberFormat="0" applyBorder="0" applyAlignment="0" applyProtection="0"/>
    <xf numFmtId="0" fontId="10" fillId="30" borderId="0" applyNumberFormat="0" applyBorder="0" applyAlignment="0" applyProtection="0"/>
    <xf numFmtId="0" fontId="74" fillId="31" borderId="0" applyNumberFormat="0" applyBorder="0" applyAlignment="0" applyProtection="0"/>
    <xf numFmtId="0" fontId="10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74" fillId="32" borderId="0" applyNumberFormat="0" applyBorder="0" applyAlignment="0" applyProtection="0"/>
    <xf numFmtId="0" fontId="10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23" borderId="0" applyNumberFormat="0" applyBorder="0" applyAlignment="0" applyProtection="0"/>
    <xf numFmtId="0" fontId="74" fillId="33" borderId="0" applyNumberFormat="0" applyBorder="0" applyAlignment="0" applyProtection="0"/>
    <xf numFmtId="0" fontId="10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34" borderId="0" applyNumberFormat="0" applyBorder="0" applyAlignment="0" applyProtection="0"/>
    <xf numFmtId="0" fontId="28" fillId="34" borderId="0" applyNumberFormat="0" applyBorder="0" applyAlignment="0" applyProtection="0"/>
    <xf numFmtId="0" fontId="10" fillId="34" borderId="0" applyNumberFormat="0" applyBorder="0" applyAlignment="0" applyProtection="0"/>
    <xf numFmtId="0" fontId="74" fillId="35" borderId="0" applyNumberFormat="0" applyBorder="0" applyAlignment="0" applyProtection="0"/>
    <xf numFmtId="0" fontId="10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74" fillId="36" borderId="0" applyNumberFormat="0" applyBorder="0" applyAlignment="0" applyProtection="0"/>
    <xf numFmtId="0" fontId="10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37" borderId="0" applyNumberFormat="0" applyBorder="0" applyAlignment="0" applyProtection="0"/>
    <xf numFmtId="0" fontId="28" fillId="37" borderId="0" applyNumberFormat="0" applyBorder="0" applyAlignment="0" applyProtection="0"/>
    <xf numFmtId="0" fontId="10" fillId="37" borderId="0" applyNumberFormat="0" applyBorder="0" applyAlignment="0" applyProtection="0"/>
    <xf numFmtId="0" fontId="74" fillId="38" borderId="0" applyNumberFormat="0" applyBorder="0" applyAlignment="0" applyProtection="0"/>
    <xf numFmtId="0" fontId="10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10" fillId="39" borderId="0" applyNumberFormat="0" applyBorder="0" applyAlignment="0" applyProtection="0"/>
    <xf numFmtId="0" fontId="74" fillId="40" borderId="0" applyNumberFormat="0" applyBorder="0" applyAlignment="0" applyProtection="0"/>
    <xf numFmtId="0" fontId="10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74" fillId="42" borderId="0" applyNumberFormat="0" applyBorder="0" applyAlignment="0" applyProtection="0"/>
    <xf numFmtId="0" fontId="10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74" fillId="44" borderId="0" applyNumberFormat="0" applyBorder="0" applyAlignment="0" applyProtection="0"/>
    <xf numFmtId="0" fontId="10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34" borderId="0" applyNumberFormat="0" applyBorder="0" applyAlignment="0" applyProtection="0"/>
    <xf numFmtId="0" fontId="28" fillId="34" borderId="0" applyNumberFormat="0" applyBorder="0" applyAlignment="0" applyProtection="0"/>
    <xf numFmtId="0" fontId="10" fillId="34" borderId="0" applyNumberFormat="0" applyBorder="0" applyAlignment="0" applyProtection="0"/>
    <xf numFmtId="0" fontId="74" fillId="46" borderId="0" applyNumberFormat="0" applyBorder="0" applyAlignment="0" applyProtection="0"/>
    <xf numFmtId="0" fontId="10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74" fillId="47" borderId="0" applyNumberFormat="0" applyBorder="0" applyAlignment="0" applyProtection="0"/>
    <xf numFmtId="0" fontId="10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8" borderId="0" applyNumberFormat="0" applyBorder="0" applyAlignment="0" applyProtection="0"/>
    <xf numFmtId="0" fontId="75" fillId="49" borderId="0" applyNumberFormat="0" applyBorder="0" applyAlignment="0" applyProtection="0"/>
    <xf numFmtId="0" fontId="11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76" fillId="51" borderId="1" applyNumberFormat="0" applyAlignment="0" applyProtection="0"/>
    <xf numFmtId="0" fontId="12" fillId="3" borderId="2" applyNumberFormat="0" applyAlignment="0" applyProtection="0"/>
    <xf numFmtId="0" fontId="32" fillId="3" borderId="2" applyNumberFormat="0" applyAlignment="0" applyProtection="0"/>
    <xf numFmtId="0" fontId="32" fillId="3" borderId="2" applyNumberFormat="0" applyAlignment="0" applyProtection="0"/>
    <xf numFmtId="0" fontId="32" fillId="3" borderId="2" applyNumberFormat="0" applyAlignment="0" applyProtection="0"/>
    <xf numFmtId="0" fontId="33" fillId="3" borderId="2" applyNumberFormat="0" applyAlignment="0" applyProtection="0"/>
    <xf numFmtId="0" fontId="77" fillId="52" borderId="3" applyNumberFormat="0" applyAlignment="0" applyProtection="0"/>
    <xf numFmtId="0" fontId="13" fillId="17" borderId="4" applyNumberFormat="0" applyAlignment="0" applyProtection="0"/>
    <xf numFmtId="0" fontId="34" fillId="17" borderId="4" applyNumberFormat="0" applyAlignment="0" applyProtection="0"/>
    <xf numFmtId="0" fontId="34" fillId="17" borderId="4" applyNumberFormat="0" applyAlignment="0" applyProtection="0"/>
    <xf numFmtId="0" fontId="34" fillId="17" borderId="4" applyNumberFormat="0" applyAlignment="0" applyProtection="0"/>
    <xf numFmtId="0" fontId="35" fillId="53" borderId="4" applyNumberFormat="0" applyAlignment="0" applyProtection="0"/>
    <xf numFmtId="0" fontId="34" fillId="53" borderId="4" applyNumberFormat="0" applyAlignment="0" applyProtection="0"/>
    <xf numFmtId="0" fontId="13" fillId="5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9" fillId="54" borderId="0" applyNumberFormat="0" applyBorder="0" applyAlignment="0" applyProtection="0"/>
    <xf numFmtId="0" fontId="15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80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7" applyNumberFormat="0" applyFill="0" applyAlignment="0" applyProtection="0"/>
    <xf numFmtId="0" fontId="16" fillId="0" borderId="7" applyNumberFormat="0" applyFill="0" applyAlignment="0" applyProtection="0"/>
    <xf numFmtId="0" fontId="81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17" fillId="0" borderId="10" applyNumberFormat="0" applyFill="0" applyAlignment="0" applyProtection="0"/>
    <xf numFmtId="0" fontId="82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3" applyNumberFormat="0" applyFill="0" applyAlignment="0" applyProtection="0"/>
    <xf numFmtId="0" fontId="18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55" borderId="1" applyNumberFormat="0" applyAlignment="0" applyProtection="0"/>
    <xf numFmtId="0" fontId="19" fillId="15" borderId="2" applyNumberFormat="0" applyAlignment="0" applyProtection="0"/>
    <xf numFmtId="0" fontId="54" fillId="15" borderId="2" applyNumberFormat="0" applyAlignment="0" applyProtection="0"/>
    <xf numFmtId="0" fontId="54" fillId="15" borderId="2" applyNumberFormat="0" applyAlignment="0" applyProtection="0"/>
    <xf numFmtId="0" fontId="54" fillId="15" borderId="2" applyNumberFormat="0" applyAlignment="0" applyProtection="0"/>
    <xf numFmtId="0" fontId="55" fillId="15" borderId="2" applyNumberFormat="0" applyAlignment="0" applyProtection="0"/>
    <xf numFmtId="41" fontId="56" fillId="0" borderId="0">
      <alignment horizontal="left"/>
      <protection/>
    </xf>
    <xf numFmtId="0" fontId="84" fillId="0" borderId="14" applyNumberFormat="0" applyFill="0" applyAlignment="0" applyProtection="0"/>
    <xf numFmtId="0" fontId="20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8" fillId="0" borderId="15" applyNumberFormat="0" applyFill="0" applyAlignment="0" applyProtection="0"/>
    <xf numFmtId="0" fontId="85" fillId="56" borderId="0" applyNumberFormat="0" applyBorder="0" applyAlignment="0" applyProtection="0"/>
    <xf numFmtId="0" fontId="21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86" fillId="0" borderId="0">
      <alignment/>
      <protection/>
    </xf>
    <xf numFmtId="0" fontId="37" fillId="0" borderId="0">
      <alignment/>
      <protection/>
    </xf>
    <xf numFmtId="37" fontId="61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57" borderId="16" applyNumberFormat="0" applyFont="0" applyAlignment="0" applyProtection="0"/>
    <xf numFmtId="0" fontId="0" fillId="8" borderId="17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43" fontId="54" fillId="0" borderId="0">
      <alignment/>
      <protection/>
    </xf>
    <xf numFmtId="209" fontId="62" fillId="0" borderId="0">
      <alignment/>
      <protection/>
    </xf>
    <xf numFmtId="0" fontId="87" fillId="51" borderId="18" applyNumberFormat="0" applyAlignment="0" applyProtection="0"/>
    <xf numFmtId="0" fontId="22" fillId="3" borderId="19" applyNumberFormat="0" applyAlignment="0" applyProtection="0"/>
    <xf numFmtId="0" fontId="63" fillId="3" borderId="19" applyNumberFormat="0" applyAlignment="0" applyProtection="0"/>
    <xf numFmtId="0" fontId="63" fillId="3" borderId="19" applyNumberFormat="0" applyAlignment="0" applyProtection="0"/>
    <xf numFmtId="0" fontId="63" fillId="3" borderId="19" applyNumberFormat="0" applyAlignment="0" applyProtection="0"/>
    <xf numFmtId="0" fontId="64" fillId="3" borderId="19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8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9" fillId="0" borderId="21" applyNumberFormat="0" applyFill="0" applyAlignment="0" applyProtection="0"/>
    <xf numFmtId="0" fontId="24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8" fillId="0" borderId="23" applyNumberFormat="0" applyFill="0" applyAlignment="0" applyProtection="0"/>
    <xf numFmtId="0" fontId="67" fillId="0" borderId="23" applyNumberFormat="0" applyFill="0" applyAlignment="0" applyProtection="0"/>
    <xf numFmtId="0" fontId="24" fillId="0" borderId="23" applyNumberFormat="0" applyFill="0" applyAlignment="0" applyProtection="0"/>
    <xf numFmtId="0" fontId="9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center"/>
    </xf>
    <xf numFmtId="9" fontId="1" fillId="0" borderId="0" xfId="662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5" fontId="1" fillId="0" borderId="0" xfId="0" applyNumberFormat="1" applyFont="1" applyBorder="1" applyAlignment="1">
      <alignment horizontal="center"/>
    </xf>
    <xf numFmtId="172" fontId="0" fillId="0" borderId="0" xfId="37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16" fontId="5" fillId="0" borderId="0" xfId="0" applyNumberFormat="1" applyFont="1" applyBorder="1" applyAlignment="1">
      <alignment horizontal="center" wrapText="1"/>
    </xf>
    <xf numFmtId="16" fontId="5" fillId="0" borderId="0" xfId="0" applyNumberFormat="1" applyFont="1" applyAlignment="1">
      <alignment horizontal="center"/>
    </xf>
    <xf numFmtId="170" fontId="0" fillId="0" borderId="0" xfId="242" applyNumberFormat="1" applyFont="1" applyAlignment="1">
      <alignment/>
    </xf>
    <xf numFmtId="170" fontId="0" fillId="0" borderId="0" xfId="242" applyNumberFormat="1" applyFont="1" applyBorder="1" applyAlignment="1">
      <alignment horizontal="center" wrapText="1"/>
    </xf>
    <xf numFmtId="43" fontId="0" fillId="0" borderId="0" xfId="242" applyNumberFormat="1" applyFont="1" applyBorder="1" applyAlignment="1">
      <alignment horizontal="center" wrapText="1"/>
    </xf>
    <xf numFmtId="200" fontId="0" fillId="0" borderId="0" xfId="385" applyNumberFormat="1" applyFont="1" applyBorder="1" applyAlignment="1">
      <alignment horizontal="center" wrapText="1"/>
    </xf>
    <xf numFmtId="200" fontId="0" fillId="0" borderId="0" xfId="385" applyNumberFormat="1" applyFont="1" applyAlignment="1">
      <alignment/>
    </xf>
    <xf numFmtId="44" fontId="0" fillId="0" borderId="0" xfId="385" applyNumberFormat="1" applyFont="1" applyAlignment="1">
      <alignment/>
    </xf>
    <xf numFmtId="3" fontId="0" fillId="0" borderId="0" xfId="0" applyNumberFormat="1" applyAlignment="1">
      <alignment/>
    </xf>
    <xf numFmtId="167" fontId="1" fillId="0" borderId="0" xfId="37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2" fontId="1" fillId="0" borderId="0" xfId="37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7" fontId="1" fillId="0" borderId="24" xfId="0" applyNumberFormat="1" applyFont="1" applyBorder="1" applyAlignment="1">
      <alignment vertical="center"/>
    </xf>
    <xf numFmtId="174" fontId="1" fillId="0" borderId="0" xfId="662" applyNumberFormat="1" applyFont="1" applyAlignment="1">
      <alignment/>
    </xf>
    <xf numFmtId="167" fontId="1" fillId="0" borderId="24" xfId="0" applyNumberFormat="1" applyFont="1" applyBorder="1" applyAlignment="1">
      <alignment/>
    </xf>
    <xf numFmtId="167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68" fontId="2" fillId="0" borderId="0" xfId="504" applyNumberFormat="1" applyFont="1" applyBorder="1" applyAlignment="1">
      <alignment horizontal="center" wrapText="1"/>
      <protection/>
    </xf>
    <xf numFmtId="5" fontId="1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5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172" fontId="1" fillId="0" borderId="0" xfId="370" applyNumberFormat="1" applyFont="1" applyFill="1" applyAlignment="1">
      <alignment horizontal="center" vertical="center"/>
    </xf>
    <xf numFmtId="37" fontId="1" fillId="0" borderId="0" xfId="0" applyNumberFormat="1" applyFont="1" applyFill="1" applyAlignment="1">
      <alignment horizontal="center"/>
    </xf>
    <xf numFmtId="5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7" fontId="1" fillId="0" borderId="24" xfId="37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4" fontId="1" fillId="0" borderId="26" xfId="662" applyNumberFormat="1" applyFont="1" applyFill="1" applyBorder="1" applyAlignment="1">
      <alignment horizontal="right"/>
    </xf>
    <xf numFmtId="167" fontId="1" fillId="0" borderId="0" xfId="37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24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0" fontId="71" fillId="0" borderId="0" xfId="263" applyNumberFormat="1" applyFont="1" applyFill="1" applyAlignment="1">
      <alignment/>
    </xf>
    <xf numFmtId="170" fontId="71" fillId="0" borderId="24" xfId="263" applyNumberFormat="1" applyFont="1" applyFill="1" applyBorder="1" applyAlignment="1">
      <alignment/>
    </xf>
    <xf numFmtId="174" fontId="73" fillId="0" borderId="0" xfId="679" applyNumberFormat="1" applyFont="1" applyFill="1" applyAlignment="1">
      <alignment/>
    </xf>
    <xf numFmtId="6" fontId="73" fillId="0" borderId="0" xfId="263" applyNumberFormat="1" applyFont="1" applyFill="1" applyAlignment="1">
      <alignment/>
    </xf>
    <xf numFmtId="170" fontId="73" fillId="0" borderId="0" xfId="263" applyNumberFormat="1" applyFont="1" applyFill="1" applyBorder="1" applyAlignment="1">
      <alignment/>
    </xf>
    <xf numFmtId="170" fontId="73" fillId="0" borderId="0" xfId="263" applyNumberFormat="1" applyFont="1" applyFill="1" applyAlignment="1">
      <alignment/>
    </xf>
    <xf numFmtId="0" fontId="73" fillId="0" borderId="0" xfId="487" applyFill="1">
      <alignment/>
      <protection/>
    </xf>
    <xf numFmtId="0" fontId="91" fillId="0" borderId="0" xfId="487" applyFont="1" applyFill="1">
      <alignment/>
      <protection/>
    </xf>
    <xf numFmtId="43" fontId="73" fillId="0" borderId="0" xfId="263" applyFont="1" applyFill="1" applyAlignment="1">
      <alignment/>
    </xf>
    <xf numFmtId="0" fontId="73" fillId="0" borderId="0" xfId="487" applyFill="1" applyAlignment="1">
      <alignment horizontal="center"/>
      <protection/>
    </xf>
    <xf numFmtId="170" fontId="73" fillId="0" borderId="0" xfId="487" applyNumberFormat="1" applyFill="1" applyAlignment="1">
      <alignment horizontal="center"/>
      <protection/>
    </xf>
    <xf numFmtId="0" fontId="91" fillId="0" borderId="0" xfId="487" applyFont="1" applyFill="1" applyAlignment="1">
      <alignment horizontal="center"/>
      <protection/>
    </xf>
    <xf numFmtId="174" fontId="73" fillId="0" borderId="0" xfId="679" applyNumberFormat="1" applyFont="1" applyFill="1" applyAlignment="1">
      <alignment horizontal="center"/>
    </xf>
    <xf numFmtId="0" fontId="73" fillId="0" borderId="0" xfId="487" applyFill="1" applyAlignment="1">
      <alignment horizontal="center" wrapText="1"/>
      <protection/>
    </xf>
    <xf numFmtId="0" fontId="71" fillId="0" borderId="0" xfId="487" applyFont="1" applyFill="1" applyAlignment="1">
      <alignment horizontal="center" wrapText="1"/>
      <protection/>
    </xf>
    <xf numFmtId="0" fontId="73" fillId="0" borderId="0" xfId="487" applyFill="1" applyBorder="1" applyAlignment="1">
      <alignment horizontal="center" wrapText="1"/>
      <protection/>
    </xf>
    <xf numFmtId="207" fontId="73" fillId="0" borderId="0" xfId="487" applyNumberFormat="1" applyFill="1">
      <alignment/>
      <protection/>
    </xf>
    <xf numFmtId="8" fontId="73" fillId="0" borderId="0" xfId="487" applyNumberFormat="1" applyFill="1">
      <alignment/>
      <protection/>
    </xf>
    <xf numFmtId="170" fontId="73" fillId="0" borderId="0" xfId="219" applyNumberFormat="1" applyFont="1" applyFill="1" applyAlignment="1">
      <alignment/>
    </xf>
    <xf numFmtId="170" fontId="73" fillId="0" borderId="0" xfId="487" applyNumberFormat="1" applyFill="1">
      <alignment/>
      <protection/>
    </xf>
    <xf numFmtId="0" fontId="73" fillId="0" borderId="24" xfId="487" applyFill="1" applyBorder="1" applyAlignment="1">
      <alignment horizontal="center"/>
      <protection/>
    </xf>
    <xf numFmtId="207" fontId="73" fillId="0" borderId="24" xfId="487" applyNumberFormat="1" applyFill="1" applyBorder="1">
      <alignment/>
      <protection/>
    </xf>
    <xf numFmtId="170" fontId="73" fillId="0" borderId="24" xfId="263" applyNumberFormat="1" applyFont="1" applyFill="1" applyBorder="1" applyAlignment="1">
      <alignment/>
    </xf>
    <xf numFmtId="8" fontId="91" fillId="0" borderId="0" xfId="487" applyNumberFormat="1" applyFont="1" applyFill="1">
      <alignment/>
      <protection/>
    </xf>
    <xf numFmtId="170" fontId="73" fillId="0" borderId="0" xfId="228" applyNumberFormat="1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right"/>
    </xf>
    <xf numFmtId="6" fontId="73" fillId="0" borderId="0" xfId="487" applyNumberFormat="1" applyFill="1">
      <alignment/>
      <protection/>
    </xf>
    <xf numFmtId="0" fontId="5" fillId="0" borderId="0" xfId="0" applyFont="1" applyAlignment="1">
      <alignment horizontal="center"/>
    </xf>
    <xf numFmtId="168" fontId="2" fillId="0" borderId="0" xfId="504" applyNumberFormat="1" applyFont="1" applyBorder="1" applyAlignment="1">
      <alignment horizontal="center" wrapText="1"/>
      <protection/>
    </xf>
    <xf numFmtId="37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168" fontId="1" fillId="0" borderId="24" xfId="0" applyNumberFormat="1" applyFont="1" applyBorder="1" applyAlignment="1" quotePrefix="1">
      <alignment horizontal="center"/>
    </xf>
    <xf numFmtId="168" fontId="0" fillId="0" borderId="24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2" fontId="1" fillId="0" borderId="0" xfId="37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73" fillId="0" borderId="0" xfId="487" applyFill="1" applyBorder="1" applyAlignment="1">
      <alignment horizontal="center"/>
      <protection/>
    </xf>
  </cellXfs>
  <cellStyles count="766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 6" xfId="37"/>
    <cellStyle name="20% - Accent3 7" xfId="38"/>
    <cellStyle name="20% - Accent3 8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4 8" xfId="48"/>
    <cellStyle name="20% - Accent5" xfId="49"/>
    <cellStyle name="20% - Accent5 2" xfId="50"/>
    <cellStyle name="20% - Accent5 2 2" xfId="51"/>
    <cellStyle name="20% - Accent5 3" xfId="52"/>
    <cellStyle name="20% - Accent5 4" xfId="53"/>
    <cellStyle name="20% - Accent5 5" xfId="54"/>
    <cellStyle name="20% - Accent5 6" xfId="55"/>
    <cellStyle name="20% - Accent6" xfId="56"/>
    <cellStyle name="20% - Accent6 2" xfId="57"/>
    <cellStyle name="20% - Accent6 2 2" xfId="58"/>
    <cellStyle name="20% - Accent6 3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3" xfId="66"/>
    <cellStyle name="40% - Accent1 4" xfId="67"/>
    <cellStyle name="40% - Accent1 5" xfId="68"/>
    <cellStyle name="40% - Accent1 6" xfId="69"/>
    <cellStyle name="40% - Accent1 7" xfId="70"/>
    <cellStyle name="40% - Accent1 8" xfId="71"/>
    <cellStyle name="40% - Accent2" xfId="72"/>
    <cellStyle name="40% - Accent2 2" xfId="73"/>
    <cellStyle name="40% - Accent2 2 2" xfId="74"/>
    <cellStyle name="40% - Accent2 3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3" xfId="82"/>
    <cellStyle name="40% - Accent3 4" xfId="83"/>
    <cellStyle name="40% - Accent3 5" xfId="84"/>
    <cellStyle name="40% - Accent3 6" xfId="85"/>
    <cellStyle name="40% - Accent3 7" xfId="86"/>
    <cellStyle name="40% - Accent3 8" xfId="87"/>
    <cellStyle name="40% - Accent4" xfId="88"/>
    <cellStyle name="40% - Accent4 2" xfId="89"/>
    <cellStyle name="40% - Accent4 2 2" xfId="90"/>
    <cellStyle name="40% - Accent4 3" xfId="91"/>
    <cellStyle name="40% - Accent4 4" xfId="92"/>
    <cellStyle name="40% - Accent4 5" xfId="93"/>
    <cellStyle name="40% - Accent4 6" xfId="94"/>
    <cellStyle name="40% - Accent4 7" xfId="95"/>
    <cellStyle name="40% - Accent4 8" xfId="96"/>
    <cellStyle name="40% - Accent5" xfId="97"/>
    <cellStyle name="40% - Accent5 2" xfId="98"/>
    <cellStyle name="40% - Accent5 2 2" xfId="99"/>
    <cellStyle name="40% - Accent5 3" xfId="100"/>
    <cellStyle name="40% - Accent5 4" xfId="101"/>
    <cellStyle name="40% - Accent5 5" xfId="102"/>
    <cellStyle name="40% - Accent5 6" xfId="103"/>
    <cellStyle name="40% - Accent6" xfId="104"/>
    <cellStyle name="40% - Accent6 2" xfId="105"/>
    <cellStyle name="40% - Accent6 2 2" xfId="106"/>
    <cellStyle name="40% - Accent6 3" xfId="107"/>
    <cellStyle name="40% - Accent6 4" xfId="108"/>
    <cellStyle name="40% - Accent6 5" xfId="109"/>
    <cellStyle name="40% - Accent6 6" xfId="110"/>
    <cellStyle name="40% - Accent6 7" xfId="111"/>
    <cellStyle name="40% - Accent6 8" xfId="112"/>
    <cellStyle name="60% - Accent1" xfId="113"/>
    <cellStyle name="60% - Accent1 2" xfId="114"/>
    <cellStyle name="60% - Accent1 3" xfId="115"/>
    <cellStyle name="60% - Accent1 4" xfId="116"/>
    <cellStyle name="60% - Accent1 5" xfId="117"/>
    <cellStyle name="60% - Accent1 6" xfId="118"/>
    <cellStyle name="60% - Accent1 7" xfId="119"/>
    <cellStyle name="60% - Accent1 8" xfId="120"/>
    <cellStyle name="60% - Accent2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3" xfId="127"/>
    <cellStyle name="60% - Accent3 2" xfId="128"/>
    <cellStyle name="60% - Accent3 3" xfId="129"/>
    <cellStyle name="60% - Accent3 4" xfId="130"/>
    <cellStyle name="60% - Accent3 5" xfId="131"/>
    <cellStyle name="60% - Accent3 6" xfId="132"/>
    <cellStyle name="60% - Accent3 7" xfId="133"/>
    <cellStyle name="60% - Accent3 8" xfId="134"/>
    <cellStyle name="60% - Accent4" xfId="135"/>
    <cellStyle name="60% - Accent4 2" xfId="136"/>
    <cellStyle name="60% - Accent4 3" xfId="137"/>
    <cellStyle name="60% - Accent4 4" xfId="138"/>
    <cellStyle name="60% - Accent4 5" xfId="139"/>
    <cellStyle name="60% - Accent4 6" xfId="140"/>
    <cellStyle name="60% - Accent4 7" xfId="141"/>
    <cellStyle name="60% - Accent4 8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5 6" xfId="148"/>
    <cellStyle name="60% - Accent6" xfId="149"/>
    <cellStyle name="60% - Accent6 2" xfId="150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60% - Accent6 8" xfId="156"/>
    <cellStyle name="Accent1" xfId="157"/>
    <cellStyle name="Accent1 2" xfId="158"/>
    <cellStyle name="Accent1 3" xfId="159"/>
    <cellStyle name="Accent1 4" xfId="160"/>
    <cellStyle name="Accent1 5" xfId="161"/>
    <cellStyle name="Accent1 6" xfId="162"/>
    <cellStyle name="Accent1 7" xfId="163"/>
    <cellStyle name="Accent1 8" xfId="164"/>
    <cellStyle name="Accent2" xfId="165"/>
    <cellStyle name="Accent2 2" xfId="166"/>
    <cellStyle name="Accent2 3" xfId="167"/>
    <cellStyle name="Accent2 4" xfId="168"/>
    <cellStyle name="Accent2 5" xfId="169"/>
    <cellStyle name="Accent2 6" xfId="170"/>
    <cellStyle name="Accent3" xfId="171"/>
    <cellStyle name="Accent3 2" xfId="172"/>
    <cellStyle name="Accent3 3" xfId="173"/>
    <cellStyle name="Accent3 4" xfId="174"/>
    <cellStyle name="Accent3 5" xfId="175"/>
    <cellStyle name="Accent3 6" xfId="176"/>
    <cellStyle name="Accent4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4 8" xfId="184"/>
    <cellStyle name="Accent5" xfId="185"/>
    <cellStyle name="Accent5 2" xfId="186"/>
    <cellStyle name="Accent5 3" xfId="187"/>
    <cellStyle name="Accent5 4" xfId="188"/>
    <cellStyle name="Accent5 5" xfId="189"/>
    <cellStyle name="Accent5 6" xfId="190"/>
    <cellStyle name="Accent6" xfId="191"/>
    <cellStyle name="Accent6 2" xfId="192"/>
    <cellStyle name="Accent6 3" xfId="193"/>
    <cellStyle name="Accent6 4" xfId="194"/>
    <cellStyle name="Accent6 5" xfId="195"/>
    <cellStyle name="Accent6 6" xfId="196"/>
    <cellStyle name="Bad" xfId="197"/>
    <cellStyle name="Bad 2" xfId="198"/>
    <cellStyle name="Bad 3" xfId="199"/>
    <cellStyle name="Bad 4" xfId="200"/>
    <cellStyle name="Bad 5" xfId="201"/>
    <cellStyle name="Bad 6" xfId="202"/>
    <cellStyle name="Bad 7" xfId="203"/>
    <cellStyle name="Bad 8" xfId="204"/>
    <cellStyle name="Calculation" xfId="205"/>
    <cellStyle name="Calculation 2" xfId="206"/>
    <cellStyle name="Calculation 3" xfId="207"/>
    <cellStyle name="Calculation 4" xfId="208"/>
    <cellStyle name="Calculation 5" xfId="209"/>
    <cellStyle name="Calculation 6" xfId="210"/>
    <cellStyle name="Check Cell" xfId="211"/>
    <cellStyle name="Check Cell 2" xfId="212"/>
    <cellStyle name="Check Cell 3" xfId="213"/>
    <cellStyle name="Check Cell 4" xfId="214"/>
    <cellStyle name="Check Cell 5" xfId="215"/>
    <cellStyle name="Check Cell 6" xfId="216"/>
    <cellStyle name="Check Cell 7" xfId="217"/>
    <cellStyle name="Check Cell 8" xfId="218"/>
    <cellStyle name="Comma" xfId="219"/>
    <cellStyle name="Comma [0]" xfId="220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7 2" xfId="229"/>
    <cellStyle name="Comma 17 2 2" xfId="230"/>
    <cellStyle name="Comma 17 2 2 2" xfId="231"/>
    <cellStyle name="Comma 17 2 3" xfId="232"/>
    <cellStyle name="Comma 17 3" xfId="233"/>
    <cellStyle name="Comma 17 3 2" xfId="234"/>
    <cellStyle name="Comma 17 3 2 2" xfId="235"/>
    <cellStyle name="Comma 17 3 3" xfId="236"/>
    <cellStyle name="Comma 17 4" xfId="237"/>
    <cellStyle name="Comma 17 4 2" xfId="238"/>
    <cellStyle name="Comma 17 5" xfId="239"/>
    <cellStyle name="Comma 18" xfId="240"/>
    <cellStyle name="Comma 19" xfId="241"/>
    <cellStyle name="Comma 2" xfId="242"/>
    <cellStyle name="Comma 2 2" xfId="243"/>
    <cellStyle name="Comma 2 2 2" xfId="244"/>
    <cellStyle name="Comma 2 2 3" xfId="245"/>
    <cellStyle name="Comma 2 3" xfId="246"/>
    <cellStyle name="Comma 2 4" xfId="247"/>
    <cellStyle name="Comma 2 5" xfId="248"/>
    <cellStyle name="Comma 2_Allocators" xfId="249"/>
    <cellStyle name="Comma 20" xfId="250"/>
    <cellStyle name="Comma 20 2" xfId="251"/>
    <cellStyle name="Comma 20 2 2" xfId="252"/>
    <cellStyle name="Comma 20 2 2 2" xfId="253"/>
    <cellStyle name="Comma 20 2 3" xfId="254"/>
    <cellStyle name="Comma 20 3" xfId="255"/>
    <cellStyle name="Comma 20 3 2" xfId="256"/>
    <cellStyle name="Comma 20 3 2 2" xfId="257"/>
    <cellStyle name="Comma 20 3 3" xfId="258"/>
    <cellStyle name="Comma 20 4" xfId="259"/>
    <cellStyle name="Comma 20 4 2" xfId="260"/>
    <cellStyle name="Comma 20 5" xfId="261"/>
    <cellStyle name="Comma 21" xfId="262"/>
    <cellStyle name="Comma 3" xfId="263"/>
    <cellStyle name="Comma 3 10" xfId="264"/>
    <cellStyle name="Comma 3 10 2" xfId="265"/>
    <cellStyle name="Comma 3 10 2 2" xfId="266"/>
    <cellStyle name="Comma 3 10 2 2 2" xfId="267"/>
    <cellStyle name="Comma 3 10 2 3" xfId="268"/>
    <cellStyle name="Comma 3 10 3" xfId="269"/>
    <cellStyle name="Comma 3 10 3 2" xfId="270"/>
    <cellStyle name="Comma 3 10 3 2 2" xfId="271"/>
    <cellStyle name="Comma 3 10 3 3" xfId="272"/>
    <cellStyle name="Comma 3 10 4" xfId="273"/>
    <cellStyle name="Comma 3 10 4 2" xfId="274"/>
    <cellStyle name="Comma 3 10 5" xfId="275"/>
    <cellStyle name="Comma 3 11" xfId="276"/>
    <cellStyle name="Comma 3 12" xfId="277"/>
    <cellStyle name="Comma 3 12 2" xfId="278"/>
    <cellStyle name="Comma 3 12 2 2" xfId="279"/>
    <cellStyle name="Comma 3 12 3" xfId="280"/>
    <cellStyle name="Comma 3 13" xfId="281"/>
    <cellStyle name="Comma 3 2" xfId="282"/>
    <cellStyle name="Comma 3 3" xfId="283"/>
    <cellStyle name="Comma 3 4" xfId="284"/>
    <cellStyle name="Comma 3 4 2" xfId="285"/>
    <cellStyle name="Comma 3 4 2 2" xfId="286"/>
    <cellStyle name="Comma 3 4 2 2 2" xfId="287"/>
    <cellStyle name="Comma 3 4 2 3" xfId="288"/>
    <cellStyle name="Comma 3 4 3" xfId="289"/>
    <cellStyle name="Comma 3 4 3 2" xfId="290"/>
    <cellStyle name="Comma 3 4 3 2 2" xfId="291"/>
    <cellStyle name="Comma 3 4 3 3" xfId="292"/>
    <cellStyle name="Comma 3 4 4" xfId="293"/>
    <cellStyle name="Comma 3 4 4 2" xfId="294"/>
    <cellStyle name="Comma 3 4 5" xfId="295"/>
    <cellStyle name="Comma 3 5" xfId="296"/>
    <cellStyle name="Comma 3 5 2" xfId="297"/>
    <cellStyle name="Comma 3 5 2 2" xfId="298"/>
    <cellStyle name="Comma 3 5 2 2 2" xfId="299"/>
    <cellStyle name="Comma 3 5 2 3" xfId="300"/>
    <cellStyle name="Comma 3 5 3" xfId="301"/>
    <cellStyle name="Comma 3 5 3 2" xfId="302"/>
    <cellStyle name="Comma 3 5 3 2 2" xfId="303"/>
    <cellStyle name="Comma 3 5 3 3" xfId="304"/>
    <cellStyle name="Comma 3 5 4" xfId="305"/>
    <cellStyle name="Comma 3 5 4 2" xfId="306"/>
    <cellStyle name="Comma 3 5 5" xfId="307"/>
    <cellStyle name="Comma 3 6" xfId="308"/>
    <cellStyle name="Comma 3 6 2" xfId="309"/>
    <cellStyle name="Comma 3 6 2 2" xfId="310"/>
    <cellStyle name="Comma 3 6 2 2 2" xfId="311"/>
    <cellStyle name="Comma 3 6 2 3" xfId="312"/>
    <cellStyle name="Comma 3 6 3" xfId="313"/>
    <cellStyle name="Comma 3 6 3 2" xfId="314"/>
    <cellStyle name="Comma 3 6 3 2 2" xfId="315"/>
    <cellStyle name="Comma 3 6 3 3" xfId="316"/>
    <cellStyle name="Comma 3 6 4" xfId="317"/>
    <cellStyle name="Comma 3 6 4 2" xfId="318"/>
    <cellStyle name="Comma 3 6 5" xfId="319"/>
    <cellStyle name="Comma 3 7" xfId="320"/>
    <cellStyle name="Comma 3 7 2" xfId="321"/>
    <cellStyle name="Comma 3 7 2 2" xfId="322"/>
    <cellStyle name="Comma 3 7 2 2 2" xfId="323"/>
    <cellStyle name="Comma 3 7 2 3" xfId="324"/>
    <cellStyle name="Comma 3 7 3" xfId="325"/>
    <cellStyle name="Comma 3 7 3 2" xfId="326"/>
    <cellStyle name="Comma 3 7 3 2 2" xfId="327"/>
    <cellStyle name="Comma 3 7 3 3" xfId="328"/>
    <cellStyle name="Comma 3 7 4" xfId="329"/>
    <cellStyle name="Comma 3 7 4 2" xfId="330"/>
    <cellStyle name="Comma 3 7 5" xfId="331"/>
    <cellStyle name="Comma 3 8" xfId="332"/>
    <cellStyle name="Comma 3 8 2" xfId="333"/>
    <cellStyle name="Comma 3 8 2 2" xfId="334"/>
    <cellStyle name="Comma 3 8 2 2 2" xfId="335"/>
    <cellStyle name="Comma 3 8 2 3" xfId="336"/>
    <cellStyle name="Comma 3 8 3" xfId="337"/>
    <cellStyle name="Comma 3 8 3 2" xfId="338"/>
    <cellStyle name="Comma 3 8 3 2 2" xfId="339"/>
    <cellStyle name="Comma 3 8 3 3" xfId="340"/>
    <cellStyle name="Comma 3 8 4" xfId="341"/>
    <cellStyle name="Comma 3 8 4 2" xfId="342"/>
    <cellStyle name="Comma 3 8 5" xfId="343"/>
    <cellStyle name="Comma 3 9" xfId="344"/>
    <cellStyle name="Comma 3 9 2" xfId="345"/>
    <cellStyle name="Comma 3 9 2 2" xfId="346"/>
    <cellStyle name="Comma 3 9 2 2 2" xfId="347"/>
    <cellStyle name="Comma 3 9 2 3" xfId="348"/>
    <cellStyle name="Comma 3 9 3" xfId="349"/>
    <cellStyle name="Comma 3 9 3 2" xfId="350"/>
    <cellStyle name="Comma 3 9 3 2 2" xfId="351"/>
    <cellStyle name="Comma 3 9 3 3" xfId="352"/>
    <cellStyle name="Comma 3 9 4" xfId="353"/>
    <cellStyle name="Comma 3 9 4 2" xfId="354"/>
    <cellStyle name="Comma 3 9 5" xfId="355"/>
    <cellStyle name="Comma 4" xfId="356"/>
    <cellStyle name="Comma 4 2" xfId="357"/>
    <cellStyle name="Comma 4 3" xfId="358"/>
    <cellStyle name="Comma 4 4" xfId="359"/>
    <cellStyle name="Comma 5" xfId="360"/>
    <cellStyle name="Comma 6" xfId="361"/>
    <cellStyle name="Comma 6 2" xfId="362"/>
    <cellStyle name="Comma 7" xfId="363"/>
    <cellStyle name="Comma 7 2" xfId="364"/>
    <cellStyle name="Comma 8" xfId="365"/>
    <cellStyle name="Comma 8 2" xfId="366"/>
    <cellStyle name="Comma 9" xfId="367"/>
    <cellStyle name="CommaBlank" xfId="368"/>
    <cellStyle name="CommaBlank 2" xfId="369"/>
    <cellStyle name="Currency" xfId="370"/>
    <cellStyle name="Currency [0]" xfId="371"/>
    <cellStyle name="Currency 10" xfId="372"/>
    <cellStyle name="Currency 10 2" xfId="373"/>
    <cellStyle name="Currency 10 2 2" xfId="374"/>
    <cellStyle name="Currency 10 2 2 2" xfId="375"/>
    <cellStyle name="Currency 10 2 3" xfId="376"/>
    <cellStyle name="Currency 10 3" xfId="377"/>
    <cellStyle name="Currency 10 3 2" xfId="378"/>
    <cellStyle name="Currency 10 3 2 2" xfId="379"/>
    <cellStyle name="Currency 10 3 3" xfId="380"/>
    <cellStyle name="Currency 10 4" xfId="381"/>
    <cellStyle name="Currency 10 4 2" xfId="382"/>
    <cellStyle name="Currency 10 5" xfId="383"/>
    <cellStyle name="Currency 11" xfId="384"/>
    <cellStyle name="Currency 2" xfId="385"/>
    <cellStyle name="Currency 2 2" xfId="386"/>
    <cellStyle name="Currency 2 3" xfId="387"/>
    <cellStyle name="Currency 2 4" xfId="388"/>
    <cellStyle name="Currency 3" xfId="389"/>
    <cellStyle name="Currency 3 2" xfId="390"/>
    <cellStyle name="Currency 3 3" xfId="391"/>
    <cellStyle name="Currency 3 4" xfId="392"/>
    <cellStyle name="Currency 3 5" xfId="393"/>
    <cellStyle name="Currency 4" xfId="394"/>
    <cellStyle name="Currency 4 2" xfId="395"/>
    <cellStyle name="Currency 4 3" xfId="396"/>
    <cellStyle name="Currency 4 4" xfId="397"/>
    <cellStyle name="Currency 5" xfId="398"/>
    <cellStyle name="Currency 6" xfId="399"/>
    <cellStyle name="Currency 7" xfId="400"/>
    <cellStyle name="Currency 8" xfId="401"/>
    <cellStyle name="Currency 9" xfId="402"/>
    <cellStyle name="Explanatory Text" xfId="403"/>
    <cellStyle name="Explanatory Text 2" xfId="404"/>
    <cellStyle name="Explanatory Text 3" xfId="405"/>
    <cellStyle name="Explanatory Text 4" xfId="406"/>
    <cellStyle name="Explanatory Text 5" xfId="407"/>
    <cellStyle name="Explanatory Text 6" xfId="408"/>
    <cellStyle name="Good" xfId="409"/>
    <cellStyle name="Good 2" xfId="410"/>
    <cellStyle name="Good 3" xfId="411"/>
    <cellStyle name="Good 4" xfId="412"/>
    <cellStyle name="Good 5" xfId="413"/>
    <cellStyle name="Good 6" xfId="414"/>
    <cellStyle name="Heading 1" xfId="415"/>
    <cellStyle name="Heading 1 2" xfId="416"/>
    <cellStyle name="Heading 1 3" xfId="417"/>
    <cellStyle name="Heading 1 4" xfId="418"/>
    <cellStyle name="Heading 1 5" xfId="419"/>
    <cellStyle name="Heading 1 6" xfId="420"/>
    <cellStyle name="Heading 1 7" xfId="421"/>
    <cellStyle name="Heading 1 8" xfId="422"/>
    <cellStyle name="Heading 2" xfId="423"/>
    <cellStyle name="Heading 2 2" xfId="424"/>
    <cellStyle name="Heading 2 3" xfId="425"/>
    <cellStyle name="Heading 2 4" xfId="426"/>
    <cellStyle name="Heading 2 5" xfId="427"/>
    <cellStyle name="Heading 2 6" xfId="428"/>
    <cellStyle name="Heading 2 7" xfId="429"/>
    <cellStyle name="Heading 2 8" xfId="430"/>
    <cellStyle name="Heading 3" xfId="431"/>
    <cellStyle name="Heading 3 2" xfId="432"/>
    <cellStyle name="Heading 3 3" xfId="433"/>
    <cellStyle name="Heading 3 4" xfId="434"/>
    <cellStyle name="Heading 3 5" xfId="435"/>
    <cellStyle name="Heading 3 6" xfId="436"/>
    <cellStyle name="Heading 3 7" xfId="437"/>
    <cellStyle name="Heading 3 8" xfId="438"/>
    <cellStyle name="Heading 4" xfId="439"/>
    <cellStyle name="Heading 4 2" xfId="440"/>
    <cellStyle name="Heading 4 3" xfId="441"/>
    <cellStyle name="Heading 4 4" xfId="442"/>
    <cellStyle name="Heading 4 5" xfId="443"/>
    <cellStyle name="Heading 4 6" xfId="444"/>
    <cellStyle name="Heading 4 7" xfId="445"/>
    <cellStyle name="Heading 4 8" xfId="446"/>
    <cellStyle name="Input" xfId="447"/>
    <cellStyle name="Input 2" xfId="448"/>
    <cellStyle name="Input 3" xfId="449"/>
    <cellStyle name="Input 4" xfId="450"/>
    <cellStyle name="Input 5" xfId="451"/>
    <cellStyle name="Input 6" xfId="452"/>
    <cellStyle name="kirkdollars" xfId="453"/>
    <cellStyle name="Linked Cell" xfId="454"/>
    <cellStyle name="Linked Cell 2" xfId="455"/>
    <cellStyle name="Linked Cell 3" xfId="456"/>
    <cellStyle name="Linked Cell 4" xfId="457"/>
    <cellStyle name="Linked Cell 5" xfId="458"/>
    <cellStyle name="Linked Cell 6" xfId="459"/>
    <cellStyle name="Neutral" xfId="460"/>
    <cellStyle name="Neutral 2" xfId="461"/>
    <cellStyle name="Neutral 3" xfId="462"/>
    <cellStyle name="Neutral 4" xfId="463"/>
    <cellStyle name="Neutral 5" xfId="464"/>
    <cellStyle name="Neutral 6" xfId="465"/>
    <cellStyle name="Normal 10" xfId="466"/>
    <cellStyle name="Normal 11" xfId="467"/>
    <cellStyle name="Normal 12" xfId="468"/>
    <cellStyle name="Normal 13" xfId="469"/>
    <cellStyle name="Normal 14" xfId="470"/>
    <cellStyle name="Normal 15" xfId="471"/>
    <cellStyle name="Normal 15 2" xfId="472"/>
    <cellStyle name="Normal 15 2 2" xfId="473"/>
    <cellStyle name="Normal 15 2 2 2" xfId="474"/>
    <cellStyle name="Normal 15 2 3" xfId="475"/>
    <cellStyle name="Normal 15 3" xfId="476"/>
    <cellStyle name="Normal 15 3 2" xfId="477"/>
    <cellStyle name="Normal 15 3 2 2" xfId="478"/>
    <cellStyle name="Normal 15 3 3" xfId="479"/>
    <cellStyle name="Normal 15 4" xfId="480"/>
    <cellStyle name="Normal 15 4 2" xfId="481"/>
    <cellStyle name="Normal 15 5" xfId="482"/>
    <cellStyle name="Normal 16" xfId="483"/>
    <cellStyle name="Normal 17" xfId="484"/>
    <cellStyle name="Normal 18" xfId="485"/>
    <cellStyle name="Normal 19" xfId="486"/>
    <cellStyle name="Normal 2" xfId="487"/>
    <cellStyle name="Normal 2 2" xfId="488"/>
    <cellStyle name="Normal 2 2 2" xfId="489"/>
    <cellStyle name="Normal 2 3" xfId="490"/>
    <cellStyle name="Normal 2 4" xfId="491"/>
    <cellStyle name="Normal 2 5" xfId="492"/>
    <cellStyle name="Normal 2_Adjustment WP" xfId="493"/>
    <cellStyle name="Normal 20" xfId="494"/>
    <cellStyle name="Normal 21" xfId="495"/>
    <cellStyle name="Normal 22" xfId="496"/>
    <cellStyle name="Normal 23" xfId="497"/>
    <cellStyle name="Normal 24" xfId="498"/>
    <cellStyle name="Normal 25" xfId="499"/>
    <cellStyle name="Normal 26" xfId="500"/>
    <cellStyle name="Normal 27" xfId="501"/>
    <cellStyle name="Normal 28" xfId="502"/>
    <cellStyle name="Normal 29" xfId="503"/>
    <cellStyle name="Normal 3" xfId="504"/>
    <cellStyle name="Normal 3 2" xfId="505"/>
    <cellStyle name="Normal 3 3" xfId="506"/>
    <cellStyle name="Normal 3 4" xfId="507"/>
    <cellStyle name="Normal 3 5" xfId="508"/>
    <cellStyle name="Normal 3 6" xfId="509"/>
    <cellStyle name="Normal 3 7" xfId="510"/>
    <cellStyle name="Normal 3 8" xfId="511"/>
    <cellStyle name="Normal 3_108 Summary" xfId="512"/>
    <cellStyle name="Normal 30" xfId="513"/>
    <cellStyle name="Normal 31" xfId="514"/>
    <cellStyle name="Normal 32" xfId="515"/>
    <cellStyle name="Normal 33" xfId="516"/>
    <cellStyle name="Normal 34" xfId="517"/>
    <cellStyle name="Normal 35" xfId="518"/>
    <cellStyle name="Normal 35 2" xfId="519"/>
    <cellStyle name="Normal 35 2 2" xfId="520"/>
    <cellStyle name="Normal 35 2 2 2" xfId="521"/>
    <cellStyle name="Normal 35 2 3" xfId="522"/>
    <cellStyle name="Normal 35 3" xfId="523"/>
    <cellStyle name="Normal 35 3 2" xfId="524"/>
    <cellStyle name="Normal 35 3 2 2" xfId="525"/>
    <cellStyle name="Normal 35 3 3" xfId="526"/>
    <cellStyle name="Normal 35 4" xfId="527"/>
    <cellStyle name="Normal 35 4 2" xfId="528"/>
    <cellStyle name="Normal 35 5" xfId="529"/>
    <cellStyle name="Normal 36" xfId="530"/>
    <cellStyle name="Normal 36 2" xfId="531"/>
    <cellStyle name="Normal 4" xfId="532"/>
    <cellStyle name="Normal 4 2" xfId="533"/>
    <cellStyle name="Normal 4 3" xfId="534"/>
    <cellStyle name="Normal 4 4" xfId="535"/>
    <cellStyle name="Normal 4 5" xfId="536"/>
    <cellStyle name="Normal 5" xfId="537"/>
    <cellStyle name="Normal 5 2" xfId="538"/>
    <cellStyle name="Normal 5 3" xfId="539"/>
    <cellStyle name="Normal 6" xfId="540"/>
    <cellStyle name="Normal 6 10" xfId="541"/>
    <cellStyle name="Normal 6 10 2" xfId="542"/>
    <cellStyle name="Normal 6 10 2 2" xfId="543"/>
    <cellStyle name="Normal 6 10 3" xfId="544"/>
    <cellStyle name="Normal 6 2" xfId="545"/>
    <cellStyle name="Normal 6 2 2" xfId="546"/>
    <cellStyle name="Normal 6 2 2 2" xfId="547"/>
    <cellStyle name="Normal 6 2 2 2 2" xfId="548"/>
    <cellStyle name="Normal 6 2 2 3" xfId="549"/>
    <cellStyle name="Normal 6 2 3" xfId="550"/>
    <cellStyle name="Normal 6 2 3 2" xfId="551"/>
    <cellStyle name="Normal 6 2 3 2 2" xfId="552"/>
    <cellStyle name="Normal 6 2 3 3" xfId="553"/>
    <cellStyle name="Normal 6 2 4" xfId="554"/>
    <cellStyle name="Normal 6 2 4 2" xfId="555"/>
    <cellStyle name="Normal 6 2 5" xfId="556"/>
    <cellStyle name="Normal 6 3" xfId="557"/>
    <cellStyle name="Normal 6 3 2" xfId="558"/>
    <cellStyle name="Normal 6 3 2 2" xfId="559"/>
    <cellStyle name="Normal 6 3 2 2 2" xfId="560"/>
    <cellStyle name="Normal 6 3 2 3" xfId="561"/>
    <cellStyle name="Normal 6 3 3" xfId="562"/>
    <cellStyle name="Normal 6 3 3 2" xfId="563"/>
    <cellStyle name="Normal 6 3 3 2 2" xfId="564"/>
    <cellStyle name="Normal 6 3 3 3" xfId="565"/>
    <cellStyle name="Normal 6 3 4" xfId="566"/>
    <cellStyle name="Normal 6 3 4 2" xfId="567"/>
    <cellStyle name="Normal 6 3 5" xfId="568"/>
    <cellStyle name="Normal 6 4" xfId="569"/>
    <cellStyle name="Normal 6 4 2" xfId="570"/>
    <cellStyle name="Normal 6 4 2 2" xfId="571"/>
    <cellStyle name="Normal 6 4 2 2 2" xfId="572"/>
    <cellStyle name="Normal 6 4 2 3" xfId="573"/>
    <cellStyle name="Normal 6 4 3" xfId="574"/>
    <cellStyle name="Normal 6 4 3 2" xfId="575"/>
    <cellStyle name="Normal 6 4 3 2 2" xfId="576"/>
    <cellStyle name="Normal 6 4 3 3" xfId="577"/>
    <cellStyle name="Normal 6 4 4" xfId="578"/>
    <cellStyle name="Normal 6 4 4 2" xfId="579"/>
    <cellStyle name="Normal 6 4 5" xfId="580"/>
    <cellStyle name="Normal 6 5" xfId="581"/>
    <cellStyle name="Normal 6 5 2" xfId="582"/>
    <cellStyle name="Normal 6 5 2 2" xfId="583"/>
    <cellStyle name="Normal 6 5 2 2 2" xfId="584"/>
    <cellStyle name="Normal 6 5 2 3" xfId="585"/>
    <cellStyle name="Normal 6 5 3" xfId="586"/>
    <cellStyle name="Normal 6 5 3 2" xfId="587"/>
    <cellStyle name="Normal 6 5 3 2 2" xfId="588"/>
    <cellStyle name="Normal 6 5 3 3" xfId="589"/>
    <cellStyle name="Normal 6 5 4" xfId="590"/>
    <cellStyle name="Normal 6 5 4 2" xfId="591"/>
    <cellStyle name="Normal 6 5 5" xfId="592"/>
    <cellStyle name="Normal 6 6" xfId="593"/>
    <cellStyle name="Normal 6 6 2" xfId="594"/>
    <cellStyle name="Normal 6 6 2 2" xfId="595"/>
    <cellStyle name="Normal 6 6 2 2 2" xfId="596"/>
    <cellStyle name="Normal 6 6 2 3" xfId="597"/>
    <cellStyle name="Normal 6 6 3" xfId="598"/>
    <cellStyle name="Normal 6 6 3 2" xfId="599"/>
    <cellStyle name="Normal 6 6 3 2 2" xfId="600"/>
    <cellStyle name="Normal 6 6 3 3" xfId="601"/>
    <cellStyle name="Normal 6 6 4" xfId="602"/>
    <cellStyle name="Normal 6 6 4 2" xfId="603"/>
    <cellStyle name="Normal 6 6 5" xfId="604"/>
    <cellStyle name="Normal 6 7" xfId="605"/>
    <cellStyle name="Normal 6 7 2" xfId="606"/>
    <cellStyle name="Normal 6 7 2 2" xfId="607"/>
    <cellStyle name="Normal 6 7 2 2 2" xfId="608"/>
    <cellStyle name="Normal 6 7 2 3" xfId="609"/>
    <cellStyle name="Normal 6 7 3" xfId="610"/>
    <cellStyle name="Normal 6 7 3 2" xfId="611"/>
    <cellStyle name="Normal 6 7 3 2 2" xfId="612"/>
    <cellStyle name="Normal 6 7 3 3" xfId="613"/>
    <cellStyle name="Normal 6 7 4" xfId="614"/>
    <cellStyle name="Normal 6 7 4 2" xfId="615"/>
    <cellStyle name="Normal 6 7 5" xfId="616"/>
    <cellStyle name="Normal 6 8" xfId="617"/>
    <cellStyle name="Normal 6 8 2" xfId="618"/>
    <cellStyle name="Normal 6 8 2 2" xfId="619"/>
    <cellStyle name="Normal 6 8 2 2 2" xfId="620"/>
    <cellStyle name="Normal 6 8 2 3" xfId="621"/>
    <cellStyle name="Normal 6 8 3" xfId="622"/>
    <cellStyle name="Normal 6 8 3 2" xfId="623"/>
    <cellStyle name="Normal 6 8 3 2 2" xfId="624"/>
    <cellStyle name="Normal 6 8 3 3" xfId="625"/>
    <cellStyle name="Normal 6 8 4" xfId="626"/>
    <cellStyle name="Normal 6 8 4 2" xfId="627"/>
    <cellStyle name="Normal 6 8 5" xfId="628"/>
    <cellStyle name="Normal 6 9" xfId="629"/>
    <cellStyle name="Normal 7" xfId="630"/>
    <cellStyle name="Normal 8" xfId="631"/>
    <cellStyle name="Normal 9" xfId="632"/>
    <cellStyle name="Note" xfId="633"/>
    <cellStyle name="Note 10" xfId="634"/>
    <cellStyle name="Note 11" xfId="635"/>
    <cellStyle name="Note 2" xfId="636"/>
    <cellStyle name="Note 2 2" xfId="637"/>
    <cellStyle name="Note 2_Allocators" xfId="638"/>
    <cellStyle name="Note 3" xfId="639"/>
    <cellStyle name="Note 3 2" xfId="640"/>
    <cellStyle name="Note 3 3" xfId="641"/>
    <cellStyle name="Note 3_Allocators" xfId="642"/>
    <cellStyle name="Note 4" xfId="643"/>
    <cellStyle name="Note 4 2" xfId="644"/>
    <cellStyle name="Note 4_Allocators" xfId="645"/>
    <cellStyle name="Note 5" xfId="646"/>
    <cellStyle name="Note 6" xfId="647"/>
    <cellStyle name="Note 6 2" xfId="648"/>
    <cellStyle name="Note 6_Allocators" xfId="649"/>
    <cellStyle name="Note 7" xfId="650"/>
    <cellStyle name="Note 7 2" xfId="651"/>
    <cellStyle name="Note 8" xfId="652"/>
    <cellStyle name="Note 9" xfId="653"/>
    <cellStyle name="nPlosion" xfId="654"/>
    <cellStyle name="nvision" xfId="655"/>
    <cellStyle name="Output" xfId="656"/>
    <cellStyle name="Output 2" xfId="657"/>
    <cellStyle name="Output 3" xfId="658"/>
    <cellStyle name="Output 4" xfId="659"/>
    <cellStyle name="Output 5" xfId="660"/>
    <cellStyle name="Output 6" xfId="661"/>
    <cellStyle name="Percent" xfId="662"/>
    <cellStyle name="Percent 10" xfId="663"/>
    <cellStyle name="Percent 11" xfId="664"/>
    <cellStyle name="Percent 12" xfId="665"/>
    <cellStyle name="Percent 13" xfId="666"/>
    <cellStyle name="Percent 13 2" xfId="667"/>
    <cellStyle name="Percent 13 2 2" xfId="668"/>
    <cellStyle name="Percent 13 2 2 2" xfId="669"/>
    <cellStyle name="Percent 13 2 3" xfId="670"/>
    <cellStyle name="Percent 13 3" xfId="671"/>
    <cellStyle name="Percent 13 3 2" xfId="672"/>
    <cellStyle name="Percent 13 3 2 2" xfId="673"/>
    <cellStyle name="Percent 13 3 3" xfId="674"/>
    <cellStyle name="Percent 13 4" xfId="675"/>
    <cellStyle name="Percent 13 4 2" xfId="676"/>
    <cellStyle name="Percent 13 5" xfId="677"/>
    <cellStyle name="Percent 14" xfId="678"/>
    <cellStyle name="Percent 2" xfId="679"/>
    <cellStyle name="Percent 2 2" xfId="680"/>
    <cellStyle name="Percent 2 3" xfId="681"/>
    <cellStyle name="Percent 3" xfId="682"/>
    <cellStyle name="Percent 3 2" xfId="683"/>
    <cellStyle name="Percent 3 3" xfId="684"/>
    <cellStyle name="Percent 3 4" xfId="685"/>
    <cellStyle name="Percent 3 5" xfId="686"/>
    <cellStyle name="Percent 3 6" xfId="687"/>
    <cellStyle name="Percent 4" xfId="688"/>
    <cellStyle name="Percent 4 2" xfId="689"/>
    <cellStyle name="Percent 4 3" xfId="690"/>
    <cellStyle name="Percent 4 4" xfId="691"/>
    <cellStyle name="Percent 5" xfId="692"/>
    <cellStyle name="Percent 5 2" xfId="693"/>
    <cellStyle name="Percent 6" xfId="694"/>
    <cellStyle name="Percent 6 2" xfId="695"/>
    <cellStyle name="Percent 7" xfId="696"/>
    <cellStyle name="Percent 8" xfId="697"/>
    <cellStyle name="Percent 9" xfId="698"/>
    <cellStyle name="PSChar" xfId="699"/>
    <cellStyle name="PSChar 2" xfId="700"/>
    <cellStyle name="PSChar 2 2" xfId="701"/>
    <cellStyle name="PSChar 2 3" xfId="702"/>
    <cellStyle name="PSChar 3" xfId="703"/>
    <cellStyle name="PSChar 3 2" xfId="704"/>
    <cellStyle name="PSChar 4" xfId="705"/>
    <cellStyle name="PSChar 5" xfId="706"/>
    <cellStyle name="PSChar 6" xfId="707"/>
    <cellStyle name="PSDate" xfId="708"/>
    <cellStyle name="PSDate 2" xfId="709"/>
    <cellStyle name="PSDate 2 2" xfId="710"/>
    <cellStyle name="PSDate 2 3" xfId="711"/>
    <cellStyle name="PSDate 3" xfId="712"/>
    <cellStyle name="PSDate 3 2" xfId="713"/>
    <cellStyle name="PSDate 4" xfId="714"/>
    <cellStyle name="PSDate 5" xfId="715"/>
    <cellStyle name="PSDate 6" xfId="716"/>
    <cellStyle name="PSDec" xfId="717"/>
    <cellStyle name="PSDec 2" xfId="718"/>
    <cellStyle name="PSDec 2 2" xfId="719"/>
    <cellStyle name="PSDec 2 3" xfId="720"/>
    <cellStyle name="PSDec 3" xfId="721"/>
    <cellStyle name="PSDec 3 2" xfId="722"/>
    <cellStyle name="PSDec 4" xfId="723"/>
    <cellStyle name="PSDec 5" xfId="724"/>
    <cellStyle name="PSDec 6" xfId="725"/>
    <cellStyle name="PSHeading" xfId="726"/>
    <cellStyle name="PSHeading 10" xfId="727"/>
    <cellStyle name="PSHeading 11" xfId="728"/>
    <cellStyle name="PSHeading 2" xfId="729"/>
    <cellStyle name="PSHeading 2 2" xfId="730"/>
    <cellStyle name="PSHeading 2 3" xfId="731"/>
    <cellStyle name="PSHeading 2_108 Summary" xfId="732"/>
    <cellStyle name="PSHeading 3" xfId="733"/>
    <cellStyle name="PSHeading 3 2" xfId="734"/>
    <cellStyle name="PSHeading 3_108 Summary" xfId="735"/>
    <cellStyle name="PSHeading 4" xfId="736"/>
    <cellStyle name="PSHeading 5" xfId="737"/>
    <cellStyle name="PSHeading 6" xfId="738"/>
    <cellStyle name="PSHeading 7" xfId="739"/>
    <cellStyle name="PSHeading 8" xfId="740"/>
    <cellStyle name="PSHeading 9" xfId="741"/>
    <cellStyle name="PSHeading_101 check" xfId="742"/>
    <cellStyle name="PSInt" xfId="743"/>
    <cellStyle name="PSInt 2" xfId="744"/>
    <cellStyle name="PSInt 2 2" xfId="745"/>
    <cellStyle name="PSInt 2 3" xfId="746"/>
    <cellStyle name="PSInt 3" xfId="747"/>
    <cellStyle name="PSInt 3 2" xfId="748"/>
    <cellStyle name="PSInt 4" xfId="749"/>
    <cellStyle name="PSInt 5" xfId="750"/>
    <cellStyle name="PSInt 6" xfId="751"/>
    <cellStyle name="PSSpacer" xfId="752"/>
    <cellStyle name="PSSpacer 2" xfId="753"/>
    <cellStyle name="PSSpacer 2 2" xfId="754"/>
    <cellStyle name="PSSpacer 2 3" xfId="755"/>
    <cellStyle name="PSSpacer 3" xfId="756"/>
    <cellStyle name="PSSpacer 3 2" xfId="757"/>
    <cellStyle name="PSSpacer 4" xfId="758"/>
    <cellStyle name="PSSpacer 5" xfId="759"/>
    <cellStyle name="PSSpacer 6" xfId="760"/>
    <cellStyle name="Title" xfId="761"/>
    <cellStyle name="Title 2" xfId="762"/>
    <cellStyle name="Title 3" xfId="763"/>
    <cellStyle name="Title 4" xfId="764"/>
    <cellStyle name="Title 5" xfId="765"/>
    <cellStyle name="Total" xfId="766"/>
    <cellStyle name="Total 2" xfId="767"/>
    <cellStyle name="Total 3" xfId="768"/>
    <cellStyle name="Total 4" xfId="769"/>
    <cellStyle name="Total 5" xfId="770"/>
    <cellStyle name="Total 6" xfId="771"/>
    <cellStyle name="Total 7" xfId="772"/>
    <cellStyle name="Total 8" xfId="773"/>
    <cellStyle name="Warning Text" xfId="774"/>
    <cellStyle name="Warning Text 2" xfId="775"/>
    <cellStyle name="Warning Text 3" xfId="776"/>
    <cellStyle name="Warning Text 4" xfId="777"/>
    <cellStyle name="Warning Text 5" xfId="778"/>
    <cellStyle name="Warning Text 6" xfId="7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3" width="18.140625" style="0" customWidth="1"/>
    <col min="4" max="5" width="14.421875" style="0" customWidth="1"/>
    <col min="6" max="6" width="12.8515625" style="0" bestFit="1" customWidth="1"/>
    <col min="7" max="7" width="12.8515625" style="0" customWidth="1"/>
    <col min="8" max="8" width="15.00390625" style="0" bestFit="1" customWidth="1"/>
    <col min="9" max="9" width="14.421875" style="0" bestFit="1" customWidth="1"/>
    <col min="10" max="11" width="14.8515625" style="0" customWidth="1"/>
    <col min="12" max="13" width="15.7109375" style="0" customWidth="1"/>
    <col min="14" max="14" width="11.57421875" style="0" customWidth="1"/>
  </cols>
  <sheetData>
    <row r="1" spans="1:12" ht="12.75">
      <c r="A1" s="104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>
      <c r="A2" s="104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5" ht="12.75">
      <c r="A5" s="27" t="s">
        <v>23</v>
      </c>
    </row>
    <row r="6" spans="1:12" ht="51">
      <c r="A6" s="29" t="s">
        <v>18</v>
      </c>
      <c r="B6" s="30" t="s">
        <v>30</v>
      </c>
      <c r="C6" s="30" t="s">
        <v>29</v>
      </c>
      <c r="D6" s="30" t="s">
        <v>19</v>
      </c>
      <c r="E6" s="30" t="s">
        <v>22</v>
      </c>
      <c r="F6" s="30" t="s">
        <v>20</v>
      </c>
      <c r="G6" s="30" t="s">
        <v>31</v>
      </c>
      <c r="H6" s="30" t="s">
        <v>21</v>
      </c>
      <c r="I6" s="30" t="s">
        <v>28</v>
      </c>
      <c r="J6" s="30" t="s">
        <v>26</v>
      </c>
      <c r="K6" s="30" t="s">
        <v>27</v>
      </c>
      <c r="L6" s="30" t="s">
        <v>32</v>
      </c>
    </row>
    <row r="7" spans="1:12" ht="12.75">
      <c r="A7" s="31">
        <v>41560</v>
      </c>
      <c r="B7" s="36">
        <v>0.0005725</v>
      </c>
      <c r="C7" s="36">
        <f>B8</f>
        <v>-0.0017906</v>
      </c>
      <c r="D7" s="33">
        <v>464763211</v>
      </c>
      <c r="E7" s="38">
        <f>D7*B7</f>
        <v>266076.9382975</v>
      </c>
      <c r="F7" s="34">
        <v>2820380</v>
      </c>
      <c r="G7" s="38">
        <f>+B7*F7</f>
        <v>1614.66755</v>
      </c>
      <c r="H7" s="33">
        <v>158974566</v>
      </c>
      <c r="I7" s="38">
        <f>+C7*H7</f>
        <v>-284659.8578796</v>
      </c>
      <c r="J7" s="38"/>
      <c r="K7" s="38"/>
      <c r="L7" s="38">
        <f>+E7+G7+I7+J7+K7</f>
        <v>-16968.25203209999</v>
      </c>
    </row>
    <row r="8" spans="1:12" ht="12.75">
      <c r="A8" s="32">
        <v>41591</v>
      </c>
      <c r="B8" s="37">
        <v>-0.0017906</v>
      </c>
      <c r="C8" s="37">
        <v>0.0008536</v>
      </c>
      <c r="D8" s="33">
        <v>494888418</v>
      </c>
      <c r="E8" s="38">
        <f>D8*B8</f>
        <v>-886147.2012708</v>
      </c>
      <c r="F8" s="33">
        <v>84362</v>
      </c>
      <c r="G8" s="38">
        <f>+B8*F8</f>
        <v>-151.0585972</v>
      </c>
      <c r="H8" s="33">
        <v>237363628</v>
      </c>
      <c r="I8" s="38">
        <f>+C8*H8</f>
        <v>202613.5928608</v>
      </c>
      <c r="J8" s="38">
        <f>-G7</f>
        <v>-1614.66755</v>
      </c>
      <c r="K8" s="38">
        <f>-I7</f>
        <v>284659.8578796</v>
      </c>
      <c r="L8" s="38">
        <f>+E8+G8+I8+J8+K8</f>
        <v>-400639.47667759995</v>
      </c>
    </row>
    <row r="11" ht="12.75">
      <c r="A11" s="27" t="s">
        <v>24</v>
      </c>
    </row>
    <row r="13" spans="1:12" ht="12.75">
      <c r="A13" s="31">
        <v>41560</v>
      </c>
      <c r="B13" s="36">
        <v>0.0005725</v>
      </c>
      <c r="C13" s="36">
        <f>B14</f>
        <v>-0.0017906</v>
      </c>
      <c r="D13" s="33" t="e">
        <f>#REF!</f>
        <v>#REF!</v>
      </c>
      <c r="E13" s="38" t="e">
        <f>D13*B13</f>
        <v>#REF!</v>
      </c>
      <c r="F13">
        <v>0</v>
      </c>
      <c r="G13" s="35">
        <f>+B13*F13</f>
        <v>0</v>
      </c>
      <c r="H13" s="33" t="e">
        <f>#REF!</f>
        <v>#REF!</v>
      </c>
      <c r="I13" s="38" t="e">
        <f>+C13*H13</f>
        <v>#REF!</v>
      </c>
      <c r="J13" s="38"/>
      <c r="K13" s="38"/>
      <c r="L13" s="38" t="e">
        <f>+E13+G13+I13+J13+K13</f>
        <v>#REF!</v>
      </c>
    </row>
    <row r="14" spans="1:12" ht="12.75">
      <c r="A14" s="32">
        <v>41591</v>
      </c>
      <c r="B14" s="37">
        <v>-0.0017906</v>
      </c>
      <c r="C14" s="37">
        <v>0.0008536</v>
      </c>
      <c r="D14" s="33" t="e">
        <f>#REF!</f>
        <v>#REF!</v>
      </c>
      <c r="E14" s="38" t="e">
        <f>D14*B14</f>
        <v>#REF!</v>
      </c>
      <c r="F14">
        <v>0</v>
      </c>
      <c r="G14" s="35">
        <f>+B14*F14</f>
        <v>0</v>
      </c>
      <c r="H14" s="33" t="e">
        <f>#REF!</f>
        <v>#REF!</v>
      </c>
      <c r="I14" s="38" t="e">
        <f>+C14*H14</f>
        <v>#REF!</v>
      </c>
      <c r="J14" s="38">
        <f>-G13</f>
        <v>0</v>
      </c>
      <c r="K14" s="38" t="e">
        <f>-I13</f>
        <v>#REF!</v>
      </c>
      <c r="L14" s="38" t="e">
        <f>+E14+G14+I14+J14+K14</f>
        <v>#REF!</v>
      </c>
    </row>
    <row r="15" ht="12.75">
      <c r="H15" s="33"/>
    </row>
    <row r="16" ht="12.75">
      <c r="H16" s="33"/>
    </row>
    <row r="17" ht="12.75">
      <c r="H17" s="33"/>
    </row>
    <row r="18" ht="12.75">
      <c r="H18" s="33"/>
    </row>
    <row r="19" ht="12.75">
      <c r="H19" s="33"/>
    </row>
    <row r="20" ht="12.75">
      <c r="H20" s="33"/>
    </row>
    <row r="21" spans="1:8" ht="12.75">
      <c r="A21" s="27" t="s">
        <v>25</v>
      </c>
      <c r="H21" s="33"/>
    </row>
    <row r="22" ht="12.75">
      <c r="H22" s="33"/>
    </row>
    <row r="23" spans="1:12" ht="12.75">
      <c r="A23" s="31">
        <v>41560</v>
      </c>
      <c r="B23" s="36">
        <v>0.0005725</v>
      </c>
      <c r="C23" s="36">
        <f>B24</f>
        <v>-0.0017906</v>
      </c>
      <c r="D23" s="28" t="e">
        <f>D7-D13</f>
        <v>#REF!</v>
      </c>
      <c r="E23" s="38" t="e">
        <f>D23*B23</f>
        <v>#REF!</v>
      </c>
      <c r="F23" s="33">
        <v>2820380</v>
      </c>
      <c r="G23" s="38">
        <f>+B23*F23</f>
        <v>1614.66755</v>
      </c>
      <c r="H23" s="33" t="e">
        <f>+#REF!</f>
        <v>#REF!</v>
      </c>
      <c r="I23" s="38" t="e">
        <f>+C23*H23</f>
        <v>#REF!</v>
      </c>
      <c r="J23" s="38"/>
      <c r="K23" s="38"/>
      <c r="L23" s="38" t="e">
        <f>+E23+G23+I23+J23+K23</f>
        <v>#REF!</v>
      </c>
    </row>
    <row r="24" spans="1:12" ht="12.75">
      <c r="A24" s="32">
        <v>41591</v>
      </c>
      <c r="B24" s="37">
        <v>-0.0017906</v>
      </c>
      <c r="C24" s="37">
        <v>0.0008536</v>
      </c>
      <c r="D24" s="28" t="e">
        <f>D8-D14</f>
        <v>#REF!</v>
      </c>
      <c r="E24" s="38" t="e">
        <f>D24*B24</f>
        <v>#REF!</v>
      </c>
      <c r="F24" s="33">
        <v>84362</v>
      </c>
      <c r="G24" s="38">
        <f>+B24*F24</f>
        <v>-151.0585972</v>
      </c>
      <c r="H24" s="33" t="e">
        <f>+#REF!</f>
        <v>#REF!</v>
      </c>
      <c r="I24" s="38" t="e">
        <f>+C24*H24</f>
        <v>#REF!</v>
      </c>
      <c r="J24" s="38">
        <f>-G23</f>
        <v>-1614.66755</v>
      </c>
      <c r="K24" s="38" t="e">
        <f>-I23</f>
        <v>#REF!</v>
      </c>
      <c r="L24" s="38" t="e">
        <f>+E24+G24+I24+J24+K24</f>
        <v>#REF!</v>
      </c>
    </row>
    <row r="25" ht="12.75">
      <c r="H25" s="33"/>
    </row>
    <row r="26" ht="12.75">
      <c r="H26" s="33"/>
    </row>
    <row r="27" ht="12.75">
      <c r="H27" s="33"/>
    </row>
    <row r="28" ht="12.75">
      <c r="H28" s="33"/>
    </row>
    <row r="29" ht="12.75">
      <c r="H29" s="33"/>
    </row>
    <row r="30" ht="12.75">
      <c r="H30" s="33"/>
    </row>
    <row r="31" spans="1:8" ht="12.75">
      <c r="A31" s="15"/>
      <c r="H31" s="33"/>
    </row>
    <row r="32" ht="12.75">
      <c r="H32" s="33"/>
    </row>
    <row r="33" ht="12.75">
      <c r="H33" s="33"/>
    </row>
    <row r="34" ht="12.75">
      <c r="H34" s="33"/>
    </row>
    <row r="35" ht="12.75">
      <c r="H35" s="33"/>
    </row>
  </sheetData>
  <sheetProtection/>
  <mergeCells count="2">
    <mergeCell ref="A2:L2"/>
    <mergeCell ref="A1:L1"/>
  </mergeCells>
  <printOptions/>
  <pageMargins left="0.7" right="0.7" top="0.75" bottom="0.75" header="0.3" footer="0.3"/>
  <pageSetup fitToHeight="1" fitToWidth="1"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ySplit="12" topLeftCell="A13" activePane="bottomLeft" state="frozen"/>
      <selection pane="topLeft" activeCell="D37" sqref="D37"/>
      <selection pane="bottomLeft" activeCell="C4" sqref="C4"/>
    </sheetView>
  </sheetViews>
  <sheetFormatPr defaultColWidth="9.140625" defaultRowHeight="12.75"/>
  <cols>
    <col min="3" max="3" width="20.140625" style="0" customWidth="1"/>
    <col min="4" max="4" width="2.28125" style="0" customWidth="1"/>
    <col min="5" max="5" width="8.140625" style="0" customWidth="1"/>
    <col min="6" max="6" width="15.28125" style="0" customWidth="1"/>
    <col min="7" max="7" width="9.140625" style="0" customWidth="1"/>
    <col min="8" max="8" width="13.57421875" style="0" customWidth="1"/>
    <col min="9" max="9" width="15.00390625" style="0" customWidth="1"/>
  </cols>
  <sheetData>
    <row r="1" spans="1:8" ht="12.75">
      <c r="A1" s="105" t="s">
        <v>8</v>
      </c>
      <c r="B1" s="105"/>
      <c r="C1" s="105"/>
      <c r="D1" s="105"/>
      <c r="E1" s="105"/>
      <c r="F1" s="105"/>
      <c r="H1" s="5" t="s">
        <v>59</v>
      </c>
    </row>
    <row r="2" spans="1:8" ht="12.75">
      <c r="A2" s="55"/>
      <c r="B2" s="55"/>
      <c r="C2" s="55"/>
      <c r="D2" s="55"/>
      <c r="E2" s="55"/>
      <c r="F2" s="55"/>
      <c r="H2" s="5"/>
    </row>
    <row r="3" spans="1:8" ht="12.75">
      <c r="A3" s="55"/>
      <c r="B3" s="55"/>
      <c r="C3" s="55"/>
      <c r="D3" s="55"/>
      <c r="E3" s="55"/>
      <c r="F3" s="55"/>
      <c r="H3" s="5"/>
    </row>
    <row r="4" spans="3:7" ht="12.75">
      <c r="C4" s="2"/>
      <c r="D4" s="2"/>
      <c r="E4" s="2"/>
      <c r="F4" s="2"/>
      <c r="G4" s="2"/>
    </row>
    <row r="5" spans="3:7" ht="12.75">
      <c r="C5" s="2"/>
      <c r="D5" s="2"/>
      <c r="E5" s="3" t="s">
        <v>0</v>
      </c>
      <c r="F5" s="2"/>
      <c r="G5" s="2"/>
    </row>
    <row r="6" spans="3:7" ht="12.75">
      <c r="C6" s="2"/>
      <c r="D6" s="2"/>
      <c r="E6" s="3"/>
      <c r="F6" s="2"/>
      <c r="G6" s="2"/>
    </row>
    <row r="7" spans="3:7" ht="12.75">
      <c r="C7" s="2"/>
      <c r="D7" s="2"/>
      <c r="E7" s="3" t="s">
        <v>33</v>
      </c>
      <c r="F7" s="2"/>
      <c r="G7" s="2"/>
    </row>
    <row r="8" spans="3:7" ht="12.75">
      <c r="C8" s="2"/>
      <c r="D8" s="2"/>
      <c r="E8" s="3"/>
      <c r="F8" s="2"/>
      <c r="G8" s="2"/>
    </row>
    <row r="9" spans="3:7" ht="12.75">
      <c r="C9" s="2"/>
      <c r="D9" s="2"/>
      <c r="E9" s="3" t="s">
        <v>10</v>
      </c>
      <c r="F9" s="2"/>
      <c r="G9" s="2"/>
    </row>
    <row r="10" spans="3:7" ht="12.75">
      <c r="C10" s="2"/>
      <c r="D10" s="2"/>
      <c r="E10" s="4"/>
      <c r="F10" s="2"/>
      <c r="G10" s="2"/>
    </row>
    <row r="11" spans="3:7" ht="12.75">
      <c r="C11" s="25" t="s">
        <v>34</v>
      </c>
      <c r="D11" s="25"/>
      <c r="F11" s="109" t="s">
        <v>61</v>
      </c>
      <c r="G11" s="110"/>
    </row>
    <row r="12" spans="3:7" ht="12.75">
      <c r="C12" s="2"/>
      <c r="D12" s="2"/>
      <c r="E12" s="2"/>
      <c r="F12" s="2"/>
      <c r="G12" s="2"/>
    </row>
    <row r="13" spans="3:7" ht="12.75">
      <c r="C13" s="2"/>
      <c r="D13" s="2"/>
      <c r="E13" s="2"/>
      <c r="F13" s="2"/>
      <c r="G13" s="2"/>
    </row>
    <row r="14" spans="3:9" ht="12.75" customHeight="1">
      <c r="C14" s="2" t="s">
        <v>8</v>
      </c>
      <c r="D14" s="2"/>
      <c r="E14" s="19" t="s">
        <v>8</v>
      </c>
      <c r="F14" s="2"/>
      <c r="G14" s="19"/>
      <c r="H14" s="116"/>
      <c r="I14" s="20"/>
    </row>
    <row r="15" spans="3:8" ht="12.75" customHeight="1">
      <c r="C15" s="119" t="s">
        <v>35</v>
      </c>
      <c r="D15" s="119"/>
      <c r="E15" s="106" t="s">
        <v>7</v>
      </c>
      <c r="F15" s="48">
        <f>'BSRR-Page 2'!H22</f>
        <v>8456623</v>
      </c>
      <c r="G15" s="117" t="s">
        <v>7</v>
      </c>
      <c r="H15" s="116"/>
    </row>
    <row r="16" spans="3:8" ht="15" customHeight="1">
      <c r="C16" s="119"/>
      <c r="D16" s="119"/>
      <c r="E16" s="106"/>
      <c r="F16" s="51">
        <f>'BSRR-Page 2'!H23</f>
        <v>208137023.8</v>
      </c>
      <c r="G16" s="117"/>
      <c r="H16" s="49">
        <f>ROUND(F15/F16,6)</f>
        <v>0.04063</v>
      </c>
    </row>
    <row r="17" spans="3:8" ht="15" customHeight="1">
      <c r="C17" s="2"/>
      <c r="D17" s="2"/>
      <c r="E17" s="2"/>
      <c r="F17" s="26"/>
      <c r="G17" s="2"/>
      <c r="H17" s="2"/>
    </row>
    <row r="18" spans="6:8" ht="12.75" customHeight="1">
      <c r="F18" s="26"/>
      <c r="G18" s="2"/>
      <c r="H18" s="2"/>
    </row>
    <row r="19" spans="3:8" ht="12.75" customHeight="1">
      <c r="C19" s="119" t="s">
        <v>36</v>
      </c>
      <c r="D19" s="119"/>
      <c r="E19" s="107" t="s">
        <v>7</v>
      </c>
      <c r="F19" s="50">
        <f>'BSRR-Page 2'!H43</f>
        <v>11703078</v>
      </c>
      <c r="G19" s="118" t="s">
        <v>7</v>
      </c>
      <c r="H19" s="49">
        <f>ROUND(F19/F20,6)</f>
        <v>0.064263</v>
      </c>
    </row>
    <row r="20" spans="3:8" ht="12.75">
      <c r="C20" s="119"/>
      <c r="D20" s="119"/>
      <c r="E20" s="107"/>
      <c r="F20" s="26">
        <f>'BSRR-Page 2'!H44</f>
        <v>182112587.17</v>
      </c>
      <c r="G20" s="118"/>
      <c r="H20" s="2"/>
    </row>
    <row r="21" spans="3:9" ht="19.5" customHeight="1">
      <c r="C21" s="2"/>
      <c r="D21" s="2"/>
      <c r="E21" s="2"/>
      <c r="F21" s="26"/>
      <c r="G21" s="16"/>
      <c r="H21" s="21"/>
      <c r="I21" s="13"/>
    </row>
    <row r="22" spans="3:9" ht="12.75">
      <c r="C22" s="2"/>
      <c r="D22" s="2"/>
      <c r="E22" s="2"/>
      <c r="F22" s="2"/>
      <c r="G22" s="10"/>
      <c r="H22" s="13"/>
      <c r="I22" s="13"/>
    </row>
    <row r="23" spans="3:6" ht="12.75">
      <c r="C23" s="2"/>
      <c r="D23" s="2"/>
      <c r="E23" s="2"/>
      <c r="F23" s="2"/>
    </row>
    <row r="24" spans="3:7" ht="12.75">
      <c r="C24" s="2"/>
      <c r="D24" s="2"/>
      <c r="E24" s="2"/>
      <c r="F24" s="2"/>
      <c r="G24" s="2"/>
    </row>
    <row r="25" spans="3:7" ht="12.75">
      <c r="C25" s="2"/>
      <c r="D25" s="2"/>
      <c r="E25" s="2"/>
      <c r="F25" s="2"/>
      <c r="G25" s="2"/>
    </row>
    <row r="26" spans="3:7" ht="12.75">
      <c r="C26" s="2"/>
      <c r="D26" s="2"/>
      <c r="E26" s="2"/>
      <c r="F26" s="2"/>
      <c r="G26" s="2"/>
    </row>
    <row r="27" spans="3:7" ht="15" customHeight="1">
      <c r="C27" s="7" t="s">
        <v>1</v>
      </c>
      <c r="D27" s="2"/>
      <c r="E27" s="111" t="s">
        <v>62</v>
      </c>
      <c r="F27" s="112"/>
      <c r="G27" s="112"/>
    </row>
    <row r="28" spans="3:7" ht="12.75">
      <c r="C28" s="2"/>
      <c r="D28" s="2"/>
      <c r="E28" s="2"/>
      <c r="F28" s="2"/>
      <c r="G28" s="2"/>
    </row>
    <row r="29" spans="3:7" ht="12.75">
      <c r="C29" s="2"/>
      <c r="D29" s="2"/>
      <c r="E29" s="2"/>
      <c r="F29" s="2"/>
      <c r="G29" s="2"/>
    </row>
    <row r="30" spans="3:7" ht="12.75">
      <c r="C30" s="2"/>
      <c r="D30" s="2"/>
      <c r="E30" s="2"/>
      <c r="F30" s="2"/>
      <c r="G30" s="2"/>
    </row>
    <row r="31" spans="3:7" ht="12.75">
      <c r="C31" s="7" t="s">
        <v>2</v>
      </c>
      <c r="D31" s="2"/>
      <c r="E31" s="6"/>
      <c r="F31" s="6"/>
      <c r="G31" s="6"/>
    </row>
    <row r="32" spans="3:7" ht="12.75">
      <c r="C32" s="2"/>
      <c r="D32" s="2"/>
      <c r="E32" s="2"/>
      <c r="F32" s="7" t="s">
        <v>3</v>
      </c>
      <c r="G32" s="2"/>
    </row>
    <row r="33" spans="3:10" ht="12.75">
      <c r="C33" s="2"/>
      <c r="D33" s="2"/>
      <c r="E33" s="2"/>
      <c r="F33" s="2"/>
      <c r="G33" s="2"/>
      <c r="J33" s="39"/>
    </row>
    <row r="34" spans="3:7" ht="12.75">
      <c r="C34" s="2"/>
      <c r="D34" s="2"/>
      <c r="E34" s="2"/>
      <c r="F34" s="2"/>
      <c r="G34" s="2"/>
    </row>
    <row r="35" spans="3:7" ht="12.75">
      <c r="C35" s="7" t="s">
        <v>4</v>
      </c>
      <c r="D35" s="2"/>
      <c r="E35" s="114" t="s">
        <v>64</v>
      </c>
      <c r="F35" s="115"/>
      <c r="G35" s="115"/>
    </row>
    <row r="36" spans="3:15" ht="12.75">
      <c r="C36" s="2"/>
      <c r="D36" s="2"/>
      <c r="E36" s="2"/>
      <c r="F36" s="2"/>
      <c r="G36" s="2"/>
      <c r="O36" s="22" t="s">
        <v>12</v>
      </c>
    </row>
    <row r="37" spans="3:7" ht="12.75">
      <c r="C37" s="2"/>
      <c r="D37" s="2"/>
      <c r="E37" s="2"/>
      <c r="F37" s="2"/>
      <c r="G37" s="2"/>
    </row>
    <row r="38" spans="3:7" ht="12.75">
      <c r="C38" s="7" t="s">
        <v>5</v>
      </c>
      <c r="D38" s="2"/>
      <c r="E38" s="113">
        <v>42961</v>
      </c>
      <c r="F38" s="112"/>
      <c r="G38" s="112"/>
    </row>
    <row r="39" spans="3:7" ht="12.75">
      <c r="C39" s="2"/>
      <c r="D39" s="2"/>
      <c r="E39" s="7"/>
      <c r="F39" s="2"/>
      <c r="G39" s="2"/>
    </row>
    <row r="43" spans="3:8" ht="12.75">
      <c r="C43" s="108"/>
      <c r="D43" s="108"/>
      <c r="E43" s="108"/>
      <c r="F43" s="108"/>
      <c r="G43" s="108"/>
      <c r="H43" s="108"/>
    </row>
  </sheetData>
  <sheetProtection/>
  <mergeCells count="13">
    <mergeCell ref="G19:G20"/>
    <mergeCell ref="C15:D16"/>
    <mergeCell ref="C19:D20"/>
    <mergeCell ref="A1:F1"/>
    <mergeCell ref="E15:E16"/>
    <mergeCell ref="E19:E20"/>
    <mergeCell ref="C43:H43"/>
    <mergeCell ref="F11:G11"/>
    <mergeCell ref="E27:G27"/>
    <mergeCell ref="E38:G38"/>
    <mergeCell ref="E35:G35"/>
    <mergeCell ref="H14:H15"/>
    <mergeCell ref="G15:G16"/>
  </mergeCells>
  <printOptions horizontalCentered="1" verticalCentered="1"/>
  <pageMargins left="0.5" right="0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3"/>
  <sheetViews>
    <sheetView zoomScalePageLayoutView="0" workbookViewId="0" topLeftCell="A1">
      <pane ySplit="7" topLeftCell="A20" activePane="bottomLeft" state="frozen"/>
      <selection pane="topLeft" activeCell="F13" sqref="F13"/>
      <selection pane="bottomLeft" activeCell="A22" sqref="A22"/>
    </sheetView>
  </sheetViews>
  <sheetFormatPr defaultColWidth="9.140625" defaultRowHeight="12.75"/>
  <cols>
    <col min="1" max="1" width="5.7109375" style="1" customWidth="1"/>
    <col min="2" max="2" width="4.7109375" style="0" customWidth="1"/>
    <col min="4" max="4" width="23.28125" style="0" customWidth="1"/>
    <col min="5" max="5" width="4.00390625" style="0" customWidth="1"/>
    <col min="6" max="6" width="17.00390625" style="0" customWidth="1"/>
    <col min="7" max="7" width="5.28125" style="0" customWidth="1"/>
    <col min="8" max="8" width="15.421875" style="0" customWidth="1"/>
    <col min="9" max="9" width="2.7109375" style="0" customWidth="1"/>
    <col min="10" max="10" width="6.421875" style="0" customWidth="1"/>
    <col min="11" max="11" width="14.421875" style="0" customWidth="1"/>
    <col min="12" max="12" width="3.7109375" style="0" customWidth="1"/>
  </cols>
  <sheetData>
    <row r="2" spans="1:11" ht="12.75">
      <c r="A2" s="8"/>
      <c r="B2" s="2"/>
      <c r="C2" s="2"/>
      <c r="D2" s="2"/>
      <c r="E2" s="2"/>
      <c r="F2" s="2"/>
      <c r="G2" s="2"/>
      <c r="H2" s="2"/>
      <c r="I2" s="2"/>
      <c r="J2" s="2"/>
      <c r="K2" s="5" t="s">
        <v>60</v>
      </c>
    </row>
    <row r="3" spans="1:11" ht="12.75">
      <c r="A3" s="5"/>
      <c r="B3" s="2"/>
      <c r="C3" s="2"/>
      <c r="D3" s="2"/>
      <c r="E3" s="2"/>
      <c r="F3" s="3" t="s">
        <v>0</v>
      </c>
      <c r="G3" s="2"/>
      <c r="H3" s="2"/>
      <c r="I3" s="2"/>
      <c r="J3" s="2"/>
      <c r="K3" s="2"/>
    </row>
    <row r="4" spans="1:11" ht="12.75">
      <c r="A4" s="5"/>
      <c r="B4" s="2"/>
      <c r="C4" s="2"/>
      <c r="D4" s="2"/>
      <c r="E4" s="2"/>
      <c r="F4" s="3"/>
      <c r="G4" s="2"/>
      <c r="H4" s="2"/>
      <c r="I4" s="2"/>
      <c r="J4" s="2"/>
      <c r="K4" s="2"/>
    </row>
    <row r="5" spans="1:11" ht="12.75">
      <c r="A5" s="5"/>
      <c r="B5" s="2"/>
      <c r="C5" s="2"/>
      <c r="D5" s="2"/>
      <c r="E5" s="101"/>
      <c r="F5" s="3" t="s">
        <v>33</v>
      </c>
      <c r="G5" s="2"/>
      <c r="H5" s="2"/>
      <c r="I5" s="2"/>
      <c r="J5" s="2"/>
      <c r="K5" s="2"/>
    </row>
    <row r="6" spans="1:11" ht="12.75">
      <c r="A6" s="4"/>
      <c r="B6" s="2"/>
      <c r="C6" s="2"/>
      <c r="D6" s="45"/>
      <c r="E6" s="45"/>
      <c r="F6" s="46"/>
      <c r="G6" s="2"/>
      <c r="H6" s="2"/>
      <c r="I6" s="2"/>
      <c r="J6" s="2"/>
      <c r="K6" s="2"/>
    </row>
    <row r="7" spans="1:11" ht="12.75">
      <c r="A7" s="5"/>
      <c r="B7" s="2"/>
      <c r="C7" s="2"/>
      <c r="D7" s="4"/>
      <c r="E7" s="14" t="s">
        <v>34</v>
      </c>
      <c r="G7" s="102" t="s">
        <v>61</v>
      </c>
      <c r="H7" s="18"/>
      <c r="I7" s="18"/>
      <c r="J7" s="2"/>
      <c r="K7" s="2"/>
    </row>
    <row r="8" spans="1:11" ht="12.75">
      <c r="A8" s="5"/>
      <c r="B8" s="2"/>
      <c r="C8" s="2"/>
      <c r="D8" s="4"/>
      <c r="E8" s="4"/>
      <c r="F8" s="14"/>
      <c r="G8" s="42"/>
      <c r="H8" s="18"/>
      <c r="I8" s="18"/>
      <c r="J8" s="2"/>
      <c r="K8" s="2"/>
    </row>
    <row r="9" spans="1:11" ht="12.75">
      <c r="A9" s="5"/>
      <c r="B9" s="2"/>
      <c r="C9" s="2"/>
      <c r="D9" s="4"/>
      <c r="E9" s="4"/>
      <c r="F9" s="14"/>
      <c r="G9" s="42"/>
      <c r="H9" s="18"/>
      <c r="I9" s="18"/>
      <c r="J9" s="2"/>
      <c r="K9" s="2"/>
    </row>
    <row r="10" spans="1:11" ht="12.75">
      <c r="A10" s="5"/>
      <c r="B10" s="2"/>
      <c r="C10" s="2"/>
      <c r="D10" s="4"/>
      <c r="E10" s="4"/>
      <c r="F10" s="14"/>
      <c r="G10" s="42"/>
      <c r="H10" s="18"/>
      <c r="I10" s="18"/>
      <c r="J10" s="2"/>
      <c r="K10" s="2"/>
    </row>
    <row r="11" spans="1:11" ht="12.7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5:11" ht="12.75" customHeight="1">
      <c r="E13" s="120" t="s">
        <v>9</v>
      </c>
      <c r="F13" s="120"/>
      <c r="G13" s="120"/>
      <c r="J13" s="5" t="s">
        <v>8</v>
      </c>
      <c r="K13" s="12" t="s">
        <v>8</v>
      </c>
    </row>
    <row r="14" spans="5:11" ht="12.75" customHeight="1">
      <c r="E14" s="53"/>
      <c r="F14" s="53"/>
      <c r="G14" s="53"/>
      <c r="J14" s="5"/>
      <c r="K14" s="12"/>
    </row>
    <row r="15" spans="5:11" ht="12.75" customHeight="1">
      <c r="E15" s="13"/>
      <c r="F15" s="53"/>
      <c r="G15" s="13"/>
      <c r="J15" s="5"/>
      <c r="K15" s="12"/>
    </row>
    <row r="16" spans="1:11" ht="12.75" customHeight="1">
      <c r="A16" s="5"/>
      <c r="B16" s="9"/>
      <c r="C16" s="9"/>
      <c r="D16" s="9"/>
      <c r="E16" s="9"/>
      <c r="F16" s="2"/>
      <c r="G16" s="2"/>
      <c r="H16" s="2"/>
      <c r="I16" s="2"/>
      <c r="J16" s="5" t="s">
        <v>8</v>
      </c>
      <c r="K16" s="12" t="s">
        <v>8</v>
      </c>
    </row>
    <row r="17" spans="1:11" ht="12.75" customHeight="1">
      <c r="A17" s="52" t="s">
        <v>39</v>
      </c>
      <c r="B17" s="9"/>
      <c r="C17" s="9" t="s">
        <v>37</v>
      </c>
      <c r="D17" s="2"/>
      <c r="E17" s="43" t="s">
        <v>7</v>
      </c>
      <c r="F17" s="56">
        <v>20159701</v>
      </c>
      <c r="G17" s="57" t="s">
        <v>11</v>
      </c>
      <c r="H17" s="56">
        <v>208137023.8</v>
      </c>
      <c r="I17" s="58" t="s">
        <v>8</v>
      </c>
      <c r="J17" s="59" t="s">
        <v>7</v>
      </c>
      <c r="K17" s="60">
        <f>ROUND(F17*H17/H18,0)</f>
        <v>8456623</v>
      </c>
    </row>
    <row r="18" spans="1:15" ht="12.75" customHeight="1">
      <c r="A18" s="5"/>
      <c r="B18" s="9"/>
      <c r="C18" s="2" t="s">
        <v>8</v>
      </c>
      <c r="D18" s="2"/>
      <c r="E18" s="43"/>
      <c r="F18" s="61"/>
      <c r="G18" s="57"/>
      <c r="H18" s="62">
        <v>496176810.47</v>
      </c>
      <c r="I18" s="62" t="s">
        <v>8</v>
      </c>
      <c r="J18" s="63"/>
      <c r="K18" s="60"/>
      <c r="O18" s="22" t="s">
        <v>8</v>
      </c>
    </row>
    <row r="19" spans="1:15" ht="12.75" customHeight="1">
      <c r="A19" s="5"/>
      <c r="B19" s="9"/>
      <c r="C19" s="2"/>
      <c r="D19" s="2"/>
      <c r="E19" s="43"/>
      <c r="F19" s="11"/>
      <c r="G19" s="43"/>
      <c r="H19" s="19"/>
      <c r="I19" s="19"/>
      <c r="J19" s="47"/>
      <c r="K19" s="44"/>
      <c r="O19" s="22"/>
    </row>
    <row r="20" spans="1:15" ht="12.75" customHeight="1">
      <c r="A20" s="5"/>
      <c r="B20" s="9"/>
      <c r="C20" s="2"/>
      <c r="D20" s="2"/>
      <c r="E20" s="43"/>
      <c r="F20" s="11"/>
      <c r="G20" s="43"/>
      <c r="H20" s="19"/>
      <c r="I20" s="19"/>
      <c r="J20" s="47"/>
      <c r="K20" s="44"/>
      <c r="O20" s="22"/>
    </row>
    <row r="21" spans="1:11" ht="15" customHeight="1">
      <c r="A21" s="5"/>
      <c r="B21" s="9"/>
      <c r="C21" s="9"/>
      <c r="D21" s="7"/>
      <c r="E21" s="7"/>
      <c r="F21" s="15"/>
      <c r="G21" s="2"/>
      <c r="H21" s="2"/>
      <c r="I21" s="2"/>
      <c r="J21" s="2"/>
      <c r="K21" s="12" t="s">
        <v>8</v>
      </c>
    </row>
    <row r="22" spans="1:11" ht="13.5" thickBot="1">
      <c r="A22" s="5" t="s">
        <v>6</v>
      </c>
      <c r="B22" s="9"/>
      <c r="D22" s="9" t="s">
        <v>13</v>
      </c>
      <c r="E22" s="23" t="s">
        <v>7</v>
      </c>
      <c r="F22" s="17" t="s">
        <v>54</v>
      </c>
      <c r="G22" s="24" t="s">
        <v>7</v>
      </c>
      <c r="H22" s="64">
        <f>K17</f>
        <v>8456623</v>
      </c>
      <c r="I22" s="65" t="s">
        <v>8</v>
      </c>
      <c r="J22" s="65" t="s">
        <v>8</v>
      </c>
      <c r="K22" s="66">
        <f>ROUND(H22/H23,6)</f>
        <v>0.04063</v>
      </c>
    </row>
    <row r="23" spans="1:11" ht="13.5" thickTop="1">
      <c r="A23" s="5"/>
      <c r="B23" s="9"/>
      <c r="C23" s="9"/>
      <c r="D23" s="7"/>
      <c r="E23" s="7"/>
      <c r="F23" s="7" t="s">
        <v>14</v>
      </c>
      <c r="G23" s="2"/>
      <c r="H23" s="67">
        <f>H17</f>
        <v>208137023.8</v>
      </c>
      <c r="I23" s="65"/>
      <c r="J23" s="65"/>
      <c r="K23" s="68"/>
    </row>
    <row r="24" spans="1:11" ht="12.75">
      <c r="A24" s="5"/>
      <c r="B24" s="9"/>
      <c r="C24" s="9"/>
      <c r="D24" s="7"/>
      <c r="E24" s="7"/>
      <c r="F24" s="7"/>
      <c r="G24" s="2"/>
      <c r="H24" s="40"/>
      <c r="I24" s="2"/>
      <c r="J24" s="2"/>
      <c r="K24" s="10"/>
    </row>
    <row r="25" spans="1:11" ht="12.75">
      <c r="A25" s="5"/>
      <c r="B25" s="9"/>
      <c r="C25" s="9"/>
      <c r="D25" s="7"/>
      <c r="E25" s="7"/>
      <c r="F25" s="7"/>
      <c r="G25" s="2"/>
      <c r="H25" s="40"/>
      <c r="I25" s="2"/>
      <c r="J25" s="2"/>
      <c r="K25" s="10"/>
    </row>
    <row r="26" spans="1:11" ht="12.75">
      <c r="A26" s="5"/>
      <c r="B26" s="9"/>
      <c r="C26" s="9"/>
      <c r="D26" s="7"/>
      <c r="E26" s="7"/>
      <c r="F26" s="7"/>
      <c r="G26" s="2"/>
      <c r="H26" s="40"/>
      <c r="I26" s="2"/>
      <c r="J26" s="2"/>
      <c r="K26" s="10"/>
    </row>
    <row r="27" ht="12.75">
      <c r="A27"/>
    </row>
    <row r="28" ht="12.75">
      <c r="A28"/>
    </row>
    <row r="29" spans="1:11" ht="13.5" thickBo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ht="13.5" thickTop="1">
      <c r="A30"/>
    </row>
    <row r="31" ht="12.75">
      <c r="A31"/>
    </row>
    <row r="32" ht="12.75">
      <c r="A32"/>
    </row>
    <row r="33" ht="12.75">
      <c r="A33"/>
    </row>
    <row r="34" spans="1:7" ht="12.75" customHeight="1">
      <c r="A34"/>
      <c r="E34" s="120" t="s">
        <v>16</v>
      </c>
      <c r="F34" s="120"/>
      <c r="G34" s="120"/>
    </row>
    <row r="35" spans="1:7" ht="12.75" customHeight="1">
      <c r="A35"/>
      <c r="E35" s="53"/>
      <c r="F35" s="53"/>
      <c r="G35" s="53"/>
    </row>
    <row r="36" ht="12.75" customHeight="1">
      <c r="A36"/>
    </row>
    <row r="37" ht="15" customHeight="1">
      <c r="A37"/>
    </row>
    <row r="38" spans="1:11" ht="12.75">
      <c r="A38" s="52" t="s">
        <v>57</v>
      </c>
      <c r="B38" s="9"/>
      <c r="C38" s="9" t="s">
        <v>38</v>
      </c>
      <c r="D38" s="2"/>
      <c r="E38" s="125" t="s">
        <v>7</v>
      </c>
      <c r="F38" s="56">
        <f>F17</f>
        <v>20159701</v>
      </c>
      <c r="G38" s="125" t="s">
        <v>11</v>
      </c>
      <c r="H38" s="56">
        <f>H39-'BSRR-Page 2'!H17</f>
        <v>288039786.67</v>
      </c>
      <c r="I38" s="58" t="s">
        <v>8</v>
      </c>
      <c r="J38" s="121" t="s">
        <v>7</v>
      </c>
      <c r="K38" s="123">
        <f>ROUND(F38*H38/H39,0)</f>
        <v>11703078</v>
      </c>
    </row>
    <row r="39" spans="1:11" ht="13.5" customHeight="1">
      <c r="A39" s="5"/>
      <c r="B39" s="9"/>
      <c r="C39" s="2" t="s">
        <v>8</v>
      </c>
      <c r="D39" s="2"/>
      <c r="E39" s="125"/>
      <c r="F39" s="61"/>
      <c r="G39" s="125"/>
      <c r="H39" s="62">
        <f>'BSRR-Page 2'!H18</f>
        <v>496176810.47</v>
      </c>
      <c r="I39" s="62" t="s">
        <v>8</v>
      </c>
      <c r="J39" s="122"/>
      <c r="K39" s="123"/>
    </row>
    <row r="40" spans="1:11" ht="12.75">
      <c r="A40" s="5"/>
      <c r="B40" s="9"/>
      <c r="C40" s="2"/>
      <c r="D40" s="2"/>
      <c r="E40" s="57"/>
      <c r="F40" s="61"/>
      <c r="G40" s="57"/>
      <c r="H40" s="62"/>
      <c r="I40" s="62"/>
      <c r="J40" s="63"/>
      <c r="K40" s="60"/>
    </row>
    <row r="41" spans="1:11" ht="12.75">
      <c r="A41" s="5"/>
      <c r="B41" s="9"/>
      <c r="C41" s="2"/>
      <c r="D41" s="2"/>
      <c r="E41" s="57"/>
      <c r="F41" s="61"/>
      <c r="G41" s="57"/>
      <c r="H41" s="62"/>
      <c r="I41" s="62"/>
      <c r="J41" s="63"/>
      <c r="K41" s="60"/>
    </row>
    <row r="42" spans="1:11" ht="12.75">
      <c r="A42" s="5"/>
      <c r="B42" s="9"/>
      <c r="C42" s="9"/>
      <c r="D42" s="7"/>
      <c r="E42" s="69"/>
      <c r="F42" s="70"/>
      <c r="G42" s="69"/>
      <c r="H42" s="65"/>
      <c r="I42" s="65"/>
      <c r="J42" s="65"/>
      <c r="K42" s="71" t="s">
        <v>8</v>
      </c>
    </row>
    <row r="43" spans="1:11" ht="13.5" thickBot="1">
      <c r="A43" s="5" t="s">
        <v>58</v>
      </c>
      <c r="B43" s="9"/>
      <c r="D43" s="9" t="s">
        <v>13</v>
      </c>
      <c r="E43" s="72" t="s">
        <v>7</v>
      </c>
      <c r="F43" s="73" t="s">
        <v>55</v>
      </c>
      <c r="G43" s="72" t="s">
        <v>7</v>
      </c>
      <c r="H43" s="64">
        <f>K38</f>
        <v>11703078</v>
      </c>
      <c r="I43" s="65" t="s">
        <v>8</v>
      </c>
      <c r="J43" s="65" t="s">
        <v>8</v>
      </c>
      <c r="K43" s="66">
        <f>ROUND(H43/H44,6)</f>
        <v>0.064263</v>
      </c>
    </row>
    <row r="44" spans="1:11" ht="13.5" thickTop="1">
      <c r="A44" s="5"/>
      <c r="B44" s="9"/>
      <c r="C44" s="9"/>
      <c r="D44" s="7"/>
      <c r="E44" s="124" t="s">
        <v>15</v>
      </c>
      <c r="F44" s="124"/>
      <c r="G44" s="124"/>
      <c r="H44" s="67">
        <v>182112587.17</v>
      </c>
      <c r="I44" s="65"/>
      <c r="J44" s="65"/>
      <c r="K44" s="74"/>
    </row>
    <row r="45" spans="1:11" ht="12.75">
      <c r="A45"/>
      <c r="E45" s="124"/>
      <c r="F45" s="124"/>
      <c r="G45" s="124"/>
      <c r="H45" s="75"/>
      <c r="I45" s="75"/>
      <c r="J45" s="75"/>
      <c r="K45" s="75"/>
    </row>
    <row r="46" spans="1:7" ht="12.75">
      <c r="A46"/>
      <c r="E46" s="41"/>
      <c r="F46" s="41"/>
      <c r="G46" s="41"/>
    </row>
    <row r="47" spans="1:11" ht="13.5" thickBo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ht="13.5" thickTop="1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</sheetData>
  <sheetProtection/>
  <mergeCells count="7">
    <mergeCell ref="E13:G13"/>
    <mergeCell ref="J38:J39"/>
    <mergeCell ref="K38:K39"/>
    <mergeCell ref="E44:G45"/>
    <mergeCell ref="E34:G34"/>
    <mergeCell ref="E38:E39"/>
    <mergeCell ref="G38:G39"/>
  </mergeCells>
  <printOptions horizontalCentered="1"/>
  <pageMargins left="0.5" right="0" top="0.5" bottom="0.5" header="0" footer="0"/>
  <pageSetup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0"/>
  <sheetViews>
    <sheetView zoomScale="120" zoomScaleNormal="12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8" sqref="G8"/>
    </sheetView>
  </sheetViews>
  <sheetFormatPr defaultColWidth="9.140625" defaultRowHeight="12.75" outlineLevelRow="1"/>
  <cols>
    <col min="1" max="1" width="4.7109375" style="82" bestFit="1" customWidth="1"/>
    <col min="2" max="2" width="24.28125" style="82" bestFit="1" customWidth="1"/>
    <col min="3" max="3" width="13.7109375" style="82" customWidth="1"/>
    <col min="4" max="4" width="13.140625" style="82" bestFit="1" customWidth="1"/>
    <col min="5" max="6" width="12.57421875" style="82" bestFit="1" customWidth="1"/>
    <col min="7" max="7" width="14.28125" style="83" bestFit="1" customWidth="1"/>
    <col min="8" max="8" width="12.57421875" style="83" bestFit="1" customWidth="1"/>
    <col min="9" max="9" width="14.140625" style="83" bestFit="1" customWidth="1"/>
    <col min="10" max="10" width="12.421875" style="83" bestFit="1" customWidth="1"/>
    <col min="11" max="11" width="15.8515625" style="82" bestFit="1" customWidth="1"/>
    <col min="12" max="12" width="15.140625" style="82" bestFit="1" customWidth="1"/>
    <col min="13" max="13" width="9.8515625" style="82" bestFit="1" customWidth="1"/>
    <col min="14" max="16384" width="9.140625" style="82" customWidth="1"/>
  </cols>
  <sheetData>
    <row r="1" spans="2:5" ht="15">
      <c r="B1" s="82" t="s">
        <v>53</v>
      </c>
      <c r="D1" s="78">
        <v>0.10128</v>
      </c>
      <c r="E1" s="78"/>
    </row>
    <row r="2" spans="2:5" ht="15">
      <c r="B2" s="82" t="s">
        <v>52</v>
      </c>
      <c r="D2" s="78">
        <f>D1/12</f>
        <v>0.00844</v>
      </c>
      <c r="E2" s="78"/>
    </row>
    <row r="3" spans="2:5" ht="15">
      <c r="B3" s="82" t="s">
        <v>51</v>
      </c>
      <c r="D3" s="79">
        <f>D4/12</f>
        <v>1679975.1233333333</v>
      </c>
      <c r="E3" s="84"/>
    </row>
    <row r="4" spans="2:5" ht="15">
      <c r="B4" s="82" t="s">
        <v>56</v>
      </c>
      <c r="D4" s="79">
        <v>20159701.48</v>
      </c>
      <c r="E4" s="84"/>
    </row>
    <row r="5" spans="2:5" ht="15">
      <c r="B5" s="82" t="s">
        <v>65</v>
      </c>
      <c r="D5" s="79"/>
      <c r="E5" s="84"/>
    </row>
    <row r="6" spans="3:11" ht="15">
      <c r="C6" s="85"/>
      <c r="D6" s="86"/>
      <c r="E6" s="85"/>
      <c r="F6" s="85"/>
      <c r="G6" s="87"/>
      <c r="H6" s="87"/>
      <c r="I6" s="87"/>
      <c r="J6" s="87"/>
      <c r="K6" s="88"/>
    </row>
    <row r="7" spans="3:11" ht="15">
      <c r="C7" s="126"/>
      <c r="D7" s="126"/>
      <c r="E7" s="126"/>
      <c r="F7" s="126"/>
      <c r="G7" s="126"/>
      <c r="H7" s="126"/>
      <c r="I7" s="87"/>
      <c r="J7" s="87"/>
      <c r="K7" s="88"/>
    </row>
    <row r="8" spans="1:11" ht="45">
      <c r="A8" s="85" t="s">
        <v>50</v>
      </c>
      <c r="B8" s="89" t="s">
        <v>49</v>
      </c>
      <c r="C8" s="89" t="s">
        <v>48</v>
      </c>
      <c r="D8" s="89" t="s">
        <v>47</v>
      </c>
      <c r="E8" s="89" t="s">
        <v>46</v>
      </c>
      <c r="F8" s="89" t="s">
        <v>45</v>
      </c>
      <c r="G8" s="90" t="s">
        <v>44</v>
      </c>
      <c r="H8" s="90" t="s">
        <v>43</v>
      </c>
      <c r="I8" s="90" t="s">
        <v>42</v>
      </c>
      <c r="J8" s="90" t="s">
        <v>41</v>
      </c>
      <c r="K8" s="91" t="s">
        <v>40</v>
      </c>
    </row>
    <row r="9" spans="1:11" ht="15">
      <c r="A9" s="85"/>
      <c r="B9" s="92">
        <v>42156</v>
      </c>
      <c r="C9" s="81"/>
      <c r="D9" s="81"/>
      <c r="E9" s="81"/>
      <c r="F9" s="81"/>
      <c r="G9" s="76"/>
      <c r="H9" s="76">
        <v>193208573.22252</v>
      </c>
      <c r="I9" s="76"/>
      <c r="J9" s="76">
        <v>-65108222.228077</v>
      </c>
      <c r="K9" s="80">
        <f>H9+J9</f>
        <v>128100350.994443</v>
      </c>
    </row>
    <row r="10" spans="1:12" ht="15">
      <c r="A10" s="85">
        <v>1</v>
      </c>
      <c r="B10" s="92">
        <v>42186</v>
      </c>
      <c r="C10" s="100">
        <v>2301190.30826</v>
      </c>
      <c r="D10" s="81">
        <f>K9*$D$2</f>
        <v>1081166.962393099</v>
      </c>
      <c r="E10" s="100">
        <v>862519.87</v>
      </c>
      <c r="F10" s="81"/>
      <c r="G10" s="76">
        <f>C10+D10-E10-F10</f>
        <v>2519837.4006530987</v>
      </c>
      <c r="H10" s="76">
        <f>H9+G10</f>
        <v>195728410.6231731</v>
      </c>
      <c r="I10" s="76">
        <v>-429968.35</v>
      </c>
      <c r="J10" s="76">
        <f>I10+J9</f>
        <v>-65538190.578077</v>
      </c>
      <c r="K10" s="80">
        <f>H10+J10</f>
        <v>130190220.04509608</v>
      </c>
      <c r="L10" s="93"/>
    </row>
    <row r="11" spans="1:11" ht="15">
      <c r="A11" s="85">
        <v>2</v>
      </c>
      <c r="B11" s="92">
        <v>42217</v>
      </c>
      <c r="C11" s="100">
        <v>816670.2069799999</v>
      </c>
      <c r="D11" s="81">
        <f>K10*$D$2</f>
        <v>1098805.4571806109</v>
      </c>
      <c r="E11" s="100">
        <v>1720480.79</v>
      </c>
      <c r="F11" s="81"/>
      <c r="G11" s="76">
        <f aca="true" t="shared" si="0" ref="G11:G73">C11+D11-E11-F11</f>
        <v>194994.8741606106</v>
      </c>
      <c r="H11" s="76">
        <f aca="true" t="shared" si="1" ref="H11:H73">H10+G11</f>
        <v>195923405.4973337</v>
      </c>
      <c r="I11" s="76">
        <v>-292269.25</v>
      </c>
      <c r="J11" s="76">
        <f aca="true" t="shared" si="2" ref="J11:J73">I11+J10</f>
        <v>-65830459.828077</v>
      </c>
      <c r="K11" s="80">
        <f aca="true" t="shared" si="3" ref="K11:K72">H11+J11</f>
        <v>130092945.6692567</v>
      </c>
    </row>
    <row r="12" spans="1:11" ht="15">
      <c r="A12" s="85">
        <v>3</v>
      </c>
      <c r="B12" s="92">
        <v>42248</v>
      </c>
      <c r="C12" s="100">
        <v>988202.2112799999</v>
      </c>
      <c r="D12" s="81">
        <f aca="true" t="shared" si="4" ref="D12:D73">K11*$D$2</f>
        <v>1097984.4614485265</v>
      </c>
      <c r="E12" s="100">
        <v>1005141.8</v>
      </c>
      <c r="F12" s="81"/>
      <c r="G12" s="76">
        <f t="shared" si="0"/>
        <v>1081044.8727285264</v>
      </c>
      <c r="H12" s="76">
        <f t="shared" si="1"/>
        <v>197004450.37006223</v>
      </c>
      <c r="I12" s="76">
        <v>-327647.95</v>
      </c>
      <c r="J12" s="76">
        <f>I12+J11</f>
        <v>-66158107.77807701</v>
      </c>
      <c r="K12" s="80">
        <f t="shared" si="3"/>
        <v>130846342.59198523</v>
      </c>
    </row>
    <row r="13" spans="1:11" ht="15">
      <c r="A13" s="85">
        <v>4</v>
      </c>
      <c r="B13" s="92">
        <v>42278</v>
      </c>
      <c r="C13" s="100">
        <v>931778.5387600001</v>
      </c>
      <c r="D13" s="81">
        <f t="shared" si="4"/>
        <v>1104343.1314763553</v>
      </c>
      <c r="E13" s="100">
        <v>1310039.17</v>
      </c>
      <c r="F13" s="81"/>
      <c r="G13" s="76">
        <f t="shared" si="0"/>
        <v>726082.5002363555</v>
      </c>
      <c r="H13" s="76">
        <f t="shared" si="1"/>
        <v>197730532.8702986</v>
      </c>
      <c r="I13" s="76">
        <v>-337002.75</v>
      </c>
      <c r="J13" s="76">
        <f t="shared" si="2"/>
        <v>-66495110.52807701</v>
      </c>
      <c r="K13" s="80">
        <f t="shared" si="3"/>
        <v>131235422.34222159</v>
      </c>
    </row>
    <row r="14" spans="1:11" ht="15">
      <c r="A14" s="85">
        <v>5</v>
      </c>
      <c r="B14" s="92">
        <v>42309</v>
      </c>
      <c r="C14" s="100">
        <v>1928313.1303800002</v>
      </c>
      <c r="D14" s="81">
        <f t="shared" si="4"/>
        <v>1107626.9645683502</v>
      </c>
      <c r="E14" s="100">
        <v>986500.57</v>
      </c>
      <c r="F14" s="81"/>
      <c r="G14" s="76">
        <f t="shared" si="0"/>
        <v>2049439.5249483506</v>
      </c>
      <c r="H14" s="76">
        <f t="shared" si="1"/>
        <v>199779972.39524695</v>
      </c>
      <c r="I14" s="76">
        <v>-2011701.65</v>
      </c>
      <c r="J14" s="76">
        <f t="shared" si="2"/>
        <v>-68506812.17807701</v>
      </c>
      <c r="K14" s="80">
        <f>H14+J14</f>
        <v>131273160.21716994</v>
      </c>
    </row>
    <row r="15" spans="1:11" ht="15">
      <c r="A15" s="85">
        <v>6</v>
      </c>
      <c r="B15" s="92">
        <v>42339</v>
      </c>
      <c r="C15" s="100">
        <v>2250117.6774600004</v>
      </c>
      <c r="D15" s="81">
        <f t="shared" si="4"/>
        <v>1107945.4722329143</v>
      </c>
      <c r="E15" s="100">
        <v>1275419.93</v>
      </c>
      <c r="F15" s="81"/>
      <c r="G15" s="76">
        <f t="shared" si="0"/>
        <v>2082643.2196929145</v>
      </c>
      <c r="H15" s="76">
        <f t="shared" si="1"/>
        <v>201862615.61493987</v>
      </c>
      <c r="I15" s="76">
        <v>-794115</v>
      </c>
      <c r="J15" s="76">
        <f t="shared" si="2"/>
        <v>-69300927.17807701</v>
      </c>
      <c r="K15" s="80">
        <f t="shared" si="3"/>
        <v>132561688.43686286</v>
      </c>
    </row>
    <row r="16" spans="1:11" ht="15">
      <c r="A16" s="85">
        <v>7</v>
      </c>
      <c r="B16" s="92">
        <v>42370</v>
      </c>
      <c r="C16" s="100">
        <v>2011546.01472</v>
      </c>
      <c r="D16" s="81">
        <f t="shared" si="4"/>
        <v>1118820.6504071224</v>
      </c>
      <c r="E16" s="100">
        <v>1595851.46</v>
      </c>
      <c r="F16" s="81"/>
      <c r="G16" s="76">
        <f t="shared" si="0"/>
        <v>1534515.2051271228</v>
      </c>
      <c r="H16" s="76">
        <f t="shared" si="1"/>
        <v>203397130.820067</v>
      </c>
      <c r="I16" s="76">
        <v>-740278.7</v>
      </c>
      <c r="J16" s="76">
        <f t="shared" si="2"/>
        <v>-70041205.87807702</v>
      </c>
      <c r="K16" s="80">
        <f t="shared" si="3"/>
        <v>133355924.94198997</v>
      </c>
    </row>
    <row r="17" spans="1:11" ht="15">
      <c r="A17" s="85">
        <v>8</v>
      </c>
      <c r="B17" s="92">
        <v>42401</v>
      </c>
      <c r="C17" s="100">
        <v>2039467.02042</v>
      </c>
      <c r="D17" s="81">
        <f t="shared" si="4"/>
        <v>1125524.0065103953</v>
      </c>
      <c r="E17" s="100">
        <v>1526707.51</v>
      </c>
      <c r="F17" s="81"/>
      <c r="G17" s="76">
        <f t="shared" si="0"/>
        <v>1638283.5169303955</v>
      </c>
      <c r="H17" s="76">
        <f t="shared" si="1"/>
        <v>205035414.3369974</v>
      </c>
      <c r="I17" s="76">
        <v>-714095.2</v>
      </c>
      <c r="J17" s="76">
        <f t="shared" si="2"/>
        <v>-70755301.07807702</v>
      </c>
      <c r="K17" s="80">
        <f t="shared" si="3"/>
        <v>134280113.25892037</v>
      </c>
    </row>
    <row r="18" spans="1:11" ht="15">
      <c r="A18" s="85">
        <v>9</v>
      </c>
      <c r="B18" s="92">
        <v>42430</v>
      </c>
      <c r="C18" s="100">
        <v>3108192.77538</v>
      </c>
      <c r="D18" s="81">
        <f t="shared" si="4"/>
        <v>1133324.155905288</v>
      </c>
      <c r="E18" s="100">
        <v>1230134.22</v>
      </c>
      <c r="F18" s="81"/>
      <c r="G18" s="76">
        <f t="shared" si="0"/>
        <v>3011382.7112852884</v>
      </c>
      <c r="H18" s="76">
        <f t="shared" si="1"/>
        <v>208046797.04828268</v>
      </c>
      <c r="I18" s="76">
        <v>-1100389.5</v>
      </c>
      <c r="J18" s="76">
        <f t="shared" si="2"/>
        <v>-71855690.57807702</v>
      </c>
      <c r="K18" s="80">
        <f t="shared" si="3"/>
        <v>136191106.47020566</v>
      </c>
    </row>
    <row r="19" spans="1:11" ht="15">
      <c r="A19" s="85">
        <v>10</v>
      </c>
      <c r="B19" s="92">
        <v>42461</v>
      </c>
      <c r="C19" s="100">
        <v>2238242.75688</v>
      </c>
      <c r="D19" s="81">
        <f>K18*$D$2</f>
        <v>1149452.9386085358</v>
      </c>
      <c r="E19" s="100">
        <v>1448879.16</v>
      </c>
      <c r="F19" s="81"/>
      <c r="G19" s="76">
        <f t="shared" si="0"/>
        <v>1938816.5354885359</v>
      </c>
      <c r="H19" s="76">
        <f t="shared" si="1"/>
        <v>209985613.58377123</v>
      </c>
      <c r="I19" s="76">
        <v>-826144.2</v>
      </c>
      <c r="J19" s="76">
        <f t="shared" si="2"/>
        <v>-72681834.77807702</v>
      </c>
      <c r="K19" s="80">
        <f t="shared" si="3"/>
        <v>137303778.80569422</v>
      </c>
    </row>
    <row r="20" spans="1:12" ht="15">
      <c r="A20" s="85">
        <v>11</v>
      </c>
      <c r="B20" s="92">
        <v>42491</v>
      </c>
      <c r="C20" s="100">
        <v>2351170.8060200005</v>
      </c>
      <c r="D20" s="81">
        <f t="shared" si="4"/>
        <v>1158843.8931200593</v>
      </c>
      <c r="E20" s="100">
        <v>1111171.07</v>
      </c>
      <c r="F20" s="81"/>
      <c r="G20" s="76">
        <f>C20+D20-E20-F20</f>
        <v>2398843.6291400595</v>
      </c>
      <c r="H20" s="76">
        <f t="shared" si="1"/>
        <v>212384457.21291128</v>
      </c>
      <c r="I20" s="76">
        <v>-842178.75</v>
      </c>
      <c r="J20" s="76">
        <f>I20+J19</f>
        <v>-73524013.52807702</v>
      </c>
      <c r="K20" s="80">
        <f>H20+J20</f>
        <v>138860443.68483424</v>
      </c>
      <c r="L20" s="94"/>
    </row>
    <row r="21" spans="1:12" ht="15">
      <c r="A21" s="85">
        <v>12</v>
      </c>
      <c r="B21" s="92">
        <v>42522</v>
      </c>
      <c r="C21" s="100">
        <v>921065.1</v>
      </c>
      <c r="D21" s="81">
        <v>1171982.15</v>
      </c>
      <c r="E21" s="100">
        <v>1172648.41</v>
      </c>
      <c r="F21" s="81"/>
      <c r="G21" s="76">
        <f>C21+D21-E21-F21</f>
        <v>920398.8400000001</v>
      </c>
      <c r="H21" s="76">
        <f>H20+G21</f>
        <v>213304856.05291128</v>
      </c>
      <c r="I21" s="76">
        <v>-349029.1</v>
      </c>
      <c r="J21" s="76">
        <f>I21+J20</f>
        <v>-73873042.62807702</v>
      </c>
      <c r="K21" s="80">
        <f>H21+J21</f>
        <v>139431813.42483425</v>
      </c>
      <c r="L21" s="95"/>
    </row>
    <row r="22" spans="1:11" ht="15">
      <c r="A22" s="85">
        <v>13</v>
      </c>
      <c r="B22" s="92">
        <v>42552</v>
      </c>
      <c r="C22" s="81">
        <v>1481327.75</v>
      </c>
      <c r="D22" s="81">
        <v>1176804.51</v>
      </c>
      <c r="E22" s="81">
        <v>1376084.67</v>
      </c>
      <c r="F22" s="81"/>
      <c r="G22" s="76">
        <f>C22+D22-E22-F22</f>
        <v>1282047.5899999999</v>
      </c>
      <c r="H22" s="76">
        <f>H21+G22</f>
        <v>214586903.6429113</v>
      </c>
      <c r="I22" s="76">
        <v>-533927.8</v>
      </c>
      <c r="J22" s="76">
        <v>-74406970.43</v>
      </c>
      <c r="K22" s="80">
        <f t="shared" si="3"/>
        <v>140179933.21291128</v>
      </c>
    </row>
    <row r="23" spans="1:11" ht="15">
      <c r="A23" s="85">
        <v>14</v>
      </c>
      <c r="B23" s="92">
        <v>42583</v>
      </c>
      <c r="C23" s="81">
        <v>4493640.89</v>
      </c>
      <c r="D23" s="81">
        <v>1183118.64</v>
      </c>
      <c r="E23" s="81">
        <v>1269969.89</v>
      </c>
      <c r="F23" s="81"/>
      <c r="G23" s="76">
        <f t="shared" si="0"/>
        <v>4406789.64</v>
      </c>
      <c r="H23" s="76">
        <f t="shared" si="1"/>
        <v>218993693.28291127</v>
      </c>
      <c r="I23" s="76">
        <v>-1585094.35</v>
      </c>
      <c r="J23" s="76">
        <v>-75992064.78</v>
      </c>
      <c r="K23" s="80">
        <f t="shared" si="3"/>
        <v>143001628.50291127</v>
      </c>
    </row>
    <row r="24" spans="1:11" ht="15">
      <c r="A24" s="85">
        <v>15</v>
      </c>
      <c r="B24" s="92">
        <v>42614</v>
      </c>
      <c r="C24" s="81">
        <v>3388529.81</v>
      </c>
      <c r="D24" s="81">
        <v>1206933.75</v>
      </c>
      <c r="E24" s="81">
        <v>1214458.07</v>
      </c>
      <c r="F24" s="81"/>
      <c r="G24" s="76">
        <f t="shared" si="0"/>
        <v>3381005.49</v>
      </c>
      <c r="H24" s="76">
        <f t="shared" si="1"/>
        <v>222374698.77291128</v>
      </c>
      <c r="I24" s="76">
        <v>-1188974.85</v>
      </c>
      <c r="J24" s="76">
        <v>-77181039.63</v>
      </c>
      <c r="K24" s="80">
        <f t="shared" si="3"/>
        <v>145193659.1429113</v>
      </c>
    </row>
    <row r="25" spans="1:11" ht="15">
      <c r="A25" s="85">
        <v>16</v>
      </c>
      <c r="B25" s="92">
        <v>42644</v>
      </c>
      <c r="C25" s="81">
        <v>6751667.73</v>
      </c>
      <c r="D25" s="81">
        <v>1225434.48</v>
      </c>
      <c r="E25" s="81">
        <v>1292256.27</v>
      </c>
      <c r="F25" s="81"/>
      <c r="G25" s="76">
        <f t="shared" si="0"/>
        <v>6684845.940000001</v>
      </c>
      <c r="H25" s="76">
        <f t="shared" si="1"/>
        <v>229059544.71291128</v>
      </c>
      <c r="I25" s="76">
        <v>-2382525.6</v>
      </c>
      <c r="J25" s="76">
        <v>-79563565.23</v>
      </c>
      <c r="K25" s="80">
        <f t="shared" si="3"/>
        <v>149495979.4829113</v>
      </c>
    </row>
    <row r="26" spans="1:11" ht="15">
      <c r="A26" s="85">
        <v>17</v>
      </c>
      <c r="B26" s="92">
        <v>42675</v>
      </c>
      <c r="C26" s="81">
        <v>1883279.68</v>
      </c>
      <c r="D26" s="81">
        <v>1261746.07</v>
      </c>
      <c r="E26" s="81">
        <v>1504933.45</v>
      </c>
      <c r="F26" s="81"/>
      <c r="G26" s="76">
        <f t="shared" si="0"/>
        <v>1640092.3</v>
      </c>
      <c r="H26" s="76">
        <f t="shared" si="1"/>
        <v>230699637.0129113</v>
      </c>
      <c r="I26" s="76">
        <v>-667702.7</v>
      </c>
      <c r="J26" s="76">
        <v>-80231267.93</v>
      </c>
      <c r="K26" s="80">
        <f t="shared" si="3"/>
        <v>150468369.08291128</v>
      </c>
    </row>
    <row r="27" spans="1:11" ht="15">
      <c r="A27" s="85">
        <v>18</v>
      </c>
      <c r="B27" s="92">
        <v>42705</v>
      </c>
      <c r="C27" s="81">
        <v>2119436.93</v>
      </c>
      <c r="D27" s="81">
        <v>1269953.04</v>
      </c>
      <c r="E27" s="81">
        <v>1781691.88</v>
      </c>
      <c r="F27" s="81"/>
      <c r="G27" s="76">
        <f t="shared" si="0"/>
        <v>1607698.0900000003</v>
      </c>
      <c r="H27" s="76">
        <f t="shared" si="1"/>
        <v>232307335.1029113</v>
      </c>
      <c r="I27" s="76">
        <v>-746049.85</v>
      </c>
      <c r="J27" s="76">
        <v>-80977317.78</v>
      </c>
      <c r="K27" s="80">
        <f t="shared" si="3"/>
        <v>151330017.3229113</v>
      </c>
    </row>
    <row r="28" spans="1:11" ht="15">
      <c r="A28" s="85">
        <v>19</v>
      </c>
      <c r="B28" s="92">
        <v>42736</v>
      </c>
      <c r="C28" s="81">
        <v>683847.26</v>
      </c>
      <c r="D28" s="81">
        <v>1277225.35</v>
      </c>
      <c r="E28" s="81">
        <v>1685014.4</v>
      </c>
      <c r="F28" s="81"/>
      <c r="G28" s="76">
        <f t="shared" si="0"/>
        <v>276058.2100000002</v>
      </c>
      <c r="H28" s="76">
        <f t="shared" si="1"/>
        <v>232583393.3129113</v>
      </c>
      <c r="I28" s="76">
        <v>-287343.7</v>
      </c>
      <c r="J28" s="76">
        <v>-81264661.48</v>
      </c>
      <c r="K28" s="80">
        <f t="shared" si="3"/>
        <v>151318731.8329113</v>
      </c>
    </row>
    <row r="29" spans="1:11" ht="15">
      <c r="A29" s="85">
        <v>20</v>
      </c>
      <c r="B29" s="92">
        <v>42767</v>
      </c>
      <c r="C29" s="81">
        <v>731186.53</v>
      </c>
      <c r="D29" s="81">
        <v>1277130.1</v>
      </c>
      <c r="E29" s="81">
        <v>1437691.49</v>
      </c>
      <c r="F29" s="81"/>
      <c r="G29" s="76">
        <f t="shared" si="0"/>
        <v>570625.1400000001</v>
      </c>
      <c r="H29" s="76">
        <f t="shared" si="1"/>
        <v>233154018.4529113</v>
      </c>
      <c r="I29" s="76">
        <v>-259010.85</v>
      </c>
      <c r="J29" s="76">
        <v>-81523672.33</v>
      </c>
      <c r="K29" s="80">
        <f t="shared" si="3"/>
        <v>151630346.12291127</v>
      </c>
    </row>
    <row r="30" spans="1:11" ht="15">
      <c r="A30" s="85">
        <v>21</v>
      </c>
      <c r="B30" s="92">
        <v>42795</v>
      </c>
      <c r="C30" s="81">
        <v>1256185.32</v>
      </c>
      <c r="D30" s="81">
        <v>1279760.12</v>
      </c>
      <c r="E30" s="81">
        <v>1758176.78</v>
      </c>
      <c r="F30" s="81"/>
      <c r="G30" s="76">
        <f t="shared" si="0"/>
        <v>777768.6600000004</v>
      </c>
      <c r="H30" s="76">
        <f t="shared" si="1"/>
        <v>233931787.11291128</v>
      </c>
      <c r="I30" s="76">
        <v>-440934.9</v>
      </c>
      <c r="J30" s="76">
        <v>-81964607.23</v>
      </c>
      <c r="K30" s="80">
        <f>H30+J30</f>
        <v>151967179.88291126</v>
      </c>
    </row>
    <row r="31" spans="1:11" ht="15">
      <c r="A31" s="85">
        <v>22</v>
      </c>
      <c r="B31" s="92">
        <v>42826</v>
      </c>
      <c r="C31" s="81">
        <v>1197228.92</v>
      </c>
      <c r="D31" s="81">
        <v>1282603</v>
      </c>
      <c r="E31" s="81">
        <v>1283647.93</v>
      </c>
      <c r="F31" s="81"/>
      <c r="G31" s="76">
        <f t="shared" si="0"/>
        <v>1196183.99</v>
      </c>
      <c r="H31" s="76">
        <f t="shared" si="1"/>
        <v>235127971.1029113</v>
      </c>
      <c r="I31" s="76">
        <v>-420022.05</v>
      </c>
      <c r="J31" s="76">
        <v>-82384629.28</v>
      </c>
      <c r="K31" s="80">
        <f t="shared" si="3"/>
        <v>152743341.8229113</v>
      </c>
    </row>
    <row r="32" spans="1:11" ht="15">
      <c r="A32" s="85">
        <v>23</v>
      </c>
      <c r="B32" s="92">
        <v>42856</v>
      </c>
      <c r="C32" s="81">
        <v>1908546.06</v>
      </c>
      <c r="D32" s="81">
        <v>1289153.81</v>
      </c>
      <c r="E32" s="81">
        <v>1711105.88</v>
      </c>
      <c r="F32" s="81"/>
      <c r="G32" s="76">
        <f t="shared" si="0"/>
        <v>1486593.9900000002</v>
      </c>
      <c r="H32" s="76">
        <f t="shared" si="1"/>
        <v>236614565.0929113</v>
      </c>
      <c r="I32" s="76">
        <v>-670546.45</v>
      </c>
      <c r="J32" s="76">
        <v>-83055175.73</v>
      </c>
      <c r="K32" s="80">
        <f t="shared" si="3"/>
        <v>153559389.36291128</v>
      </c>
    </row>
    <row r="33" spans="1:13" ht="15">
      <c r="A33" s="85">
        <v>24</v>
      </c>
      <c r="B33" s="92">
        <v>42887</v>
      </c>
      <c r="C33" s="81">
        <v>1745957.5</v>
      </c>
      <c r="D33" s="81">
        <v>1296041.25</v>
      </c>
      <c r="E33" s="81">
        <v>1076349.01</v>
      </c>
      <c r="F33" s="81"/>
      <c r="G33" s="76">
        <f t="shared" si="0"/>
        <v>1965649.74</v>
      </c>
      <c r="H33" s="76">
        <f>H32+G33</f>
        <v>238580214.8329113</v>
      </c>
      <c r="I33" s="76">
        <v>-615784.75</v>
      </c>
      <c r="J33" s="76">
        <v>-83503075</v>
      </c>
      <c r="K33" s="80">
        <f>H33+J33</f>
        <v>155077139.8329113</v>
      </c>
      <c r="L33" s="103"/>
      <c r="M33" s="95"/>
    </row>
    <row r="34" spans="1:11" ht="15">
      <c r="A34" s="85">
        <v>25</v>
      </c>
      <c r="B34" s="92">
        <v>42917</v>
      </c>
      <c r="C34" s="81"/>
      <c r="D34" s="81">
        <f>K33*$D$2</f>
        <v>1308851.0601897715</v>
      </c>
      <c r="E34" s="81"/>
      <c r="F34" s="81">
        <f aca="true" t="shared" si="5" ref="F34:F85">$D$3</f>
        <v>1679975.1233333333</v>
      </c>
      <c r="G34" s="76">
        <f t="shared" si="0"/>
        <v>-371124.0631435618</v>
      </c>
      <c r="H34" s="76">
        <f t="shared" si="1"/>
        <v>238209090.76976776</v>
      </c>
      <c r="I34" s="76">
        <f aca="true" t="shared" si="6" ref="I34:I86">-G34*0.35</f>
        <v>129893.42210024664</v>
      </c>
      <c r="J34" s="76">
        <f t="shared" si="2"/>
        <v>-83373181.57789975</v>
      </c>
      <c r="K34" s="80">
        <f t="shared" si="3"/>
        <v>154835909.191868</v>
      </c>
    </row>
    <row r="35" spans="1:12" ht="15">
      <c r="A35" s="85">
        <v>26</v>
      </c>
      <c r="B35" s="92">
        <v>42948</v>
      </c>
      <c r="C35" s="81"/>
      <c r="D35" s="81">
        <f t="shared" si="4"/>
        <v>1306815.0735793659</v>
      </c>
      <c r="E35" s="81"/>
      <c r="F35" s="81">
        <f t="shared" si="5"/>
        <v>1679975.1233333333</v>
      </c>
      <c r="G35" s="76">
        <f t="shared" si="0"/>
        <v>-373160.04975396744</v>
      </c>
      <c r="H35" s="76">
        <f t="shared" si="1"/>
        <v>237835930.7200138</v>
      </c>
      <c r="I35" s="76">
        <f t="shared" si="6"/>
        <v>130606.01741388859</v>
      </c>
      <c r="J35" s="76">
        <f t="shared" si="2"/>
        <v>-83242575.56048587</v>
      </c>
      <c r="K35" s="80">
        <f t="shared" si="3"/>
        <v>154593355.15952793</v>
      </c>
      <c r="L35" s="95"/>
    </row>
    <row r="36" spans="1:11" ht="15">
      <c r="A36" s="85">
        <v>27</v>
      </c>
      <c r="B36" s="92">
        <v>42979</v>
      </c>
      <c r="C36" s="81"/>
      <c r="D36" s="81">
        <f t="shared" si="4"/>
        <v>1304767.9175464157</v>
      </c>
      <c r="E36" s="81"/>
      <c r="F36" s="81">
        <f t="shared" si="5"/>
        <v>1679975.1233333333</v>
      </c>
      <c r="G36" s="76">
        <f t="shared" si="0"/>
        <v>-375207.2057869176</v>
      </c>
      <c r="H36" s="76">
        <f t="shared" si="1"/>
        <v>237460723.51422688</v>
      </c>
      <c r="I36" s="76">
        <f t="shared" si="6"/>
        <v>131322.52202542115</v>
      </c>
      <c r="J36" s="76">
        <f t="shared" si="2"/>
        <v>-83111253.03846045</v>
      </c>
      <c r="K36" s="80">
        <f t="shared" si="3"/>
        <v>154349470.47576642</v>
      </c>
    </row>
    <row r="37" spans="1:11" ht="15">
      <c r="A37" s="85">
        <v>28</v>
      </c>
      <c r="B37" s="92">
        <v>43009</v>
      </c>
      <c r="C37" s="81"/>
      <c r="D37" s="81">
        <f t="shared" si="4"/>
        <v>1302709.5308154686</v>
      </c>
      <c r="E37" s="81"/>
      <c r="F37" s="81">
        <f t="shared" si="5"/>
        <v>1679975.1233333333</v>
      </c>
      <c r="G37" s="76">
        <f t="shared" si="0"/>
        <v>-377265.59251786466</v>
      </c>
      <c r="H37" s="76">
        <f t="shared" si="1"/>
        <v>237083457.92170903</v>
      </c>
      <c r="I37" s="76">
        <f t="shared" si="6"/>
        <v>132042.95738125264</v>
      </c>
      <c r="J37" s="76">
        <f t="shared" si="2"/>
        <v>-82979210.0810792</v>
      </c>
      <c r="K37" s="80">
        <f t="shared" si="3"/>
        <v>154104247.84062982</v>
      </c>
    </row>
    <row r="38" spans="1:11" ht="15">
      <c r="A38" s="85">
        <v>29</v>
      </c>
      <c r="B38" s="92">
        <v>43040</v>
      </c>
      <c r="C38" s="81"/>
      <c r="D38" s="81">
        <f t="shared" si="4"/>
        <v>1300639.8517749156</v>
      </c>
      <c r="E38" s="81"/>
      <c r="F38" s="81">
        <f t="shared" si="5"/>
        <v>1679975.1233333333</v>
      </c>
      <c r="G38" s="76">
        <f t="shared" si="0"/>
        <v>-379335.2715584177</v>
      </c>
      <c r="H38" s="76">
        <f t="shared" si="1"/>
        <v>236704122.65015063</v>
      </c>
      <c r="I38" s="76">
        <f t="shared" si="6"/>
        <v>132767.34504544619</v>
      </c>
      <c r="J38" s="76">
        <f t="shared" si="2"/>
        <v>-82846442.73603375</v>
      </c>
      <c r="K38" s="80">
        <f t="shared" si="3"/>
        <v>153857679.91411686</v>
      </c>
    </row>
    <row r="39" spans="1:11" ht="15">
      <c r="A39" s="85">
        <v>30</v>
      </c>
      <c r="B39" s="92">
        <v>43070</v>
      </c>
      <c r="C39" s="81"/>
      <c r="D39" s="81">
        <f t="shared" si="4"/>
        <v>1298558.8184751463</v>
      </c>
      <c r="E39" s="81"/>
      <c r="F39" s="81">
        <f t="shared" si="5"/>
        <v>1679975.1233333333</v>
      </c>
      <c r="G39" s="76">
        <f t="shared" si="0"/>
        <v>-381416.304858187</v>
      </c>
      <c r="H39" s="76">
        <f t="shared" si="1"/>
        <v>236322706.34529245</v>
      </c>
      <c r="I39" s="76">
        <f t="shared" si="6"/>
        <v>133495.70670036544</v>
      </c>
      <c r="J39" s="76">
        <f t="shared" si="2"/>
        <v>-82712947.02933338</v>
      </c>
      <c r="K39" s="80">
        <f t="shared" si="3"/>
        <v>153609759.31595907</v>
      </c>
    </row>
    <row r="40" spans="1:11" ht="15">
      <c r="A40" s="85">
        <v>31</v>
      </c>
      <c r="B40" s="92">
        <v>43101</v>
      </c>
      <c r="C40" s="81"/>
      <c r="D40" s="81">
        <f t="shared" si="4"/>
        <v>1296466.3686266944</v>
      </c>
      <c r="E40" s="81"/>
      <c r="F40" s="81">
        <f t="shared" si="5"/>
        <v>1679975.1233333333</v>
      </c>
      <c r="G40" s="76">
        <f t="shared" si="0"/>
        <v>-383508.75470663887</v>
      </c>
      <c r="H40" s="76">
        <f t="shared" si="1"/>
        <v>235939197.5905858</v>
      </c>
      <c r="I40" s="76">
        <f t="shared" si="6"/>
        <v>134228.0641473236</v>
      </c>
      <c r="J40" s="76">
        <f t="shared" si="2"/>
        <v>-82578718.96518606</v>
      </c>
      <c r="K40" s="80">
        <f t="shared" si="3"/>
        <v>153360478.62539974</v>
      </c>
    </row>
    <row r="41" spans="1:11" ht="15">
      <c r="A41" s="85">
        <v>32</v>
      </c>
      <c r="B41" s="92">
        <v>43132</v>
      </c>
      <c r="C41" s="81"/>
      <c r="D41" s="81">
        <f t="shared" si="4"/>
        <v>1294362.4395983738</v>
      </c>
      <c r="E41" s="81"/>
      <c r="F41" s="81">
        <f t="shared" si="5"/>
        <v>1679975.1233333333</v>
      </c>
      <c r="G41" s="76">
        <f t="shared" si="0"/>
        <v>-385612.68373495946</v>
      </c>
      <c r="H41" s="76">
        <f t="shared" si="1"/>
        <v>235553584.90685084</v>
      </c>
      <c r="I41" s="76">
        <f t="shared" si="6"/>
        <v>134964.4393072358</v>
      </c>
      <c r="J41" s="76">
        <f t="shared" si="2"/>
        <v>-82443754.52587882</v>
      </c>
      <c r="K41" s="80">
        <f t="shared" si="3"/>
        <v>153109830.38097203</v>
      </c>
    </row>
    <row r="42" spans="1:11" ht="15">
      <c r="A42" s="85">
        <v>33</v>
      </c>
      <c r="B42" s="92">
        <v>43160</v>
      </c>
      <c r="C42" s="81"/>
      <c r="D42" s="81">
        <f t="shared" si="4"/>
        <v>1292246.9684154037</v>
      </c>
      <c r="E42" s="81"/>
      <c r="F42" s="81">
        <f t="shared" si="5"/>
        <v>1679975.1233333333</v>
      </c>
      <c r="G42" s="76">
        <f t="shared" si="0"/>
        <v>-387728.15491792955</v>
      </c>
      <c r="H42" s="76">
        <f t="shared" si="1"/>
        <v>235165856.75193292</v>
      </c>
      <c r="I42" s="76">
        <f t="shared" si="6"/>
        <v>135704.85422127534</v>
      </c>
      <c r="J42" s="76">
        <f t="shared" si="2"/>
        <v>-82308049.67165755</v>
      </c>
      <c r="K42" s="80">
        <f t="shared" si="3"/>
        <v>152857807.08027536</v>
      </c>
    </row>
    <row r="43" spans="1:11" ht="15">
      <c r="A43" s="85">
        <v>34</v>
      </c>
      <c r="B43" s="92">
        <v>43191</v>
      </c>
      <c r="C43" s="81"/>
      <c r="D43" s="81">
        <f t="shared" si="4"/>
        <v>1290119.8917575239</v>
      </c>
      <c r="E43" s="81"/>
      <c r="F43" s="81">
        <f t="shared" si="5"/>
        <v>1679975.1233333333</v>
      </c>
      <c r="G43" s="76">
        <f t="shared" si="0"/>
        <v>-389855.2315758094</v>
      </c>
      <c r="H43" s="76">
        <f t="shared" si="1"/>
        <v>234776001.5203571</v>
      </c>
      <c r="I43" s="76">
        <f t="shared" si="6"/>
        <v>136449.33105153329</v>
      </c>
      <c r="J43" s="76">
        <f t="shared" si="2"/>
        <v>-82171600.34060602</v>
      </c>
      <c r="K43" s="80">
        <f t="shared" si="3"/>
        <v>152604401.1797511</v>
      </c>
    </row>
    <row r="44" spans="1:11" ht="15">
      <c r="A44" s="85">
        <v>35</v>
      </c>
      <c r="B44" s="92">
        <v>43221</v>
      </c>
      <c r="C44" s="81"/>
      <c r="D44" s="81">
        <f t="shared" si="4"/>
        <v>1287981.1459570993</v>
      </c>
      <c r="E44" s="81"/>
      <c r="F44" s="81">
        <f t="shared" si="5"/>
        <v>1679975.1233333333</v>
      </c>
      <c r="G44" s="76">
        <f t="shared" si="0"/>
        <v>-391993.977376234</v>
      </c>
      <c r="H44" s="76">
        <f t="shared" si="1"/>
        <v>234384007.54298088</v>
      </c>
      <c r="I44" s="76">
        <f t="shared" si="6"/>
        <v>137197.8920816819</v>
      </c>
      <c r="J44" s="76">
        <f t="shared" si="2"/>
        <v>-82034402.44852434</v>
      </c>
      <c r="K44" s="80">
        <f t="shared" si="3"/>
        <v>152349605.09445655</v>
      </c>
    </row>
    <row r="45" spans="1:12" ht="15">
      <c r="A45" s="85">
        <v>36</v>
      </c>
      <c r="B45" s="92">
        <v>43252</v>
      </c>
      <c r="C45" s="81"/>
      <c r="D45" s="81">
        <f t="shared" si="4"/>
        <v>1285830.6669972131</v>
      </c>
      <c r="E45" s="81"/>
      <c r="F45" s="81">
        <f t="shared" si="5"/>
        <v>1679975.1233333333</v>
      </c>
      <c r="G45" s="76">
        <f t="shared" si="0"/>
        <v>-394144.45633612014</v>
      </c>
      <c r="H45" s="76">
        <f t="shared" si="1"/>
        <v>233989863.08664477</v>
      </c>
      <c r="I45" s="76">
        <f t="shared" si="6"/>
        <v>137950.55971764203</v>
      </c>
      <c r="J45" s="76">
        <f t="shared" si="2"/>
        <v>-81896451.8888067</v>
      </c>
      <c r="K45" s="80">
        <f t="shared" si="3"/>
        <v>152093411.19783807</v>
      </c>
      <c r="L45" s="93"/>
    </row>
    <row r="46" spans="1:11" ht="15">
      <c r="A46" s="85">
        <v>37</v>
      </c>
      <c r="B46" s="92">
        <v>43282</v>
      </c>
      <c r="C46" s="81"/>
      <c r="D46" s="81">
        <f t="shared" si="4"/>
        <v>1283668.3905097533</v>
      </c>
      <c r="E46" s="81"/>
      <c r="F46" s="81">
        <f t="shared" si="5"/>
        <v>1679975.1233333333</v>
      </c>
      <c r="G46" s="76">
        <f t="shared" si="0"/>
        <v>-396306.73282358004</v>
      </c>
      <c r="H46" s="76">
        <f t="shared" si="1"/>
        <v>233593556.3538212</v>
      </c>
      <c r="I46" s="76">
        <f t="shared" si="6"/>
        <v>138707.356488253</v>
      </c>
      <c r="J46" s="76">
        <f t="shared" si="2"/>
        <v>-81757744.53231844</v>
      </c>
      <c r="K46" s="80">
        <f t="shared" si="3"/>
        <v>151835811.82150275</v>
      </c>
    </row>
    <row r="47" spans="1:11" ht="15">
      <c r="A47" s="85">
        <v>38</v>
      </c>
      <c r="B47" s="92">
        <v>43313</v>
      </c>
      <c r="C47" s="81"/>
      <c r="D47" s="81">
        <f t="shared" si="4"/>
        <v>1281494.2517734831</v>
      </c>
      <c r="E47" s="81"/>
      <c r="F47" s="81">
        <f t="shared" si="5"/>
        <v>1679975.1233333333</v>
      </c>
      <c r="G47" s="76">
        <f t="shared" si="0"/>
        <v>-398480.8715598502</v>
      </c>
      <c r="H47" s="76">
        <f t="shared" si="1"/>
        <v>233195075.48226133</v>
      </c>
      <c r="I47" s="76">
        <f t="shared" si="6"/>
        <v>139468.30504594755</v>
      </c>
      <c r="J47" s="76">
        <f t="shared" si="2"/>
        <v>-81618276.2272725</v>
      </c>
      <c r="K47" s="80">
        <f t="shared" si="3"/>
        <v>151576799.25498885</v>
      </c>
    </row>
    <row r="48" spans="1:11" ht="15">
      <c r="A48" s="85">
        <v>39</v>
      </c>
      <c r="B48" s="92">
        <v>43344</v>
      </c>
      <c r="C48" s="81"/>
      <c r="D48" s="81">
        <f t="shared" si="4"/>
        <v>1279308.1857121058</v>
      </c>
      <c r="E48" s="81"/>
      <c r="F48" s="81">
        <f t="shared" si="5"/>
        <v>1679975.1233333333</v>
      </c>
      <c r="G48" s="76">
        <f t="shared" si="0"/>
        <v>-400666.93762122747</v>
      </c>
      <c r="H48" s="76">
        <f t="shared" si="1"/>
        <v>232794408.5446401</v>
      </c>
      <c r="I48" s="76">
        <f t="shared" si="6"/>
        <v>140233.4281674296</v>
      </c>
      <c r="J48" s="76">
        <f t="shared" si="2"/>
        <v>-81478042.79910506</v>
      </c>
      <c r="K48" s="80">
        <f t="shared" si="3"/>
        <v>151316365.74553502</v>
      </c>
    </row>
    <row r="49" spans="1:11" ht="15">
      <c r="A49" s="85">
        <v>40</v>
      </c>
      <c r="B49" s="92">
        <v>43374</v>
      </c>
      <c r="C49" s="81"/>
      <c r="D49" s="81">
        <f t="shared" si="4"/>
        <v>1277110.1268923155</v>
      </c>
      <c r="E49" s="81"/>
      <c r="F49" s="81">
        <f t="shared" si="5"/>
        <v>1679975.1233333333</v>
      </c>
      <c r="G49" s="76">
        <f t="shared" si="0"/>
        <v>-402864.99644101784</v>
      </c>
      <c r="H49" s="76">
        <f t="shared" si="1"/>
        <v>232391543.5481991</v>
      </c>
      <c r="I49" s="76">
        <f t="shared" si="6"/>
        <v>141002.74875435623</v>
      </c>
      <c r="J49" s="76">
        <f t="shared" si="2"/>
        <v>-81337040.05035071</v>
      </c>
      <c r="K49" s="80">
        <f t="shared" si="3"/>
        <v>151054503.4978484</v>
      </c>
    </row>
    <row r="50" spans="1:11" ht="15">
      <c r="A50" s="85">
        <v>41</v>
      </c>
      <c r="B50" s="92">
        <v>43405</v>
      </c>
      <c r="C50" s="81"/>
      <c r="D50" s="81">
        <f t="shared" si="4"/>
        <v>1274900.0095218404</v>
      </c>
      <c r="E50" s="81"/>
      <c r="F50" s="81">
        <f t="shared" si="5"/>
        <v>1679975.1233333333</v>
      </c>
      <c r="G50" s="76">
        <f t="shared" si="0"/>
        <v>-405075.1138114929</v>
      </c>
      <c r="H50" s="76">
        <f t="shared" si="1"/>
        <v>231986468.4343876</v>
      </c>
      <c r="I50" s="76">
        <f t="shared" si="6"/>
        <v>141776.28983402252</v>
      </c>
      <c r="J50" s="76">
        <f t="shared" si="2"/>
        <v>-81195263.76051669</v>
      </c>
      <c r="K50" s="80">
        <f t="shared" si="3"/>
        <v>150791204.67387092</v>
      </c>
    </row>
    <row r="51" spans="1:11" ht="15">
      <c r="A51" s="85">
        <v>42</v>
      </c>
      <c r="B51" s="92">
        <v>43435</v>
      </c>
      <c r="C51" s="81"/>
      <c r="D51" s="81">
        <f t="shared" si="4"/>
        <v>1272677.7674474705</v>
      </c>
      <c r="E51" s="81"/>
      <c r="F51" s="81">
        <f t="shared" si="5"/>
        <v>1679975.1233333333</v>
      </c>
      <c r="G51" s="76">
        <f t="shared" si="0"/>
        <v>-407297.35588586284</v>
      </c>
      <c r="H51" s="76">
        <f t="shared" si="1"/>
        <v>231579171.07850173</v>
      </c>
      <c r="I51" s="76">
        <f t="shared" si="6"/>
        <v>142554.074560052</v>
      </c>
      <c r="J51" s="76">
        <f t="shared" si="2"/>
        <v>-81052709.68595664</v>
      </c>
      <c r="K51" s="80">
        <f t="shared" si="3"/>
        <v>150526461.3925451</v>
      </c>
    </row>
    <row r="52" spans="1:11" ht="15">
      <c r="A52" s="85">
        <v>43</v>
      </c>
      <c r="B52" s="92">
        <v>43466</v>
      </c>
      <c r="C52" s="81"/>
      <c r="D52" s="81">
        <f t="shared" si="4"/>
        <v>1270443.3341530806</v>
      </c>
      <c r="E52" s="81"/>
      <c r="F52" s="81">
        <f t="shared" si="5"/>
        <v>1679975.1233333333</v>
      </c>
      <c r="G52" s="76">
        <f t="shared" si="0"/>
        <v>-409531.7891802527</v>
      </c>
      <c r="H52" s="76">
        <f t="shared" si="1"/>
        <v>231169639.28932148</v>
      </c>
      <c r="I52" s="76">
        <f t="shared" si="6"/>
        <v>143336.12621308843</v>
      </c>
      <c r="J52" s="76">
        <f t="shared" si="2"/>
        <v>-80909373.55974355</v>
      </c>
      <c r="K52" s="80">
        <f t="shared" si="3"/>
        <v>150260265.72957793</v>
      </c>
    </row>
    <row r="53" spans="1:11" ht="15">
      <c r="A53" s="85">
        <v>44</v>
      </c>
      <c r="B53" s="92">
        <v>43497</v>
      </c>
      <c r="C53" s="81"/>
      <c r="D53" s="81">
        <f t="shared" si="4"/>
        <v>1268196.6427576377</v>
      </c>
      <c r="E53" s="81"/>
      <c r="F53" s="81">
        <f t="shared" si="5"/>
        <v>1679975.1233333333</v>
      </c>
      <c r="G53" s="76">
        <f t="shared" si="0"/>
        <v>-411778.48057569563</v>
      </c>
      <c r="H53" s="76">
        <f t="shared" si="1"/>
        <v>230757860.8087458</v>
      </c>
      <c r="I53" s="76">
        <f t="shared" si="6"/>
        <v>144122.46820149347</v>
      </c>
      <c r="J53" s="76">
        <f t="shared" si="2"/>
        <v>-80765251.09154207</v>
      </c>
      <c r="K53" s="80">
        <f t="shared" si="3"/>
        <v>149992609.71720374</v>
      </c>
    </row>
    <row r="54" spans="1:11" ht="15">
      <c r="A54" s="85">
        <v>45</v>
      </c>
      <c r="B54" s="92">
        <v>43525</v>
      </c>
      <c r="C54" s="81"/>
      <c r="D54" s="81">
        <f t="shared" si="4"/>
        <v>1265937.6260131996</v>
      </c>
      <c r="E54" s="81"/>
      <c r="F54" s="81">
        <f t="shared" si="5"/>
        <v>1679975.1233333333</v>
      </c>
      <c r="G54" s="76">
        <f t="shared" si="0"/>
        <v>-414037.4973201337</v>
      </c>
      <c r="H54" s="76">
        <f t="shared" si="1"/>
        <v>230343823.31142566</v>
      </c>
      <c r="I54" s="76">
        <f t="shared" si="6"/>
        <v>144913.1240620468</v>
      </c>
      <c r="J54" s="76">
        <f t="shared" si="2"/>
        <v>-80620337.96748002</v>
      </c>
      <c r="K54" s="80">
        <f t="shared" si="3"/>
        <v>149723485.34394562</v>
      </c>
    </row>
    <row r="55" spans="1:11" ht="15">
      <c r="A55" s="85">
        <v>46</v>
      </c>
      <c r="B55" s="92">
        <v>43556</v>
      </c>
      <c r="C55" s="81"/>
      <c r="D55" s="81">
        <f t="shared" si="4"/>
        <v>1263666.216302901</v>
      </c>
      <c r="E55" s="81"/>
      <c r="F55" s="81">
        <f t="shared" si="5"/>
        <v>1679975.1233333333</v>
      </c>
      <c r="G55" s="76">
        <f t="shared" si="0"/>
        <v>-416308.90703043225</v>
      </c>
      <c r="H55" s="76">
        <f t="shared" si="1"/>
        <v>229927514.40439522</v>
      </c>
      <c r="I55" s="76">
        <f t="shared" si="6"/>
        <v>145708.11746065126</v>
      </c>
      <c r="J55" s="76">
        <f t="shared" si="2"/>
        <v>-80474629.85001937</v>
      </c>
      <c r="K55" s="80">
        <f t="shared" si="3"/>
        <v>149452884.55437586</v>
      </c>
    </row>
    <row r="56" spans="1:11" ht="15">
      <c r="A56" s="85">
        <v>47</v>
      </c>
      <c r="B56" s="92">
        <v>43586</v>
      </c>
      <c r="C56" s="81"/>
      <c r="D56" s="81">
        <f t="shared" si="4"/>
        <v>1261382.3456389322</v>
      </c>
      <c r="E56" s="81"/>
      <c r="F56" s="81">
        <f t="shared" si="5"/>
        <v>1679975.1233333333</v>
      </c>
      <c r="G56" s="76">
        <f t="shared" si="0"/>
        <v>-418592.7776944011</v>
      </c>
      <c r="H56" s="76">
        <f t="shared" si="1"/>
        <v>229508921.62670082</v>
      </c>
      <c r="I56" s="76">
        <f t="shared" si="6"/>
        <v>146507.47219304036</v>
      </c>
      <c r="J56" s="76">
        <f t="shared" si="2"/>
        <v>-80328122.37782632</v>
      </c>
      <c r="K56" s="80">
        <f t="shared" si="3"/>
        <v>149180799.2488745</v>
      </c>
    </row>
    <row r="57" spans="1:12" ht="15">
      <c r="A57" s="85">
        <v>48</v>
      </c>
      <c r="B57" s="92">
        <v>43617</v>
      </c>
      <c r="C57" s="81"/>
      <c r="D57" s="81">
        <f t="shared" si="4"/>
        <v>1259085.9456605006</v>
      </c>
      <c r="E57" s="81"/>
      <c r="F57" s="81">
        <f t="shared" si="5"/>
        <v>1679975.1233333333</v>
      </c>
      <c r="G57" s="76">
        <f t="shared" si="0"/>
        <v>-420889.17767283274</v>
      </c>
      <c r="H57" s="76">
        <f t="shared" si="1"/>
        <v>229088032.449028</v>
      </c>
      <c r="I57" s="76">
        <f t="shared" si="6"/>
        <v>147311.21218549146</v>
      </c>
      <c r="J57" s="76">
        <f t="shared" si="2"/>
        <v>-80180811.16564083</v>
      </c>
      <c r="K57" s="80">
        <f t="shared" si="3"/>
        <v>148907221.28338715</v>
      </c>
      <c r="L57" s="93"/>
    </row>
    <row r="58" spans="1:11" ht="15">
      <c r="A58" s="85">
        <v>49</v>
      </c>
      <c r="B58" s="92">
        <v>43647</v>
      </c>
      <c r="C58" s="81"/>
      <c r="D58" s="81">
        <f t="shared" si="4"/>
        <v>1256776.9476317875</v>
      </c>
      <c r="E58" s="81"/>
      <c r="F58" s="81">
        <f t="shared" si="5"/>
        <v>1679975.1233333333</v>
      </c>
      <c r="G58" s="76">
        <f t="shared" si="0"/>
        <v>-423198.1757015458</v>
      </c>
      <c r="H58" s="76">
        <f t="shared" si="1"/>
        <v>228664834.27332643</v>
      </c>
      <c r="I58" s="76">
        <f t="shared" si="6"/>
        <v>148119.361495541</v>
      </c>
      <c r="J58" s="76">
        <f t="shared" si="2"/>
        <v>-80032691.80414529</v>
      </c>
      <c r="K58" s="80">
        <f t="shared" si="3"/>
        <v>148632142.46918112</v>
      </c>
    </row>
    <row r="59" spans="1:11" ht="15">
      <c r="A59" s="85">
        <v>50</v>
      </c>
      <c r="B59" s="92">
        <v>43678</v>
      </c>
      <c r="C59" s="81"/>
      <c r="D59" s="81">
        <f t="shared" si="4"/>
        <v>1254455.2824398887</v>
      </c>
      <c r="E59" s="81"/>
      <c r="F59" s="81">
        <f t="shared" si="5"/>
        <v>1679975.1233333333</v>
      </c>
      <c r="G59" s="76">
        <f t="shared" si="0"/>
        <v>-425519.8408934446</v>
      </c>
      <c r="H59" s="76">
        <f t="shared" si="1"/>
        <v>228239314.43243298</v>
      </c>
      <c r="I59" s="76">
        <f t="shared" si="6"/>
        <v>148931.9443127056</v>
      </c>
      <c r="J59" s="76">
        <f t="shared" si="2"/>
        <v>-79883759.85983258</v>
      </c>
      <c r="K59" s="80">
        <f t="shared" si="3"/>
        <v>148355554.5726004</v>
      </c>
    </row>
    <row r="60" spans="1:11" ht="15">
      <c r="A60" s="85">
        <v>51</v>
      </c>
      <c r="B60" s="92">
        <v>43709</v>
      </c>
      <c r="C60" s="81"/>
      <c r="D60" s="81">
        <f t="shared" si="4"/>
        <v>1252120.8805927474</v>
      </c>
      <c r="E60" s="81"/>
      <c r="F60" s="81">
        <f t="shared" si="5"/>
        <v>1679975.1233333333</v>
      </c>
      <c r="G60" s="76">
        <f t="shared" si="0"/>
        <v>-427854.24274058593</v>
      </c>
      <c r="H60" s="76">
        <f t="shared" si="1"/>
        <v>227811460.1896924</v>
      </c>
      <c r="I60" s="76">
        <f t="shared" si="6"/>
        <v>149748.98495920506</v>
      </c>
      <c r="J60" s="76">
        <f t="shared" si="2"/>
        <v>-79734010.87487338</v>
      </c>
      <c r="K60" s="80">
        <f t="shared" si="3"/>
        <v>148077449.31481904</v>
      </c>
    </row>
    <row r="61" spans="1:11" ht="15">
      <c r="A61" s="85">
        <v>52</v>
      </c>
      <c r="B61" s="92">
        <v>43739</v>
      </c>
      <c r="C61" s="81"/>
      <c r="D61" s="81">
        <f t="shared" si="4"/>
        <v>1249773.6722170727</v>
      </c>
      <c r="E61" s="81"/>
      <c r="F61" s="81">
        <f t="shared" si="5"/>
        <v>1679975.1233333333</v>
      </c>
      <c r="G61" s="76">
        <f t="shared" si="0"/>
        <v>-430201.4511162606</v>
      </c>
      <c r="H61" s="76">
        <f t="shared" si="1"/>
        <v>227381258.73857614</v>
      </c>
      <c r="I61" s="76">
        <f t="shared" si="6"/>
        <v>150570.5078906912</v>
      </c>
      <c r="J61" s="76">
        <f t="shared" si="2"/>
        <v>-79583440.3669827</v>
      </c>
      <c r="K61" s="80">
        <f t="shared" si="3"/>
        <v>147797818.37159345</v>
      </c>
    </row>
    <row r="62" spans="1:11" ht="15">
      <c r="A62" s="85">
        <v>53</v>
      </c>
      <c r="B62" s="92">
        <v>43770</v>
      </c>
      <c r="C62" s="81"/>
      <c r="D62" s="81">
        <f t="shared" si="4"/>
        <v>1247413.5870562487</v>
      </c>
      <c r="E62" s="81"/>
      <c r="F62" s="81">
        <f t="shared" si="5"/>
        <v>1679975.1233333333</v>
      </c>
      <c r="G62" s="76">
        <f t="shared" si="0"/>
        <v>-432561.5362770846</v>
      </c>
      <c r="H62" s="76">
        <f t="shared" si="1"/>
        <v>226948697.20229906</v>
      </c>
      <c r="I62" s="76">
        <f t="shared" si="6"/>
        <v>151396.5376969796</v>
      </c>
      <c r="J62" s="76">
        <f t="shared" si="2"/>
        <v>-79432043.82928573</v>
      </c>
      <c r="K62" s="80">
        <f t="shared" si="3"/>
        <v>147516653.37301332</v>
      </c>
    </row>
    <row r="63" spans="1:11" ht="15">
      <c r="A63" s="85">
        <v>54</v>
      </c>
      <c r="B63" s="92">
        <v>43800</v>
      </c>
      <c r="C63" s="81"/>
      <c r="D63" s="81">
        <f t="shared" si="4"/>
        <v>1245040.5544682324</v>
      </c>
      <c r="E63" s="81"/>
      <c r="F63" s="81">
        <f t="shared" si="5"/>
        <v>1679975.1233333333</v>
      </c>
      <c r="G63" s="76">
        <f t="shared" si="0"/>
        <v>-434934.56886510085</v>
      </c>
      <c r="H63" s="76">
        <f t="shared" si="1"/>
        <v>226513762.63343397</v>
      </c>
      <c r="I63" s="76">
        <f t="shared" si="6"/>
        <v>152227.0991027853</v>
      </c>
      <c r="J63" s="76">
        <f t="shared" si="2"/>
        <v>-79279816.73018295</v>
      </c>
      <c r="K63" s="80">
        <f t="shared" si="3"/>
        <v>147233945.90325102</v>
      </c>
    </row>
    <row r="64" spans="1:11" ht="15">
      <c r="A64" s="85">
        <v>55</v>
      </c>
      <c r="B64" s="92">
        <v>43831</v>
      </c>
      <c r="C64" s="81"/>
      <c r="D64" s="81">
        <f t="shared" si="4"/>
        <v>1242654.5034234386</v>
      </c>
      <c r="E64" s="81"/>
      <c r="F64" s="81">
        <f t="shared" si="5"/>
        <v>1679975.1233333333</v>
      </c>
      <c r="G64" s="76">
        <f t="shared" si="0"/>
        <v>-437320.61990989465</v>
      </c>
      <c r="H64" s="76">
        <f t="shared" si="1"/>
        <v>226076442.0135241</v>
      </c>
      <c r="I64" s="76">
        <f t="shared" si="6"/>
        <v>153062.21696846312</v>
      </c>
      <c r="J64" s="76">
        <f t="shared" si="2"/>
        <v>-79126754.51321448</v>
      </c>
      <c r="K64" s="80">
        <f t="shared" si="3"/>
        <v>146949687.5003096</v>
      </c>
    </row>
    <row r="65" spans="1:11" ht="15">
      <c r="A65" s="85">
        <v>56</v>
      </c>
      <c r="B65" s="92">
        <v>43862</v>
      </c>
      <c r="C65" s="81"/>
      <c r="D65" s="81">
        <f t="shared" si="4"/>
        <v>1240255.3625026129</v>
      </c>
      <c r="E65" s="81"/>
      <c r="F65" s="81">
        <f t="shared" si="5"/>
        <v>1679975.1233333333</v>
      </c>
      <c r="G65" s="76">
        <f t="shared" si="0"/>
        <v>-439719.7608307204</v>
      </c>
      <c r="H65" s="76">
        <f t="shared" si="1"/>
        <v>225636722.25269336</v>
      </c>
      <c r="I65" s="76">
        <f t="shared" si="6"/>
        <v>153901.91629075212</v>
      </c>
      <c r="J65" s="76">
        <f t="shared" si="2"/>
        <v>-78972852.59692374</v>
      </c>
      <c r="K65" s="80">
        <f t="shared" si="3"/>
        <v>146663869.65576962</v>
      </c>
    </row>
    <row r="66" spans="1:11" ht="15">
      <c r="A66" s="85">
        <v>57</v>
      </c>
      <c r="B66" s="92">
        <v>43891</v>
      </c>
      <c r="C66" s="81"/>
      <c r="D66" s="81">
        <f t="shared" si="4"/>
        <v>1237843.0598946954</v>
      </c>
      <c r="E66" s="81"/>
      <c r="F66" s="81">
        <f t="shared" si="5"/>
        <v>1679975.1233333333</v>
      </c>
      <c r="G66" s="76">
        <f t="shared" si="0"/>
        <v>-442132.0634386379</v>
      </c>
      <c r="H66" s="76">
        <f t="shared" si="1"/>
        <v>225194590.18925473</v>
      </c>
      <c r="I66" s="76">
        <f t="shared" si="6"/>
        <v>154746.22220352324</v>
      </c>
      <c r="J66" s="76">
        <f t="shared" si="2"/>
        <v>-78818106.37472022</v>
      </c>
      <c r="K66" s="80">
        <f t="shared" si="3"/>
        <v>146376483.81453452</v>
      </c>
    </row>
    <row r="67" spans="1:11" ht="15">
      <c r="A67" s="85">
        <v>58</v>
      </c>
      <c r="B67" s="92">
        <v>43922</v>
      </c>
      <c r="C67" s="81"/>
      <c r="D67" s="81">
        <f t="shared" si="4"/>
        <v>1235417.5233946713</v>
      </c>
      <c r="E67" s="81"/>
      <c r="F67" s="81">
        <f t="shared" si="5"/>
        <v>1679975.1233333333</v>
      </c>
      <c r="G67" s="76">
        <f t="shared" si="0"/>
        <v>-444557.599938662</v>
      </c>
      <c r="H67" s="76">
        <f t="shared" si="1"/>
        <v>224750032.58931607</v>
      </c>
      <c r="I67" s="76">
        <f t="shared" si="6"/>
        <v>155595.1599785317</v>
      </c>
      <c r="J67" s="76">
        <f t="shared" si="2"/>
        <v>-78662511.21474168</v>
      </c>
      <c r="K67" s="80">
        <f t="shared" si="3"/>
        <v>146087521.3745744</v>
      </c>
    </row>
    <row r="68" spans="1:11" ht="15">
      <c r="A68" s="85">
        <v>59</v>
      </c>
      <c r="B68" s="92">
        <v>43952</v>
      </c>
      <c r="C68" s="81"/>
      <c r="D68" s="81">
        <f t="shared" si="4"/>
        <v>1232978.6804014079</v>
      </c>
      <c r="E68" s="81"/>
      <c r="F68" s="81">
        <f t="shared" si="5"/>
        <v>1679975.1233333333</v>
      </c>
      <c r="G68" s="76">
        <f t="shared" si="0"/>
        <v>-446996.4429319254</v>
      </c>
      <c r="H68" s="76">
        <f t="shared" si="1"/>
        <v>224303036.14638415</v>
      </c>
      <c r="I68" s="76">
        <f t="shared" si="6"/>
        <v>156448.7550261739</v>
      </c>
      <c r="J68" s="76">
        <f t="shared" si="2"/>
        <v>-78506062.4597155</v>
      </c>
      <c r="K68" s="80">
        <f t="shared" si="3"/>
        <v>145796973.68666863</v>
      </c>
    </row>
    <row r="69" spans="1:12" ht="15">
      <c r="A69" s="85">
        <v>60</v>
      </c>
      <c r="B69" s="92">
        <v>43983</v>
      </c>
      <c r="C69" s="81"/>
      <c r="D69" s="81">
        <f t="shared" si="4"/>
        <v>1230526.4579154833</v>
      </c>
      <c r="E69" s="81"/>
      <c r="F69" s="81">
        <f t="shared" si="5"/>
        <v>1679975.1233333333</v>
      </c>
      <c r="G69" s="76">
        <f t="shared" si="0"/>
        <v>-449448.66541785</v>
      </c>
      <c r="H69" s="76">
        <f t="shared" si="1"/>
        <v>223853587.4809663</v>
      </c>
      <c r="I69" s="76">
        <f t="shared" si="6"/>
        <v>157307.0328962475</v>
      </c>
      <c r="J69" s="76">
        <f t="shared" si="2"/>
        <v>-78348755.42681925</v>
      </c>
      <c r="K69" s="80">
        <f t="shared" si="3"/>
        <v>145504832.05414706</v>
      </c>
      <c r="L69" s="93"/>
    </row>
    <row r="70" spans="1:11" ht="15">
      <c r="A70" s="85">
        <v>61</v>
      </c>
      <c r="B70" s="92">
        <v>44013</v>
      </c>
      <c r="C70" s="81"/>
      <c r="D70" s="81">
        <f t="shared" si="4"/>
        <v>1228060.7825370012</v>
      </c>
      <c r="E70" s="81"/>
      <c r="F70" s="81">
        <f t="shared" si="5"/>
        <v>1679975.1233333333</v>
      </c>
      <c r="G70" s="76">
        <f t="shared" si="0"/>
        <v>-451914.3407963321</v>
      </c>
      <c r="H70" s="76">
        <f t="shared" si="1"/>
        <v>223401673.14016998</v>
      </c>
      <c r="I70" s="76">
        <f t="shared" si="6"/>
        <v>158170.01927871624</v>
      </c>
      <c r="J70" s="76">
        <f t="shared" si="2"/>
        <v>-78190585.40754053</v>
      </c>
      <c r="K70" s="80">
        <f t="shared" si="3"/>
        <v>145211087.73262945</v>
      </c>
    </row>
    <row r="71" spans="1:11" ht="15">
      <c r="A71" s="85">
        <v>62</v>
      </c>
      <c r="B71" s="92">
        <v>44044</v>
      </c>
      <c r="C71" s="81"/>
      <c r="D71" s="81">
        <f t="shared" si="4"/>
        <v>1225581.5804633924</v>
      </c>
      <c r="E71" s="81"/>
      <c r="F71" s="81">
        <f t="shared" si="5"/>
        <v>1679975.1233333333</v>
      </c>
      <c r="G71" s="76">
        <f t="shared" si="0"/>
        <v>-454393.54286994087</v>
      </c>
      <c r="H71" s="76">
        <f t="shared" si="1"/>
        <v>222947279.59730002</v>
      </c>
      <c r="I71" s="76">
        <f t="shared" si="6"/>
        <v>159037.7400044793</v>
      </c>
      <c r="J71" s="76">
        <f t="shared" si="2"/>
        <v>-78031547.66753605</v>
      </c>
      <c r="K71" s="80">
        <f t="shared" si="3"/>
        <v>144915731.92976397</v>
      </c>
    </row>
    <row r="72" spans="1:11" ht="15">
      <c r="A72" s="85">
        <v>63</v>
      </c>
      <c r="B72" s="92">
        <v>44075</v>
      </c>
      <c r="C72" s="81"/>
      <c r="D72" s="81">
        <f t="shared" si="4"/>
        <v>1223088.777487208</v>
      </c>
      <c r="E72" s="81"/>
      <c r="F72" s="81">
        <f t="shared" si="5"/>
        <v>1679975.1233333333</v>
      </c>
      <c r="G72" s="76">
        <f t="shared" si="0"/>
        <v>-456886.3458461254</v>
      </c>
      <c r="H72" s="76">
        <f t="shared" si="1"/>
        <v>222490393.2514539</v>
      </c>
      <c r="I72" s="76">
        <f t="shared" si="6"/>
        <v>159910.22104614388</v>
      </c>
      <c r="J72" s="76">
        <f t="shared" si="2"/>
        <v>-77871637.4464899</v>
      </c>
      <c r="K72" s="80">
        <f t="shared" si="3"/>
        <v>144618755.804964</v>
      </c>
    </row>
    <row r="73" spans="1:11" ht="15">
      <c r="A73" s="85">
        <v>64</v>
      </c>
      <c r="B73" s="92">
        <v>44105</v>
      </c>
      <c r="C73" s="81"/>
      <c r="D73" s="81">
        <f t="shared" si="4"/>
        <v>1220582.2989938962</v>
      </c>
      <c r="E73" s="81"/>
      <c r="F73" s="81">
        <f t="shared" si="5"/>
        <v>1679975.1233333333</v>
      </c>
      <c r="G73" s="76">
        <f t="shared" si="0"/>
        <v>-459392.82433943707</v>
      </c>
      <c r="H73" s="76">
        <f t="shared" si="1"/>
        <v>222031000.42711446</v>
      </c>
      <c r="I73" s="76">
        <f t="shared" si="6"/>
        <v>160787.48851880297</v>
      </c>
      <c r="J73" s="76">
        <f t="shared" si="2"/>
        <v>-77710849.9579711</v>
      </c>
      <c r="K73" s="80">
        <f aca="true" t="shared" si="7" ref="K73:K136">H73+J73</f>
        <v>144320150.46914336</v>
      </c>
    </row>
    <row r="74" spans="1:11" ht="15">
      <c r="A74" s="85">
        <v>65</v>
      </c>
      <c r="B74" s="92">
        <v>44136</v>
      </c>
      <c r="C74" s="81"/>
      <c r="D74" s="81">
        <f aca="true" t="shared" si="8" ref="D74:D137">K73*$D$2</f>
        <v>1218062.06995957</v>
      </c>
      <c r="E74" s="81"/>
      <c r="F74" s="81">
        <f t="shared" si="5"/>
        <v>1679975.1233333333</v>
      </c>
      <c r="G74" s="76">
        <f aca="true" t="shared" si="9" ref="G74:G137">C74+D74-E74-F74</f>
        <v>-461913.05337376334</v>
      </c>
      <c r="H74" s="76">
        <f aca="true" t="shared" si="10" ref="H74:H137">H73+G74</f>
        <v>221569087.3737407</v>
      </c>
      <c r="I74" s="76">
        <f t="shared" si="6"/>
        <v>161669.56868081714</v>
      </c>
      <c r="J74" s="76">
        <f aca="true" t="shared" si="11" ref="J74:J137">I74+J73</f>
        <v>-77549180.38929027</v>
      </c>
      <c r="K74" s="80">
        <f t="shared" si="7"/>
        <v>144019906.98445043</v>
      </c>
    </row>
    <row r="75" spans="1:11" ht="15">
      <c r="A75" s="85">
        <v>66</v>
      </c>
      <c r="B75" s="92">
        <v>44166</v>
      </c>
      <c r="C75" s="81"/>
      <c r="D75" s="81">
        <f t="shared" si="8"/>
        <v>1215528.0149487616</v>
      </c>
      <c r="E75" s="81"/>
      <c r="F75" s="81">
        <f t="shared" si="5"/>
        <v>1679975.1233333333</v>
      </c>
      <c r="G75" s="76">
        <f t="shared" si="9"/>
        <v>-464447.10838457174</v>
      </c>
      <c r="H75" s="76">
        <f t="shared" si="10"/>
        <v>221104640.26535612</v>
      </c>
      <c r="I75" s="76">
        <f t="shared" si="6"/>
        <v>162556.4879346001</v>
      </c>
      <c r="J75" s="76">
        <f t="shared" si="11"/>
        <v>-77386623.90135567</v>
      </c>
      <c r="K75" s="80">
        <f t="shared" si="7"/>
        <v>143718016.36400044</v>
      </c>
    </row>
    <row r="76" spans="1:11" ht="15">
      <c r="A76" s="85">
        <v>67</v>
      </c>
      <c r="B76" s="92">
        <v>44197</v>
      </c>
      <c r="C76" s="81"/>
      <c r="D76" s="81">
        <f t="shared" si="8"/>
        <v>1212980.0581121636</v>
      </c>
      <c r="E76" s="81"/>
      <c r="F76" s="81">
        <f t="shared" si="5"/>
        <v>1679975.1233333333</v>
      </c>
      <c r="G76" s="76">
        <f t="shared" si="9"/>
        <v>-466995.06522116973</v>
      </c>
      <c r="H76" s="76">
        <f t="shared" si="10"/>
        <v>220637645.20013496</v>
      </c>
      <c r="I76" s="76">
        <f t="shared" si="6"/>
        <v>163448.27282740938</v>
      </c>
      <c r="J76" s="76">
        <f t="shared" si="11"/>
        <v>-77223175.62852825</v>
      </c>
      <c r="K76" s="80">
        <f t="shared" si="7"/>
        <v>143414469.5716067</v>
      </c>
    </row>
    <row r="77" spans="1:11" ht="15">
      <c r="A77" s="85">
        <v>68</v>
      </c>
      <c r="B77" s="92">
        <v>44228</v>
      </c>
      <c r="C77" s="81"/>
      <c r="D77" s="81">
        <f t="shared" si="8"/>
        <v>1210418.1231843606</v>
      </c>
      <c r="E77" s="81"/>
      <c r="F77" s="81">
        <f t="shared" si="5"/>
        <v>1679975.1233333333</v>
      </c>
      <c r="G77" s="76">
        <f t="shared" si="9"/>
        <v>-469557.00014897273</v>
      </c>
      <c r="H77" s="76">
        <f t="shared" si="10"/>
        <v>220168088.19998598</v>
      </c>
      <c r="I77" s="76">
        <f t="shared" si="6"/>
        <v>164344.95005214046</v>
      </c>
      <c r="J77" s="76">
        <f t="shared" si="11"/>
        <v>-77058830.67847611</v>
      </c>
      <c r="K77" s="80">
        <f t="shared" si="7"/>
        <v>143109257.5215099</v>
      </c>
    </row>
    <row r="78" spans="1:11" ht="14.25" customHeight="1" hidden="1" outlineLevel="1">
      <c r="A78" s="85">
        <v>69</v>
      </c>
      <c r="B78" s="92">
        <v>44256</v>
      </c>
      <c r="C78" s="81"/>
      <c r="D78" s="81">
        <f t="shared" si="8"/>
        <v>1207842.1334815433</v>
      </c>
      <c r="E78" s="81"/>
      <c r="F78" s="81">
        <f t="shared" si="5"/>
        <v>1679975.1233333333</v>
      </c>
      <c r="G78" s="76">
        <f t="shared" si="9"/>
        <v>-472132.98985179</v>
      </c>
      <c r="H78" s="76">
        <f t="shared" si="10"/>
        <v>219695955.21013418</v>
      </c>
      <c r="I78" s="76">
        <f t="shared" si="6"/>
        <v>165246.5464481265</v>
      </c>
      <c r="J78" s="76">
        <f t="shared" si="11"/>
        <v>-76893584.13202798</v>
      </c>
      <c r="K78" s="80">
        <f t="shared" si="7"/>
        <v>142802371.0781062</v>
      </c>
    </row>
    <row r="79" spans="1:11" ht="14.25" customHeight="1" hidden="1" outlineLevel="1">
      <c r="A79" s="85">
        <v>70</v>
      </c>
      <c r="B79" s="92">
        <v>44287</v>
      </c>
      <c r="C79" s="81"/>
      <c r="D79" s="81">
        <f t="shared" si="8"/>
        <v>1205252.0118992163</v>
      </c>
      <c r="E79" s="81"/>
      <c r="F79" s="81">
        <f t="shared" si="5"/>
        <v>1679975.1233333333</v>
      </c>
      <c r="G79" s="76">
        <f t="shared" si="9"/>
        <v>-474723.11143411696</v>
      </c>
      <c r="H79" s="76">
        <f t="shared" si="10"/>
        <v>219221232.09870005</v>
      </c>
      <c r="I79" s="76">
        <f t="shared" si="6"/>
        <v>166153.0890019409</v>
      </c>
      <c r="J79" s="76">
        <f t="shared" si="11"/>
        <v>-76727431.04302604</v>
      </c>
      <c r="K79" s="80">
        <f t="shared" si="7"/>
        <v>142493801.05567402</v>
      </c>
    </row>
    <row r="80" spans="1:11" ht="14.25" customHeight="1" hidden="1" outlineLevel="1">
      <c r="A80" s="85">
        <v>71</v>
      </c>
      <c r="B80" s="92">
        <v>44317</v>
      </c>
      <c r="C80" s="81"/>
      <c r="D80" s="81">
        <f t="shared" si="8"/>
        <v>1202647.6809098886</v>
      </c>
      <c r="E80" s="81"/>
      <c r="F80" s="81">
        <f t="shared" si="5"/>
        <v>1679975.1233333333</v>
      </c>
      <c r="G80" s="76">
        <f t="shared" si="9"/>
        <v>-477327.4424234447</v>
      </c>
      <c r="H80" s="76">
        <f t="shared" si="10"/>
        <v>218743904.6562766</v>
      </c>
      <c r="I80" s="76">
        <f t="shared" si="6"/>
        <v>167064.60484820564</v>
      </c>
      <c r="J80" s="76">
        <f t="shared" si="11"/>
        <v>-76560366.43817784</v>
      </c>
      <c r="K80" s="80">
        <f t="shared" si="7"/>
        <v>142183538.21809876</v>
      </c>
    </row>
    <row r="81" spans="1:12" ht="14.25" customHeight="1" hidden="1" outlineLevel="1">
      <c r="A81" s="85">
        <v>72</v>
      </c>
      <c r="B81" s="92">
        <v>44348</v>
      </c>
      <c r="C81" s="81"/>
      <c r="D81" s="81">
        <f t="shared" si="8"/>
        <v>1200029.0625607534</v>
      </c>
      <c r="E81" s="81"/>
      <c r="F81" s="81">
        <f t="shared" si="5"/>
        <v>1679975.1233333333</v>
      </c>
      <c r="G81" s="76">
        <f t="shared" si="9"/>
        <v>-479946.06077257986</v>
      </c>
      <c r="H81" s="76">
        <f t="shared" si="10"/>
        <v>218263958.59550405</v>
      </c>
      <c r="I81" s="76">
        <f t="shared" si="6"/>
        <v>167981.12127040295</v>
      </c>
      <c r="J81" s="76">
        <f t="shared" si="11"/>
        <v>-76392385.31690744</v>
      </c>
      <c r="K81" s="80">
        <f t="shared" si="7"/>
        <v>141871573.2785966</v>
      </c>
      <c r="L81" s="93"/>
    </row>
    <row r="82" spans="1:11" ht="14.25" customHeight="1" hidden="1" outlineLevel="1">
      <c r="A82" s="85">
        <v>73</v>
      </c>
      <c r="B82" s="92">
        <v>44378</v>
      </c>
      <c r="C82" s="81"/>
      <c r="D82" s="81">
        <f t="shared" si="8"/>
        <v>1197396.0784713554</v>
      </c>
      <c r="E82" s="81"/>
      <c r="F82" s="81">
        <f t="shared" si="5"/>
        <v>1679975.1233333333</v>
      </c>
      <c r="G82" s="76">
        <f t="shared" si="9"/>
        <v>-482579.0448619779</v>
      </c>
      <c r="H82" s="76">
        <f t="shared" si="10"/>
        <v>217781379.55064207</v>
      </c>
      <c r="I82" s="76">
        <f t="shared" si="6"/>
        <v>168902.66570169225</v>
      </c>
      <c r="J82" s="76">
        <f t="shared" si="11"/>
        <v>-76223482.65120575</v>
      </c>
      <c r="K82" s="80">
        <f t="shared" si="7"/>
        <v>141557896.89943632</v>
      </c>
    </row>
    <row r="83" spans="1:11" ht="14.25" customHeight="1" hidden="1" outlineLevel="1">
      <c r="A83" s="85">
        <v>74</v>
      </c>
      <c r="B83" s="92">
        <v>44409</v>
      </c>
      <c r="C83" s="81"/>
      <c r="D83" s="81">
        <f t="shared" si="8"/>
        <v>1194748.6498312426</v>
      </c>
      <c r="E83" s="81"/>
      <c r="F83" s="81">
        <f t="shared" si="5"/>
        <v>1679975.1233333333</v>
      </c>
      <c r="G83" s="76">
        <f t="shared" si="9"/>
        <v>-485226.47350209067</v>
      </c>
      <c r="H83" s="76">
        <f t="shared" si="10"/>
        <v>217296153.07713997</v>
      </c>
      <c r="I83" s="76">
        <f t="shared" si="6"/>
        <v>169829.26572573173</v>
      </c>
      <c r="J83" s="76">
        <f t="shared" si="11"/>
        <v>-76053653.38548002</v>
      </c>
      <c r="K83" s="80">
        <f t="shared" si="7"/>
        <v>141242499.69165996</v>
      </c>
    </row>
    <row r="84" spans="1:11" ht="14.25" customHeight="1" hidden="1" outlineLevel="1">
      <c r="A84" s="85">
        <v>75</v>
      </c>
      <c r="B84" s="92">
        <v>44440</v>
      </c>
      <c r="C84" s="81"/>
      <c r="D84" s="81">
        <f t="shared" si="8"/>
        <v>1192086.69739761</v>
      </c>
      <c r="E84" s="81"/>
      <c r="F84" s="81">
        <f t="shared" si="5"/>
        <v>1679975.1233333333</v>
      </c>
      <c r="G84" s="76">
        <f t="shared" si="9"/>
        <v>-487888.42593572335</v>
      </c>
      <c r="H84" s="76">
        <f t="shared" si="10"/>
        <v>216808264.65120426</v>
      </c>
      <c r="I84" s="76">
        <f t="shared" si="6"/>
        <v>170760.94907750317</v>
      </c>
      <c r="J84" s="76">
        <f t="shared" si="11"/>
        <v>-75882892.43640251</v>
      </c>
      <c r="K84" s="80">
        <f t="shared" si="7"/>
        <v>140925372.21480173</v>
      </c>
    </row>
    <row r="85" spans="1:11" ht="14.25" customHeight="1" hidden="1" outlineLevel="1">
      <c r="A85" s="85">
        <v>76</v>
      </c>
      <c r="B85" s="92">
        <v>44470</v>
      </c>
      <c r="C85" s="81"/>
      <c r="D85" s="81">
        <f t="shared" si="8"/>
        <v>1189410.1414929265</v>
      </c>
      <c r="E85" s="81"/>
      <c r="F85" s="81">
        <f t="shared" si="5"/>
        <v>1679975.1233333333</v>
      </c>
      <c r="G85" s="76">
        <f t="shared" si="9"/>
        <v>-490564.9818404068</v>
      </c>
      <c r="H85" s="76">
        <f t="shared" si="10"/>
        <v>216317699.66936386</v>
      </c>
      <c r="I85" s="76">
        <f t="shared" si="6"/>
        <v>171697.74364414235</v>
      </c>
      <c r="J85" s="76">
        <f t="shared" si="11"/>
        <v>-75711194.69275837</v>
      </c>
      <c r="K85" s="80">
        <f t="shared" si="7"/>
        <v>140606504.97660547</v>
      </c>
    </row>
    <row r="86" spans="1:11" ht="14.25" customHeight="1" hidden="1" outlineLevel="1">
      <c r="A86" s="85">
        <v>77</v>
      </c>
      <c r="B86" s="92">
        <v>44501</v>
      </c>
      <c r="C86" s="81"/>
      <c r="D86" s="81">
        <f t="shared" si="8"/>
        <v>1186718.9020025502</v>
      </c>
      <c r="E86" s="81"/>
      <c r="F86" s="81">
        <f aca="true" t="shared" si="12" ref="F86:F149">$D$3</f>
        <v>1679975.1233333333</v>
      </c>
      <c r="G86" s="76">
        <f t="shared" si="9"/>
        <v>-493256.2213307831</v>
      </c>
      <c r="H86" s="76">
        <f t="shared" si="10"/>
        <v>215824443.44803306</v>
      </c>
      <c r="I86" s="76">
        <f t="shared" si="6"/>
        <v>172639.67746577406</v>
      </c>
      <c r="J86" s="76">
        <f t="shared" si="11"/>
        <v>-75538555.0152926</v>
      </c>
      <c r="K86" s="80">
        <f t="shared" si="7"/>
        <v>140285888.43274045</v>
      </c>
    </row>
    <row r="87" spans="1:11" ht="14.25" customHeight="1" hidden="1" outlineLevel="1">
      <c r="A87" s="85">
        <v>78</v>
      </c>
      <c r="B87" s="92">
        <v>44531</v>
      </c>
      <c r="C87" s="81"/>
      <c r="D87" s="81">
        <f t="shared" si="8"/>
        <v>1184012.8983723293</v>
      </c>
      <c r="E87" s="81"/>
      <c r="F87" s="81">
        <f t="shared" si="12"/>
        <v>1679975.1233333333</v>
      </c>
      <c r="G87" s="76">
        <f t="shared" si="9"/>
        <v>-495962.224961004</v>
      </c>
      <c r="H87" s="76">
        <f t="shared" si="10"/>
        <v>215328481.22307205</v>
      </c>
      <c r="I87" s="76">
        <f aca="true" t="shared" si="13" ref="I87:I150">-G87*0.35</f>
        <v>173586.77873635138</v>
      </c>
      <c r="J87" s="76">
        <f t="shared" si="11"/>
        <v>-75364968.23655625</v>
      </c>
      <c r="K87" s="80">
        <f t="shared" si="7"/>
        <v>139963512.98651582</v>
      </c>
    </row>
    <row r="88" spans="1:11" ht="14.25" customHeight="1" hidden="1" outlineLevel="1">
      <c r="A88" s="85">
        <v>79</v>
      </c>
      <c r="B88" s="92">
        <v>44562</v>
      </c>
      <c r="C88" s="81"/>
      <c r="D88" s="81">
        <f t="shared" si="8"/>
        <v>1181292.0496061936</v>
      </c>
      <c r="E88" s="81"/>
      <c r="F88" s="81">
        <f t="shared" si="12"/>
        <v>1679975.1233333333</v>
      </c>
      <c r="G88" s="76">
        <f t="shared" si="9"/>
        <v>-498683.07372713974</v>
      </c>
      <c r="H88" s="76">
        <f t="shared" si="10"/>
        <v>214829798.14934492</v>
      </c>
      <c r="I88" s="76">
        <f t="shared" si="13"/>
        <v>174539.0758044989</v>
      </c>
      <c r="J88" s="76">
        <f t="shared" si="11"/>
        <v>-75190429.16075175</v>
      </c>
      <c r="K88" s="80">
        <f t="shared" si="7"/>
        <v>139639368.98859316</v>
      </c>
    </row>
    <row r="89" spans="1:11" ht="14.25" customHeight="1" hidden="1" outlineLevel="1">
      <c r="A89" s="85">
        <v>80</v>
      </c>
      <c r="B89" s="92">
        <v>44593</v>
      </c>
      <c r="C89" s="81"/>
      <c r="D89" s="81">
        <f t="shared" si="8"/>
        <v>1178556.2742637263</v>
      </c>
      <c r="E89" s="81"/>
      <c r="F89" s="81">
        <f t="shared" si="12"/>
        <v>1679975.1233333333</v>
      </c>
      <c r="G89" s="76">
        <f t="shared" si="9"/>
        <v>-501418.849069607</v>
      </c>
      <c r="H89" s="76">
        <f t="shared" si="10"/>
        <v>214328379.30027533</v>
      </c>
      <c r="I89" s="76">
        <f t="shared" si="13"/>
        <v>175496.59717436242</v>
      </c>
      <c r="J89" s="76">
        <f t="shared" si="11"/>
        <v>-75014932.56357738</v>
      </c>
      <c r="K89" s="80">
        <f t="shared" si="7"/>
        <v>139313446.73669794</v>
      </c>
    </row>
    <row r="90" spans="1:11" ht="14.25" customHeight="1" hidden="1" outlineLevel="1">
      <c r="A90" s="85">
        <v>81</v>
      </c>
      <c r="B90" s="92">
        <v>44621</v>
      </c>
      <c r="C90" s="81"/>
      <c r="D90" s="81">
        <f t="shared" si="8"/>
        <v>1175805.4904577306</v>
      </c>
      <c r="E90" s="81"/>
      <c r="F90" s="81">
        <f t="shared" si="12"/>
        <v>1679975.1233333333</v>
      </c>
      <c r="G90" s="76">
        <f t="shared" si="9"/>
        <v>-504169.6328756027</v>
      </c>
      <c r="H90" s="76">
        <f t="shared" si="10"/>
        <v>213824209.66739973</v>
      </c>
      <c r="I90" s="76">
        <f t="shared" si="13"/>
        <v>176459.37150646094</v>
      </c>
      <c r="J90" s="76">
        <f t="shared" si="11"/>
        <v>-74838473.19207092</v>
      </c>
      <c r="K90" s="80">
        <f t="shared" si="7"/>
        <v>138985736.4753288</v>
      </c>
    </row>
    <row r="91" spans="1:11" ht="14.25" customHeight="1" hidden="1" outlineLevel="1">
      <c r="A91" s="85">
        <v>82</v>
      </c>
      <c r="B91" s="92">
        <v>44652</v>
      </c>
      <c r="C91" s="81"/>
      <c r="D91" s="81">
        <f t="shared" si="8"/>
        <v>1173039.615851775</v>
      </c>
      <c r="E91" s="81"/>
      <c r="F91" s="81">
        <f t="shared" si="12"/>
        <v>1679975.1233333333</v>
      </c>
      <c r="G91" s="76">
        <f t="shared" si="9"/>
        <v>-506935.50748155825</v>
      </c>
      <c r="H91" s="76">
        <f t="shared" si="10"/>
        <v>213317274.1599182</v>
      </c>
      <c r="I91" s="76">
        <f t="shared" si="13"/>
        <v>177427.42761854536</v>
      </c>
      <c r="J91" s="76">
        <f t="shared" si="11"/>
        <v>-74661045.76445237</v>
      </c>
      <c r="K91" s="80">
        <f t="shared" si="7"/>
        <v>138656228.39546582</v>
      </c>
    </row>
    <row r="92" spans="1:11" ht="14.25" customHeight="1" hidden="1" outlineLevel="1">
      <c r="A92" s="85">
        <v>83</v>
      </c>
      <c r="B92" s="92">
        <v>44682</v>
      </c>
      <c r="C92" s="81"/>
      <c r="D92" s="81">
        <f t="shared" si="8"/>
        <v>1170258.5676577315</v>
      </c>
      <c r="E92" s="81"/>
      <c r="F92" s="81">
        <f t="shared" si="12"/>
        <v>1679975.1233333333</v>
      </c>
      <c r="G92" s="76">
        <f t="shared" si="9"/>
        <v>-509716.5556756018</v>
      </c>
      <c r="H92" s="76">
        <f t="shared" si="10"/>
        <v>212807557.6042426</v>
      </c>
      <c r="I92" s="76">
        <f t="shared" si="13"/>
        <v>178400.79448646063</v>
      </c>
      <c r="J92" s="76">
        <f t="shared" si="11"/>
        <v>-74482644.9699659</v>
      </c>
      <c r="K92" s="80">
        <f t="shared" si="7"/>
        <v>138324912.6342767</v>
      </c>
    </row>
    <row r="93" spans="1:12" ht="14.25" customHeight="1" hidden="1" outlineLevel="1">
      <c r="A93" s="85">
        <v>84</v>
      </c>
      <c r="B93" s="92">
        <v>44713</v>
      </c>
      <c r="C93" s="81"/>
      <c r="D93" s="81">
        <f t="shared" si="8"/>
        <v>1167462.2626332953</v>
      </c>
      <c r="E93" s="81"/>
      <c r="F93" s="81">
        <f t="shared" si="12"/>
        <v>1679975.1233333333</v>
      </c>
      <c r="G93" s="76">
        <f t="shared" si="9"/>
        <v>-512512.860700038</v>
      </c>
      <c r="H93" s="76">
        <f t="shared" si="10"/>
        <v>212295044.74354255</v>
      </c>
      <c r="I93" s="76">
        <f t="shared" si="13"/>
        <v>179379.5012450133</v>
      </c>
      <c r="J93" s="76">
        <f t="shared" si="11"/>
        <v>-74303265.4687209</v>
      </c>
      <c r="K93" s="80">
        <f t="shared" si="7"/>
        <v>137991779.27482164</v>
      </c>
      <c r="L93" s="93"/>
    </row>
    <row r="94" spans="1:11" ht="14.25" customHeight="1" hidden="1" outlineLevel="1">
      <c r="A94" s="85">
        <v>85</v>
      </c>
      <c r="B94" s="92">
        <v>44743</v>
      </c>
      <c r="C94" s="81"/>
      <c r="D94" s="81">
        <f t="shared" si="8"/>
        <v>1164650.6170794945</v>
      </c>
      <c r="E94" s="81"/>
      <c r="F94" s="81">
        <f t="shared" si="12"/>
        <v>1679975.1233333333</v>
      </c>
      <c r="G94" s="76">
        <f t="shared" si="9"/>
        <v>-515324.5062538388</v>
      </c>
      <c r="H94" s="76">
        <f t="shared" si="10"/>
        <v>211779720.2372887</v>
      </c>
      <c r="I94" s="76">
        <f t="shared" si="13"/>
        <v>180363.57718884357</v>
      </c>
      <c r="J94" s="76">
        <f t="shared" si="11"/>
        <v>-74122901.89153205</v>
      </c>
      <c r="K94" s="80">
        <f t="shared" si="7"/>
        <v>137656818.34575665</v>
      </c>
    </row>
    <row r="95" spans="1:11" ht="14.25" customHeight="1" hidden="1" outlineLevel="1">
      <c r="A95" s="85">
        <v>86</v>
      </c>
      <c r="B95" s="92">
        <v>44774</v>
      </c>
      <c r="C95" s="81"/>
      <c r="D95" s="81">
        <f t="shared" si="8"/>
        <v>1161823.546838186</v>
      </c>
      <c r="E95" s="81"/>
      <c r="F95" s="81">
        <f t="shared" si="12"/>
        <v>1679975.1233333333</v>
      </c>
      <c r="G95" s="76">
        <f t="shared" si="9"/>
        <v>-518151.5764951473</v>
      </c>
      <c r="H95" s="76">
        <f t="shared" si="10"/>
        <v>211261568.66079357</v>
      </c>
      <c r="I95" s="76">
        <f t="shared" si="13"/>
        <v>181353.05177330156</v>
      </c>
      <c r="J95" s="76">
        <f t="shared" si="11"/>
        <v>-73941548.83975875</v>
      </c>
      <c r="K95" s="80">
        <f t="shared" si="7"/>
        <v>137320019.82103482</v>
      </c>
    </row>
    <row r="96" spans="1:11" ht="14.25" customHeight="1" hidden="1" outlineLevel="1">
      <c r="A96" s="85">
        <v>87</v>
      </c>
      <c r="B96" s="92">
        <v>44805</v>
      </c>
      <c r="C96" s="81"/>
      <c r="D96" s="81">
        <f t="shared" si="8"/>
        <v>1158980.9672895337</v>
      </c>
      <c r="E96" s="81"/>
      <c r="F96" s="81">
        <f t="shared" si="12"/>
        <v>1679975.1233333333</v>
      </c>
      <c r="G96" s="76">
        <f t="shared" si="9"/>
        <v>-520994.1560437996</v>
      </c>
      <c r="H96" s="76">
        <f t="shared" si="10"/>
        <v>210740574.50474977</v>
      </c>
      <c r="I96" s="76">
        <f t="shared" si="13"/>
        <v>182347.95461532986</v>
      </c>
      <c r="J96" s="76">
        <f t="shared" si="11"/>
        <v>-73759200.88514343</v>
      </c>
      <c r="K96" s="80">
        <f t="shared" si="7"/>
        <v>136981373.61960635</v>
      </c>
    </row>
    <row r="97" spans="1:11" ht="14.25" customHeight="1" hidden="1" outlineLevel="1">
      <c r="A97" s="85">
        <v>88</v>
      </c>
      <c r="B97" s="92">
        <v>44835</v>
      </c>
      <c r="C97" s="81"/>
      <c r="D97" s="81">
        <f t="shared" si="8"/>
        <v>1156122.7933494775</v>
      </c>
      <c r="E97" s="81"/>
      <c r="F97" s="81">
        <f t="shared" si="12"/>
        <v>1679975.1233333333</v>
      </c>
      <c r="G97" s="76">
        <f t="shared" si="9"/>
        <v>-523852.32998385583</v>
      </c>
      <c r="H97" s="76">
        <f t="shared" si="10"/>
        <v>210216722.1747659</v>
      </c>
      <c r="I97" s="76">
        <f t="shared" si="13"/>
        <v>183348.31549434952</v>
      </c>
      <c r="J97" s="76">
        <f t="shared" si="11"/>
        <v>-73575852.56964909</v>
      </c>
      <c r="K97" s="80">
        <f t="shared" si="7"/>
        <v>136640869.60511684</v>
      </c>
    </row>
    <row r="98" spans="1:11" ht="14.25" customHeight="1" hidden="1" outlineLevel="1">
      <c r="A98" s="85">
        <v>89</v>
      </c>
      <c r="B98" s="92">
        <v>44866</v>
      </c>
      <c r="C98" s="81"/>
      <c r="D98" s="81">
        <f t="shared" si="8"/>
        <v>1153248.939467186</v>
      </c>
      <c r="E98" s="81"/>
      <c r="F98" s="81">
        <f t="shared" si="12"/>
        <v>1679975.1233333333</v>
      </c>
      <c r="G98" s="76">
        <f t="shared" si="9"/>
        <v>-526726.1838661472</v>
      </c>
      <c r="H98" s="76">
        <f t="shared" si="10"/>
        <v>209689995.99089977</v>
      </c>
      <c r="I98" s="76">
        <f t="shared" si="13"/>
        <v>184354.16435315151</v>
      </c>
      <c r="J98" s="76">
        <f t="shared" si="11"/>
        <v>-73391498.40529594</v>
      </c>
      <c r="K98" s="80">
        <f t="shared" si="7"/>
        <v>136298497.58560383</v>
      </c>
    </row>
    <row r="99" spans="1:11" ht="14.25" customHeight="1" hidden="1" outlineLevel="1">
      <c r="A99" s="85">
        <v>90</v>
      </c>
      <c r="B99" s="92">
        <v>44896</v>
      </c>
      <c r="C99" s="81"/>
      <c r="D99" s="81">
        <f t="shared" si="8"/>
        <v>1150359.3196224964</v>
      </c>
      <c r="E99" s="81"/>
      <c r="F99" s="81">
        <f t="shared" si="12"/>
        <v>1679975.1233333333</v>
      </c>
      <c r="G99" s="76">
        <f t="shared" si="9"/>
        <v>-529615.8037108369</v>
      </c>
      <c r="H99" s="76">
        <f t="shared" si="10"/>
        <v>209160380.18718892</v>
      </c>
      <c r="I99" s="76">
        <f t="shared" si="13"/>
        <v>185365.53129879292</v>
      </c>
      <c r="J99" s="76">
        <f t="shared" si="11"/>
        <v>-73206132.87399715</v>
      </c>
      <c r="K99" s="80">
        <f t="shared" si="7"/>
        <v>135954247.31319177</v>
      </c>
    </row>
    <row r="100" spans="1:11" ht="14.25" customHeight="1" hidden="1" outlineLevel="1">
      <c r="A100" s="85">
        <v>91</v>
      </c>
      <c r="B100" s="92">
        <v>44927</v>
      </c>
      <c r="C100" s="81"/>
      <c r="D100" s="81">
        <f t="shared" si="8"/>
        <v>1147453.8473233385</v>
      </c>
      <c r="E100" s="81"/>
      <c r="F100" s="81">
        <f t="shared" si="12"/>
        <v>1679975.1233333333</v>
      </c>
      <c r="G100" s="76">
        <f t="shared" si="9"/>
        <v>-532521.2760099948</v>
      </c>
      <c r="H100" s="76">
        <f t="shared" si="10"/>
        <v>208627858.91117892</v>
      </c>
      <c r="I100" s="76">
        <f t="shared" si="13"/>
        <v>186382.44660349816</v>
      </c>
      <c r="J100" s="76">
        <f t="shared" si="11"/>
        <v>-73019750.42739366</v>
      </c>
      <c r="K100" s="80">
        <f t="shared" si="7"/>
        <v>135608108.48378527</v>
      </c>
    </row>
    <row r="101" spans="1:11" ht="14.25" customHeight="1" hidden="1" outlineLevel="1">
      <c r="A101" s="85">
        <v>92</v>
      </c>
      <c r="B101" s="92">
        <v>44958</v>
      </c>
      <c r="C101" s="81"/>
      <c r="D101" s="81">
        <f t="shared" si="8"/>
        <v>1144532.4356031476</v>
      </c>
      <c r="E101" s="81"/>
      <c r="F101" s="81">
        <f t="shared" si="12"/>
        <v>1679975.1233333333</v>
      </c>
      <c r="G101" s="76">
        <f t="shared" si="9"/>
        <v>-535442.6877301857</v>
      </c>
      <c r="H101" s="76">
        <f t="shared" si="10"/>
        <v>208092416.22344872</v>
      </c>
      <c r="I101" s="76">
        <f t="shared" si="13"/>
        <v>187404.94070556498</v>
      </c>
      <c r="J101" s="76">
        <f t="shared" si="11"/>
        <v>-72832345.48668809</v>
      </c>
      <c r="K101" s="80">
        <f t="shared" si="7"/>
        <v>135260070.73676062</v>
      </c>
    </row>
    <row r="102" spans="1:11" ht="14.25" customHeight="1" hidden="1" outlineLevel="1">
      <c r="A102" s="85">
        <v>93</v>
      </c>
      <c r="B102" s="92">
        <v>44986</v>
      </c>
      <c r="C102" s="81"/>
      <c r="D102" s="81">
        <f t="shared" si="8"/>
        <v>1141594.9970182595</v>
      </c>
      <c r="E102" s="81"/>
      <c r="F102" s="81">
        <f t="shared" si="12"/>
        <v>1679975.1233333333</v>
      </c>
      <c r="G102" s="76">
        <f t="shared" si="9"/>
        <v>-538380.1263150738</v>
      </c>
      <c r="H102" s="76">
        <f t="shared" si="10"/>
        <v>207554036.09713364</v>
      </c>
      <c r="I102" s="76">
        <f t="shared" si="13"/>
        <v>188433.0442102758</v>
      </c>
      <c r="J102" s="76">
        <f t="shared" si="11"/>
        <v>-72643912.44247782</v>
      </c>
      <c r="K102" s="80">
        <f t="shared" si="7"/>
        <v>134910123.6546558</v>
      </c>
    </row>
    <row r="103" spans="1:11" ht="14.25" customHeight="1" hidden="1" outlineLevel="1">
      <c r="A103" s="85">
        <v>94</v>
      </c>
      <c r="B103" s="92">
        <v>45017</v>
      </c>
      <c r="C103" s="81"/>
      <c r="D103" s="81">
        <f t="shared" si="8"/>
        <v>1138641.443645295</v>
      </c>
      <c r="E103" s="81"/>
      <c r="F103" s="81">
        <f t="shared" si="12"/>
        <v>1679975.1233333333</v>
      </c>
      <c r="G103" s="76">
        <f t="shared" si="9"/>
        <v>-541333.6796880383</v>
      </c>
      <c r="H103" s="76">
        <f t="shared" si="10"/>
        <v>207012702.4174456</v>
      </c>
      <c r="I103" s="76">
        <f t="shared" si="13"/>
        <v>189466.7878908134</v>
      </c>
      <c r="J103" s="76">
        <f t="shared" si="11"/>
        <v>-72454445.65458702</v>
      </c>
      <c r="K103" s="80">
        <f t="shared" si="7"/>
        <v>134558256.76285857</v>
      </c>
    </row>
    <row r="104" spans="1:11" ht="14.25" customHeight="1" hidden="1" outlineLevel="1">
      <c r="A104" s="85">
        <v>95</v>
      </c>
      <c r="B104" s="92">
        <v>45047</v>
      </c>
      <c r="C104" s="81"/>
      <c r="D104" s="81">
        <f t="shared" si="8"/>
        <v>1135671.6870785262</v>
      </c>
      <c r="E104" s="81"/>
      <c r="F104" s="81">
        <f t="shared" si="12"/>
        <v>1679975.1233333333</v>
      </c>
      <c r="G104" s="76">
        <f t="shared" si="9"/>
        <v>-544303.436254807</v>
      </c>
      <c r="H104" s="76">
        <f t="shared" si="10"/>
        <v>206468398.9811908</v>
      </c>
      <c r="I104" s="76">
        <f t="shared" si="13"/>
        <v>190506.20268918245</v>
      </c>
      <c r="J104" s="76">
        <f t="shared" si="11"/>
        <v>-72263939.45189783</v>
      </c>
      <c r="K104" s="80">
        <f t="shared" si="7"/>
        <v>134204459.52929297</v>
      </c>
    </row>
    <row r="105" spans="1:12" ht="14.25" customHeight="1" hidden="1" outlineLevel="1">
      <c r="A105" s="85">
        <v>96</v>
      </c>
      <c r="B105" s="92">
        <v>45078</v>
      </c>
      <c r="C105" s="81"/>
      <c r="D105" s="81">
        <f t="shared" si="8"/>
        <v>1132685.6384272326</v>
      </c>
      <c r="E105" s="81"/>
      <c r="F105" s="81">
        <f t="shared" si="12"/>
        <v>1679975.1233333333</v>
      </c>
      <c r="G105" s="76">
        <f t="shared" si="9"/>
        <v>-547289.4849061007</v>
      </c>
      <c r="H105" s="76">
        <f t="shared" si="10"/>
        <v>205921109.4962847</v>
      </c>
      <c r="I105" s="76">
        <f t="shared" si="13"/>
        <v>191551.31971713522</v>
      </c>
      <c r="J105" s="76">
        <f t="shared" si="11"/>
        <v>-72072388.13218069</v>
      </c>
      <c r="K105" s="80">
        <f t="shared" si="7"/>
        <v>133848721.364104</v>
      </c>
      <c r="L105" s="93"/>
    </row>
    <row r="106" spans="1:11" ht="14.25" customHeight="1" hidden="1" outlineLevel="1">
      <c r="A106" s="85">
        <v>97</v>
      </c>
      <c r="B106" s="92">
        <v>45108</v>
      </c>
      <c r="C106" s="81"/>
      <c r="D106" s="81">
        <f t="shared" si="8"/>
        <v>1129683.2083130376</v>
      </c>
      <c r="E106" s="81"/>
      <c r="F106" s="81">
        <f t="shared" si="12"/>
        <v>1679975.1233333333</v>
      </c>
      <c r="G106" s="76">
        <f t="shared" si="9"/>
        <v>-550291.9150202957</v>
      </c>
      <c r="H106" s="76">
        <f t="shared" si="10"/>
        <v>205370817.5812644</v>
      </c>
      <c r="I106" s="76">
        <f t="shared" si="13"/>
        <v>192602.17025710345</v>
      </c>
      <c r="J106" s="76">
        <f t="shared" si="11"/>
        <v>-71879785.96192358</v>
      </c>
      <c r="K106" s="80">
        <f t="shared" si="7"/>
        <v>133491031.61934082</v>
      </c>
    </row>
    <row r="107" spans="1:11" ht="14.25" customHeight="1" hidden="1" outlineLevel="1">
      <c r="A107" s="85">
        <v>98</v>
      </c>
      <c r="B107" s="92">
        <v>45139</v>
      </c>
      <c r="C107" s="81"/>
      <c r="D107" s="81">
        <f t="shared" si="8"/>
        <v>1126664.3068672365</v>
      </c>
      <c r="E107" s="81"/>
      <c r="F107" s="81">
        <f t="shared" si="12"/>
        <v>1679975.1233333333</v>
      </c>
      <c r="G107" s="76">
        <f t="shared" si="9"/>
        <v>-553310.8164660968</v>
      </c>
      <c r="H107" s="76">
        <f t="shared" si="10"/>
        <v>204817506.7647983</v>
      </c>
      <c r="I107" s="76">
        <f t="shared" si="13"/>
        <v>193658.78576313387</v>
      </c>
      <c r="J107" s="76">
        <f t="shared" si="11"/>
        <v>-71686127.17616045</v>
      </c>
      <c r="K107" s="80">
        <f t="shared" si="7"/>
        <v>133131379.58863786</v>
      </c>
    </row>
    <row r="108" spans="1:11" ht="14.25" customHeight="1" hidden="1" outlineLevel="1">
      <c r="A108" s="85">
        <v>99</v>
      </c>
      <c r="B108" s="92">
        <v>45170</v>
      </c>
      <c r="C108" s="81"/>
      <c r="D108" s="81">
        <f t="shared" si="8"/>
        <v>1123628.8437281034</v>
      </c>
      <c r="E108" s="81"/>
      <c r="F108" s="81">
        <f t="shared" si="12"/>
        <v>1679975.1233333333</v>
      </c>
      <c r="G108" s="76">
        <f t="shared" si="9"/>
        <v>-556346.2796052299</v>
      </c>
      <c r="H108" s="76">
        <f t="shared" si="10"/>
        <v>204261160.48519307</v>
      </c>
      <c r="I108" s="76">
        <f t="shared" si="13"/>
        <v>194721.19786183044</v>
      </c>
      <c r="J108" s="76">
        <f t="shared" si="11"/>
        <v>-71491405.97829862</v>
      </c>
      <c r="K108" s="80">
        <f t="shared" si="7"/>
        <v>132769754.50689445</v>
      </c>
    </row>
    <row r="109" spans="1:11" ht="14.25" customHeight="1" hidden="1" outlineLevel="1">
      <c r="A109" s="85">
        <v>100</v>
      </c>
      <c r="B109" s="92">
        <v>45200</v>
      </c>
      <c r="C109" s="81"/>
      <c r="D109" s="81">
        <f t="shared" si="8"/>
        <v>1120576.7280381892</v>
      </c>
      <c r="E109" s="81"/>
      <c r="F109" s="81">
        <f t="shared" si="12"/>
        <v>1679975.1233333333</v>
      </c>
      <c r="G109" s="76">
        <f t="shared" si="9"/>
        <v>-559398.3952951441</v>
      </c>
      <c r="H109" s="76">
        <f t="shared" si="10"/>
        <v>203701762.08989793</v>
      </c>
      <c r="I109" s="76">
        <f t="shared" si="13"/>
        <v>195789.43835330041</v>
      </c>
      <c r="J109" s="76">
        <f t="shared" si="11"/>
        <v>-71295616.53994532</v>
      </c>
      <c r="K109" s="80">
        <f t="shared" si="7"/>
        <v>132406145.54995261</v>
      </c>
    </row>
    <row r="110" spans="1:11" ht="14.25" customHeight="1" hidden="1" outlineLevel="1">
      <c r="A110" s="85">
        <v>101</v>
      </c>
      <c r="B110" s="92">
        <v>45231</v>
      </c>
      <c r="C110" s="81"/>
      <c r="D110" s="81">
        <f t="shared" si="8"/>
        <v>1117507.8684416</v>
      </c>
      <c r="E110" s="81"/>
      <c r="F110" s="81">
        <f t="shared" si="12"/>
        <v>1679975.1233333333</v>
      </c>
      <c r="G110" s="76">
        <f t="shared" si="9"/>
        <v>-562467.2548917334</v>
      </c>
      <c r="H110" s="76">
        <f t="shared" si="10"/>
        <v>203139294.8350062</v>
      </c>
      <c r="I110" s="76">
        <f t="shared" si="13"/>
        <v>196863.53921210667</v>
      </c>
      <c r="J110" s="76">
        <f t="shared" si="11"/>
        <v>-71098753.00073321</v>
      </c>
      <c r="K110" s="80">
        <f t="shared" si="7"/>
        <v>132040541.834273</v>
      </c>
    </row>
    <row r="111" spans="1:11" ht="14.25" customHeight="1" hidden="1" outlineLevel="1">
      <c r="A111" s="85">
        <v>102</v>
      </c>
      <c r="B111" s="92">
        <v>45261</v>
      </c>
      <c r="C111" s="81"/>
      <c r="D111" s="81">
        <f t="shared" si="8"/>
        <v>1114422.1730812641</v>
      </c>
      <c r="E111" s="81"/>
      <c r="F111" s="81">
        <f t="shared" si="12"/>
        <v>1679975.1233333333</v>
      </c>
      <c r="G111" s="76">
        <f t="shared" si="9"/>
        <v>-565552.9502520692</v>
      </c>
      <c r="H111" s="76">
        <f t="shared" si="10"/>
        <v>202573741.88475415</v>
      </c>
      <c r="I111" s="76">
        <f t="shared" si="13"/>
        <v>197943.5325882242</v>
      </c>
      <c r="J111" s="76">
        <f t="shared" si="11"/>
        <v>-70900809.46814498</v>
      </c>
      <c r="K111" s="80">
        <f t="shared" si="7"/>
        <v>131672932.41660917</v>
      </c>
    </row>
    <row r="112" spans="1:11" ht="14.25" customHeight="1" hidden="1" outlineLevel="1">
      <c r="A112" s="85">
        <v>103</v>
      </c>
      <c r="B112" s="92">
        <v>45292</v>
      </c>
      <c r="C112" s="81"/>
      <c r="D112" s="81">
        <f t="shared" si="8"/>
        <v>1111319.5495961814</v>
      </c>
      <c r="E112" s="81"/>
      <c r="F112" s="81">
        <f t="shared" si="12"/>
        <v>1679975.1233333333</v>
      </c>
      <c r="G112" s="76">
        <f t="shared" si="9"/>
        <v>-568655.5737371519</v>
      </c>
      <c r="H112" s="76">
        <f t="shared" si="10"/>
        <v>202005086.311017</v>
      </c>
      <c r="I112" s="76">
        <f t="shared" si="13"/>
        <v>199029.45080800317</v>
      </c>
      <c r="J112" s="76">
        <f t="shared" si="11"/>
        <v>-70701780.01733698</v>
      </c>
      <c r="K112" s="80">
        <f t="shared" si="7"/>
        <v>131303306.29368003</v>
      </c>
    </row>
    <row r="113" spans="1:11" ht="14.25" customHeight="1" hidden="1" outlineLevel="1">
      <c r="A113" s="85">
        <v>104</v>
      </c>
      <c r="B113" s="92">
        <v>45323</v>
      </c>
      <c r="C113" s="81"/>
      <c r="D113" s="81">
        <f t="shared" si="8"/>
        <v>1108199.9051186594</v>
      </c>
      <c r="E113" s="81"/>
      <c r="F113" s="81">
        <f t="shared" si="12"/>
        <v>1679975.1233333333</v>
      </c>
      <c r="G113" s="76">
        <f t="shared" si="9"/>
        <v>-571775.2182146739</v>
      </c>
      <c r="H113" s="76">
        <f t="shared" si="10"/>
        <v>201433311.09280235</v>
      </c>
      <c r="I113" s="76">
        <f t="shared" si="13"/>
        <v>200121.32637513586</v>
      </c>
      <c r="J113" s="76">
        <f t="shared" si="11"/>
        <v>-70501658.69096184</v>
      </c>
      <c r="K113" s="80">
        <f t="shared" si="7"/>
        <v>130931652.40184051</v>
      </c>
    </row>
    <row r="114" spans="1:11" ht="14.25" customHeight="1" hidden="1" outlineLevel="1">
      <c r="A114" s="85">
        <v>105</v>
      </c>
      <c r="B114" s="92">
        <v>45352</v>
      </c>
      <c r="C114" s="81"/>
      <c r="D114" s="81">
        <f t="shared" si="8"/>
        <v>1105063.1462715338</v>
      </c>
      <c r="E114" s="81"/>
      <c r="F114" s="81">
        <f t="shared" si="12"/>
        <v>1679975.1233333333</v>
      </c>
      <c r="G114" s="76">
        <f t="shared" si="9"/>
        <v>-574911.9770617995</v>
      </c>
      <c r="H114" s="76">
        <f t="shared" si="10"/>
        <v>200858399.11574054</v>
      </c>
      <c r="I114" s="76">
        <f t="shared" si="13"/>
        <v>201219.1919716298</v>
      </c>
      <c r="J114" s="76">
        <f t="shared" si="11"/>
        <v>-70300439.49899021</v>
      </c>
      <c r="K114" s="80">
        <f t="shared" si="7"/>
        <v>130557959.61675033</v>
      </c>
    </row>
    <row r="115" spans="1:11" ht="14.25" customHeight="1" hidden="1" outlineLevel="1">
      <c r="A115" s="85">
        <v>106</v>
      </c>
      <c r="B115" s="92">
        <v>45383</v>
      </c>
      <c r="C115" s="81"/>
      <c r="D115" s="81">
        <f t="shared" si="8"/>
        <v>1101909.1791653726</v>
      </c>
      <c r="E115" s="81"/>
      <c r="F115" s="81">
        <f t="shared" si="12"/>
        <v>1679975.1233333333</v>
      </c>
      <c r="G115" s="76">
        <f t="shared" si="9"/>
        <v>-578065.9441679607</v>
      </c>
      <c r="H115" s="76">
        <f t="shared" si="10"/>
        <v>200280333.17157257</v>
      </c>
      <c r="I115" s="76">
        <f t="shared" si="13"/>
        <v>202323.08045878622</v>
      </c>
      <c r="J115" s="76">
        <f t="shared" si="11"/>
        <v>-70098116.41853142</v>
      </c>
      <c r="K115" s="80">
        <f t="shared" si="7"/>
        <v>130182216.75304115</v>
      </c>
    </row>
    <row r="116" spans="1:11" ht="14.25" customHeight="1" hidden="1" outlineLevel="1">
      <c r="A116" s="85">
        <v>107</v>
      </c>
      <c r="B116" s="92">
        <v>45413</v>
      </c>
      <c r="C116" s="81"/>
      <c r="D116" s="81">
        <f t="shared" si="8"/>
        <v>1098737.9093956673</v>
      </c>
      <c r="E116" s="81"/>
      <c r="F116" s="81">
        <f t="shared" si="12"/>
        <v>1679975.1233333333</v>
      </c>
      <c r="G116" s="76">
        <f t="shared" si="9"/>
        <v>-581237.213937666</v>
      </c>
      <c r="H116" s="76">
        <f t="shared" si="10"/>
        <v>199699095.9576349</v>
      </c>
      <c r="I116" s="76">
        <f t="shared" si="13"/>
        <v>203433.0248781831</v>
      </c>
      <c r="J116" s="76">
        <f t="shared" si="11"/>
        <v>-69894683.39365323</v>
      </c>
      <c r="K116" s="80">
        <f t="shared" si="7"/>
        <v>129804412.56398167</v>
      </c>
    </row>
    <row r="117" spans="1:12" ht="14.25" customHeight="1" hidden="1" outlineLevel="1">
      <c r="A117" s="85">
        <v>108</v>
      </c>
      <c r="B117" s="92">
        <v>45444</v>
      </c>
      <c r="C117" s="81"/>
      <c r="D117" s="81">
        <f t="shared" si="8"/>
        <v>1095549.2420400053</v>
      </c>
      <c r="E117" s="81"/>
      <c r="F117" s="81">
        <f t="shared" si="12"/>
        <v>1679975.1233333333</v>
      </c>
      <c r="G117" s="76">
        <f t="shared" si="9"/>
        <v>-584425.881293328</v>
      </c>
      <c r="H117" s="76">
        <f t="shared" si="10"/>
        <v>199114670.07634157</v>
      </c>
      <c r="I117" s="76">
        <f t="shared" si="13"/>
        <v>204549.0584526648</v>
      </c>
      <c r="J117" s="76">
        <f t="shared" si="11"/>
        <v>-69690134.33520056</v>
      </c>
      <c r="K117" s="80">
        <f t="shared" si="7"/>
        <v>129424535.741141</v>
      </c>
      <c r="L117" s="93"/>
    </row>
    <row r="118" spans="1:11" ht="14.25" customHeight="1" hidden="1" outlineLevel="1">
      <c r="A118" s="85">
        <v>109</v>
      </c>
      <c r="B118" s="92">
        <v>45474</v>
      </c>
      <c r="C118" s="81"/>
      <c r="D118" s="81">
        <f t="shared" si="8"/>
        <v>1092343.0816552301</v>
      </c>
      <c r="E118" s="81"/>
      <c r="F118" s="81">
        <f t="shared" si="12"/>
        <v>1679975.1233333333</v>
      </c>
      <c r="G118" s="76">
        <f t="shared" si="9"/>
        <v>-587632.0416781032</v>
      </c>
      <c r="H118" s="76">
        <f t="shared" si="10"/>
        <v>198527038.03466347</v>
      </c>
      <c r="I118" s="76">
        <f t="shared" si="13"/>
        <v>205671.2145873361</v>
      </c>
      <c r="J118" s="76">
        <f t="shared" si="11"/>
        <v>-69484463.12061323</v>
      </c>
      <c r="K118" s="80">
        <f t="shared" si="7"/>
        <v>129042574.91405024</v>
      </c>
    </row>
    <row r="119" spans="1:11" ht="14.25" customHeight="1" hidden="1" outlineLevel="1">
      <c r="A119" s="85">
        <v>110</v>
      </c>
      <c r="B119" s="92">
        <v>45505</v>
      </c>
      <c r="C119" s="81"/>
      <c r="D119" s="81">
        <f t="shared" si="8"/>
        <v>1089119.3322745839</v>
      </c>
      <c r="E119" s="81"/>
      <c r="F119" s="81">
        <f t="shared" si="12"/>
        <v>1679975.1233333333</v>
      </c>
      <c r="G119" s="76">
        <f t="shared" si="9"/>
        <v>-590855.7910587494</v>
      </c>
      <c r="H119" s="76">
        <f t="shared" si="10"/>
        <v>197936182.24360472</v>
      </c>
      <c r="I119" s="76">
        <f t="shared" si="13"/>
        <v>206799.5268705623</v>
      </c>
      <c r="J119" s="76">
        <f t="shared" si="11"/>
        <v>-69277663.59374267</v>
      </c>
      <c r="K119" s="80">
        <f t="shared" si="7"/>
        <v>128658518.64986205</v>
      </c>
    </row>
    <row r="120" spans="1:11" ht="14.25" customHeight="1" hidden="1" outlineLevel="1">
      <c r="A120" s="85">
        <v>111</v>
      </c>
      <c r="B120" s="92">
        <v>45536</v>
      </c>
      <c r="C120" s="81"/>
      <c r="D120" s="81">
        <f t="shared" si="8"/>
        <v>1085877.8974048356</v>
      </c>
      <c r="E120" s="81"/>
      <c r="F120" s="81">
        <f t="shared" si="12"/>
        <v>1679975.1233333333</v>
      </c>
      <c r="G120" s="76">
        <f t="shared" si="9"/>
        <v>-594097.2259284977</v>
      </c>
      <c r="H120" s="76">
        <f t="shared" si="10"/>
        <v>197342085.01767623</v>
      </c>
      <c r="I120" s="76">
        <f t="shared" si="13"/>
        <v>207934.02907497418</v>
      </c>
      <c r="J120" s="76">
        <f t="shared" si="11"/>
        <v>-69069729.5646677</v>
      </c>
      <c r="K120" s="80">
        <f t="shared" si="7"/>
        <v>128272355.45300853</v>
      </c>
    </row>
    <row r="121" spans="1:11" ht="14.25" customHeight="1" hidden="1" outlineLevel="1">
      <c r="A121" s="85">
        <v>112</v>
      </c>
      <c r="B121" s="92">
        <v>45566</v>
      </c>
      <c r="C121" s="81"/>
      <c r="D121" s="81">
        <f t="shared" si="8"/>
        <v>1082618.680023392</v>
      </c>
      <c r="E121" s="81"/>
      <c r="F121" s="81">
        <f t="shared" si="12"/>
        <v>1679975.1233333333</v>
      </c>
      <c r="G121" s="76">
        <f t="shared" si="9"/>
        <v>-597356.4433099413</v>
      </c>
      <c r="H121" s="76">
        <f t="shared" si="10"/>
        <v>196744728.5743663</v>
      </c>
      <c r="I121" s="76">
        <f t="shared" si="13"/>
        <v>209074.75515847944</v>
      </c>
      <c r="J121" s="76">
        <f t="shared" si="11"/>
        <v>-68860654.80950922</v>
      </c>
      <c r="K121" s="80">
        <f t="shared" si="7"/>
        <v>127884073.76485708</v>
      </c>
    </row>
    <row r="122" spans="1:11" ht="14.25" customHeight="1" hidden="1" outlineLevel="1">
      <c r="A122" s="85">
        <v>113</v>
      </c>
      <c r="B122" s="92">
        <v>45597</v>
      </c>
      <c r="C122" s="81"/>
      <c r="D122" s="81">
        <f t="shared" si="8"/>
        <v>1079341.5825753938</v>
      </c>
      <c r="E122" s="81"/>
      <c r="F122" s="81">
        <f t="shared" si="12"/>
        <v>1679975.1233333333</v>
      </c>
      <c r="G122" s="76">
        <f t="shared" si="9"/>
        <v>-600633.5407579395</v>
      </c>
      <c r="H122" s="76">
        <f t="shared" si="10"/>
        <v>196144095.03360835</v>
      </c>
      <c r="I122" s="76">
        <f t="shared" si="13"/>
        <v>210221.7392652788</v>
      </c>
      <c r="J122" s="76">
        <f t="shared" si="11"/>
        <v>-68650433.07024394</v>
      </c>
      <c r="K122" s="80">
        <f t="shared" si="7"/>
        <v>127493661.9633644</v>
      </c>
    </row>
    <row r="123" spans="1:11" ht="14.25" customHeight="1" hidden="1" outlineLevel="1">
      <c r="A123" s="85">
        <v>114</v>
      </c>
      <c r="B123" s="92">
        <v>45627</v>
      </c>
      <c r="C123" s="81"/>
      <c r="D123" s="81">
        <f t="shared" si="8"/>
        <v>1076046.5069707956</v>
      </c>
      <c r="E123" s="81"/>
      <c r="F123" s="81">
        <f t="shared" si="12"/>
        <v>1679975.1233333333</v>
      </c>
      <c r="G123" s="76">
        <f t="shared" si="9"/>
        <v>-603928.6163625377</v>
      </c>
      <c r="H123" s="76">
        <f t="shared" si="10"/>
        <v>195540166.4172458</v>
      </c>
      <c r="I123" s="76">
        <f t="shared" si="13"/>
        <v>211375.0157268882</v>
      </c>
      <c r="J123" s="76">
        <f t="shared" si="11"/>
        <v>-68439058.05451705</v>
      </c>
      <c r="K123" s="80">
        <f t="shared" si="7"/>
        <v>127101108.36272876</v>
      </c>
    </row>
    <row r="124" spans="1:11" ht="14.25" customHeight="1" hidden="1" outlineLevel="1">
      <c r="A124" s="85">
        <v>115</v>
      </c>
      <c r="B124" s="92">
        <v>45658</v>
      </c>
      <c r="C124" s="81"/>
      <c r="D124" s="81">
        <f t="shared" si="8"/>
        <v>1072733.3545814308</v>
      </c>
      <c r="E124" s="81"/>
      <c r="F124" s="81">
        <f t="shared" si="12"/>
        <v>1679975.1233333333</v>
      </c>
      <c r="G124" s="76">
        <f t="shared" si="9"/>
        <v>-607241.7687519025</v>
      </c>
      <c r="H124" s="76">
        <f t="shared" si="10"/>
        <v>194932924.64849392</v>
      </c>
      <c r="I124" s="76">
        <f t="shared" si="13"/>
        <v>212534.61906316585</v>
      </c>
      <c r="J124" s="76">
        <f t="shared" si="11"/>
        <v>-68226523.43545388</v>
      </c>
      <c r="K124" s="80">
        <f t="shared" si="7"/>
        <v>126706401.21304004</v>
      </c>
    </row>
    <row r="125" spans="1:11" ht="14.25" customHeight="1" hidden="1" outlineLevel="1">
      <c r="A125" s="85">
        <v>116</v>
      </c>
      <c r="B125" s="92">
        <v>45689</v>
      </c>
      <c r="C125" s="81"/>
      <c r="D125" s="81">
        <f t="shared" si="8"/>
        <v>1069402.0262380578</v>
      </c>
      <c r="E125" s="81"/>
      <c r="F125" s="81">
        <f t="shared" si="12"/>
        <v>1679975.1233333333</v>
      </c>
      <c r="G125" s="76">
        <f t="shared" si="9"/>
        <v>-610573.0970952755</v>
      </c>
      <c r="H125" s="76">
        <f t="shared" si="10"/>
        <v>194322351.55139863</v>
      </c>
      <c r="I125" s="76">
        <f t="shared" si="13"/>
        <v>213700.5839833464</v>
      </c>
      <c r="J125" s="76">
        <f t="shared" si="11"/>
        <v>-68012822.85147053</v>
      </c>
      <c r="K125" s="80">
        <f t="shared" si="7"/>
        <v>126309528.6999281</v>
      </c>
    </row>
    <row r="126" spans="1:11" ht="14.25" customHeight="1" hidden="1" outlineLevel="1">
      <c r="A126" s="85">
        <v>117</v>
      </c>
      <c r="B126" s="92">
        <v>45717</v>
      </c>
      <c r="C126" s="81"/>
      <c r="D126" s="81">
        <f t="shared" si="8"/>
        <v>1066052.4222273931</v>
      </c>
      <c r="E126" s="81"/>
      <c r="F126" s="81">
        <f t="shared" si="12"/>
        <v>1679975.1233333333</v>
      </c>
      <c r="G126" s="76">
        <f t="shared" si="9"/>
        <v>-613922.7011059402</v>
      </c>
      <c r="H126" s="76">
        <f t="shared" si="10"/>
        <v>193708428.85029268</v>
      </c>
      <c r="I126" s="76">
        <f t="shared" si="13"/>
        <v>214872.94538707903</v>
      </c>
      <c r="J126" s="76">
        <f t="shared" si="11"/>
        <v>-67797949.90608345</v>
      </c>
      <c r="K126" s="80">
        <f t="shared" si="7"/>
        <v>125910478.94420923</v>
      </c>
    </row>
    <row r="127" spans="1:11" ht="14.25" customHeight="1" hidden="1" outlineLevel="1">
      <c r="A127" s="85">
        <v>118</v>
      </c>
      <c r="B127" s="92">
        <v>45748</v>
      </c>
      <c r="C127" s="81"/>
      <c r="D127" s="81">
        <f t="shared" si="8"/>
        <v>1062684.4422891259</v>
      </c>
      <c r="E127" s="81"/>
      <c r="F127" s="81">
        <f t="shared" si="12"/>
        <v>1679975.1233333333</v>
      </c>
      <c r="G127" s="76">
        <f t="shared" si="9"/>
        <v>-617290.6810442074</v>
      </c>
      <c r="H127" s="76">
        <f t="shared" si="10"/>
        <v>193091138.16924846</v>
      </c>
      <c r="I127" s="76">
        <f t="shared" si="13"/>
        <v>216051.73836547259</v>
      </c>
      <c r="J127" s="76">
        <f t="shared" si="11"/>
        <v>-67581898.16771798</v>
      </c>
      <c r="K127" s="80">
        <f t="shared" si="7"/>
        <v>125509240.00153048</v>
      </c>
    </row>
    <row r="128" spans="1:11" ht="14.25" customHeight="1" hidden="1" outlineLevel="1">
      <c r="A128" s="85">
        <v>119</v>
      </c>
      <c r="B128" s="92">
        <v>45778</v>
      </c>
      <c r="C128" s="81"/>
      <c r="D128" s="81">
        <f t="shared" si="8"/>
        <v>1059297.9856129172</v>
      </c>
      <c r="E128" s="81"/>
      <c r="F128" s="81">
        <f t="shared" si="12"/>
        <v>1679975.1233333333</v>
      </c>
      <c r="G128" s="76">
        <f t="shared" si="9"/>
        <v>-620677.1377204161</v>
      </c>
      <c r="H128" s="76">
        <f t="shared" si="10"/>
        <v>192470461.03152806</v>
      </c>
      <c r="I128" s="76">
        <f t="shared" si="13"/>
        <v>217236.99820214562</v>
      </c>
      <c r="J128" s="76">
        <f t="shared" si="11"/>
        <v>-67364661.16951583</v>
      </c>
      <c r="K128" s="80">
        <f t="shared" si="7"/>
        <v>125105799.86201222</v>
      </c>
    </row>
    <row r="129" spans="1:12" ht="14.25" customHeight="1" hidden="1" outlineLevel="1">
      <c r="A129" s="85">
        <v>120</v>
      </c>
      <c r="B129" s="92">
        <v>45809</v>
      </c>
      <c r="C129" s="81"/>
      <c r="D129" s="81">
        <f t="shared" si="8"/>
        <v>1055892.950835383</v>
      </c>
      <c r="E129" s="81"/>
      <c r="F129" s="81">
        <f t="shared" si="12"/>
        <v>1679975.1233333333</v>
      </c>
      <c r="G129" s="76">
        <f t="shared" si="9"/>
        <v>-624082.1724979503</v>
      </c>
      <c r="H129" s="76">
        <f t="shared" si="10"/>
        <v>191846378.8590301</v>
      </c>
      <c r="I129" s="76">
        <f t="shared" si="13"/>
        <v>218428.76037428257</v>
      </c>
      <c r="J129" s="76">
        <f t="shared" si="11"/>
        <v>-67146232.40914156</v>
      </c>
      <c r="K129" s="80">
        <f t="shared" si="7"/>
        <v>124700146.44988854</v>
      </c>
      <c r="L129" s="93"/>
    </row>
    <row r="130" spans="1:11" ht="14.25" customHeight="1" hidden="1" outlineLevel="1">
      <c r="A130" s="85">
        <v>121</v>
      </c>
      <c r="B130" s="92">
        <v>45839</v>
      </c>
      <c r="C130" s="81"/>
      <c r="D130" s="81">
        <f t="shared" si="8"/>
        <v>1052469.2360370592</v>
      </c>
      <c r="E130" s="81"/>
      <c r="F130" s="81">
        <f t="shared" si="12"/>
        <v>1679975.1233333333</v>
      </c>
      <c r="G130" s="76">
        <f t="shared" si="9"/>
        <v>-627505.8872962741</v>
      </c>
      <c r="H130" s="76">
        <f t="shared" si="10"/>
        <v>191218872.97173384</v>
      </c>
      <c r="I130" s="76">
        <f t="shared" si="13"/>
        <v>219627.06055369592</v>
      </c>
      <c r="J130" s="76">
        <f t="shared" si="11"/>
        <v>-66926605.34858786</v>
      </c>
      <c r="K130" s="80">
        <f t="shared" si="7"/>
        <v>124292267.62314597</v>
      </c>
    </row>
    <row r="131" spans="1:11" ht="14.25" customHeight="1" hidden="1" outlineLevel="1">
      <c r="A131" s="85">
        <v>122</v>
      </c>
      <c r="B131" s="92">
        <v>45870</v>
      </c>
      <c r="C131" s="81"/>
      <c r="D131" s="81">
        <f t="shared" si="8"/>
        <v>1049026.738739352</v>
      </c>
      <c r="E131" s="81"/>
      <c r="F131" s="81">
        <f t="shared" si="12"/>
        <v>1679975.1233333333</v>
      </c>
      <c r="G131" s="76">
        <f t="shared" si="9"/>
        <v>-630948.3845939813</v>
      </c>
      <c r="H131" s="76">
        <f t="shared" si="10"/>
        <v>190587924.58713984</v>
      </c>
      <c r="I131" s="76">
        <f t="shared" si="13"/>
        <v>220831.93460789346</v>
      </c>
      <c r="J131" s="76">
        <f t="shared" si="11"/>
        <v>-66705773.41397997</v>
      </c>
      <c r="K131" s="80">
        <f t="shared" si="7"/>
        <v>123882151.17315987</v>
      </c>
    </row>
    <row r="132" spans="1:11" ht="14.25" customHeight="1" hidden="1" outlineLevel="1">
      <c r="A132" s="85">
        <v>123</v>
      </c>
      <c r="B132" s="92">
        <v>45901</v>
      </c>
      <c r="C132" s="81"/>
      <c r="D132" s="81">
        <f t="shared" si="8"/>
        <v>1045565.3559014692</v>
      </c>
      <c r="E132" s="81"/>
      <c r="F132" s="81">
        <f t="shared" si="12"/>
        <v>1679975.1233333333</v>
      </c>
      <c r="G132" s="76">
        <f t="shared" si="9"/>
        <v>-634409.767431864</v>
      </c>
      <c r="H132" s="76">
        <f t="shared" si="10"/>
        <v>189953514.819708</v>
      </c>
      <c r="I132" s="76">
        <f t="shared" si="13"/>
        <v>222043.4186011524</v>
      </c>
      <c r="J132" s="76">
        <f t="shared" si="11"/>
        <v>-66483729.995378815</v>
      </c>
      <c r="K132" s="80">
        <f t="shared" si="7"/>
        <v>123469784.82432917</v>
      </c>
    </row>
    <row r="133" spans="1:11" ht="14.25" customHeight="1" hidden="1" outlineLevel="1">
      <c r="A133" s="85">
        <v>124</v>
      </c>
      <c r="B133" s="92">
        <v>45931</v>
      </c>
      <c r="C133" s="81"/>
      <c r="D133" s="81">
        <f t="shared" si="8"/>
        <v>1042084.9839173381</v>
      </c>
      <c r="E133" s="81"/>
      <c r="F133" s="81">
        <f t="shared" si="12"/>
        <v>1679975.1233333333</v>
      </c>
      <c r="G133" s="76">
        <f t="shared" si="9"/>
        <v>-637890.1394159952</v>
      </c>
      <c r="H133" s="76">
        <f t="shared" si="10"/>
        <v>189315624.68029198</v>
      </c>
      <c r="I133" s="76">
        <f t="shared" si="13"/>
        <v>223261.54879559833</v>
      </c>
      <c r="J133" s="76">
        <f t="shared" si="11"/>
        <v>-66260468.44658322</v>
      </c>
      <c r="K133" s="80">
        <f t="shared" si="7"/>
        <v>123055156.23370877</v>
      </c>
    </row>
    <row r="134" spans="1:11" ht="14.25" customHeight="1" hidden="1" outlineLevel="1">
      <c r="A134" s="85">
        <v>125</v>
      </c>
      <c r="B134" s="92">
        <v>45962</v>
      </c>
      <c r="C134" s="81"/>
      <c r="D134" s="81">
        <f t="shared" si="8"/>
        <v>1038585.5186125019</v>
      </c>
      <c r="E134" s="81"/>
      <c r="F134" s="81">
        <f t="shared" si="12"/>
        <v>1679975.1233333333</v>
      </c>
      <c r="G134" s="76">
        <f t="shared" si="9"/>
        <v>-641389.6047208314</v>
      </c>
      <c r="H134" s="76">
        <f t="shared" si="10"/>
        <v>188674235.07557115</v>
      </c>
      <c r="I134" s="76">
        <f t="shared" si="13"/>
        <v>224486.36165229097</v>
      </c>
      <c r="J134" s="76">
        <f t="shared" si="11"/>
        <v>-66035982.08493093</v>
      </c>
      <c r="K134" s="80">
        <f t="shared" si="7"/>
        <v>122638252.99064022</v>
      </c>
    </row>
    <row r="135" spans="1:11" ht="14.25" customHeight="1" hidden="1" outlineLevel="1">
      <c r="A135" s="85">
        <v>126</v>
      </c>
      <c r="B135" s="92">
        <v>45992</v>
      </c>
      <c r="C135" s="81"/>
      <c r="D135" s="81">
        <f t="shared" si="8"/>
        <v>1035066.8552410034</v>
      </c>
      <c r="E135" s="81"/>
      <c r="F135" s="81">
        <f t="shared" si="12"/>
        <v>1679975.1233333333</v>
      </c>
      <c r="G135" s="76">
        <f t="shared" si="9"/>
        <v>-644908.2680923298</v>
      </c>
      <c r="H135" s="76">
        <f t="shared" si="10"/>
        <v>188029326.80747882</v>
      </c>
      <c r="I135" s="76">
        <f t="shared" si="13"/>
        <v>225717.89383231543</v>
      </c>
      <c r="J135" s="76">
        <f t="shared" si="11"/>
        <v>-65810264.19109861</v>
      </c>
      <c r="K135" s="80">
        <f t="shared" si="7"/>
        <v>122219062.61638021</v>
      </c>
    </row>
    <row r="136" spans="1:11" ht="14.25" customHeight="1" hidden="1" outlineLevel="1">
      <c r="A136" s="85">
        <v>127</v>
      </c>
      <c r="B136" s="92">
        <v>46023</v>
      </c>
      <c r="C136" s="81"/>
      <c r="D136" s="81">
        <f t="shared" si="8"/>
        <v>1031528.888482249</v>
      </c>
      <c r="E136" s="81"/>
      <c r="F136" s="81">
        <f t="shared" si="12"/>
        <v>1679975.1233333333</v>
      </c>
      <c r="G136" s="76">
        <f t="shared" si="9"/>
        <v>-648446.2348510843</v>
      </c>
      <c r="H136" s="76">
        <f t="shared" si="10"/>
        <v>187380880.57262772</v>
      </c>
      <c r="I136" s="76">
        <f t="shared" si="13"/>
        <v>226956.1821978795</v>
      </c>
      <c r="J136" s="76">
        <f t="shared" si="11"/>
        <v>-65583308.00890073</v>
      </c>
      <c r="K136" s="80">
        <f t="shared" si="7"/>
        <v>121797572.56372699</v>
      </c>
    </row>
    <row r="137" spans="1:11" ht="14.25" customHeight="1" hidden="1" outlineLevel="1">
      <c r="A137" s="85">
        <v>128</v>
      </c>
      <c r="B137" s="92">
        <v>46054</v>
      </c>
      <c r="C137" s="81"/>
      <c r="D137" s="81">
        <f t="shared" si="8"/>
        <v>1027971.5124378557</v>
      </c>
      <c r="E137" s="81"/>
      <c r="F137" s="81">
        <f t="shared" si="12"/>
        <v>1679975.1233333333</v>
      </c>
      <c r="G137" s="76">
        <f t="shared" si="9"/>
        <v>-652003.6108954776</v>
      </c>
      <c r="H137" s="76">
        <f t="shared" si="10"/>
        <v>186728876.96173224</v>
      </c>
      <c r="I137" s="76">
        <f t="shared" si="13"/>
        <v>228201.26381341714</v>
      </c>
      <c r="J137" s="76">
        <f t="shared" si="11"/>
        <v>-65355106.74508732</v>
      </c>
      <c r="K137" s="80">
        <f aca="true" t="shared" si="14" ref="K137:K200">H137+J137</f>
        <v>121373770.21664491</v>
      </c>
    </row>
    <row r="138" spans="1:11" ht="14.25" customHeight="1" hidden="1" outlineLevel="1">
      <c r="A138" s="85">
        <v>129</v>
      </c>
      <c r="B138" s="92">
        <v>46082</v>
      </c>
      <c r="C138" s="81"/>
      <c r="D138" s="81">
        <f aca="true" t="shared" si="15" ref="D138:D201">K137*$D$2</f>
        <v>1024394.620628483</v>
      </c>
      <c r="E138" s="81"/>
      <c r="F138" s="81">
        <f t="shared" si="12"/>
        <v>1679975.1233333333</v>
      </c>
      <c r="G138" s="76">
        <f aca="true" t="shared" si="16" ref="G138:G201">C138+D138-E138-F138</f>
        <v>-655580.5027048503</v>
      </c>
      <c r="H138" s="76">
        <f aca="true" t="shared" si="17" ref="H138:H201">H137+G138</f>
        <v>186073296.45902738</v>
      </c>
      <c r="I138" s="76">
        <f t="shared" si="13"/>
        <v>229453.1759466976</v>
      </c>
      <c r="J138" s="76">
        <f aca="true" t="shared" si="18" ref="J138:J201">I138+J137</f>
        <v>-65125653.56914062</v>
      </c>
      <c r="K138" s="80">
        <f t="shared" si="14"/>
        <v>120947642.88988677</v>
      </c>
    </row>
    <row r="139" spans="1:11" ht="14.25" customHeight="1" hidden="1" outlineLevel="1">
      <c r="A139" s="85">
        <v>130</v>
      </c>
      <c r="B139" s="92">
        <v>46113</v>
      </c>
      <c r="C139" s="81"/>
      <c r="D139" s="81">
        <f t="shared" si="15"/>
        <v>1020798.1059906443</v>
      </c>
      <c r="E139" s="81"/>
      <c r="F139" s="81">
        <f t="shared" si="12"/>
        <v>1679975.1233333333</v>
      </c>
      <c r="G139" s="76">
        <f t="shared" si="16"/>
        <v>-659177.017342689</v>
      </c>
      <c r="H139" s="76">
        <f t="shared" si="17"/>
        <v>185414119.4416847</v>
      </c>
      <c r="I139" s="76">
        <f t="shared" si="13"/>
        <v>230711.95606994114</v>
      </c>
      <c r="J139" s="76">
        <f t="shared" si="18"/>
        <v>-64894941.61307068</v>
      </c>
      <c r="K139" s="80">
        <f t="shared" si="14"/>
        <v>120519177.82861401</v>
      </c>
    </row>
    <row r="140" spans="1:11" ht="14.25" customHeight="1" hidden="1" outlineLevel="1">
      <c r="A140" s="85">
        <v>131</v>
      </c>
      <c r="B140" s="92">
        <v>46143</v>
      </c>
      <c r="C140" s="81"/>
      <c r="D140" s="81">
        <f t="shared" si="15"/>
        <v>1017181.8608735022</v>
      </c>
      <c r="E140" s="81"/>
      <c r="F140" s="81">
        <f t="shared" si="12"/>
        <v>1679975.1233333333</v>
      </c>
      <c r="G140" s="76">
        <f t="shared" si="16"/>
        <v>-662793.2624598311</v>
      </c>
      <c r="H140" s="76">
        <f t="shared" si="17"/>
        <v>184751326.17922485</v>
      </c>
      <c r="I140" s="76">
        <f t="shared" si="13"/>
        <v>231977.64186094087</v>
      </c>
      <c r="J140" s="76">
        <f t="shared" si="18"/>
        <v>-64662963.97120974</v>
      </c>
      <c r="K140" s="80">
        <f t="shared" si="14"/>
        <v>120088362.20801511</v>
      </c>
    </row>
    <row r="141" spans="1:12" ht="14.25" customHeight="1" hidden="1" outlineLevel="1">
      <c r="A141" s="85">
        <v>132</v>
      </c>
      <c r="B141" s="92">
        <v>46174</v>
      </c>
      <c r="C141" s="81"/>
      <c r="D141" s="81">
        <f t="shared" si="15"/>
        <v>1013545.7770356475</v>
      </c>
      <c r="E141" s="81"/>
      <c r="F141" s="81">
        <f t="shared" si="12"/>
        <v>1679975.1233333333</v>
      </c>
      <c r="G141" s="76">
        <f t="shared" si="16"/>
        <v>-666429.3462976858</v>
      </c>
      <c r="H141" s="76">
        <f t="shared" si="17"/>
        <v>184084896.83292717</v>
      </c>
      <c r="I141" s="76">
        <f t="shared" si="13"/>
        <v>233250.27120419</v>
      </c>
      <c r="J141" s="76">
        <f t="shared" si="18"/>
        <v>-64429713.70000555</v>
      </c>
      <c r="K141" s="80">
        <f t="shared" si="14"/>
        <v>119655183.1329216</v>
      </c>
      <c r="L141" s="93"/>
    </row>
    <row r="142" spans="1:11" ht="14.25" customHeight="1" hidden="1" outlineLevel="1">
      <c r="A142" s="85">
        <v>133</v>
      </c>
      <c r="B142" s="92">
        <v>46204</v>
      </c>
      <c r="C142" s="81"/>
      <c r="D142" s="81">
        <f t="shared" si="15"/>
        <v>1009889.7456418583</v>
      </c>
      <c r="E142" s="81"/>
      <c r="F142" s="81">
        <f t="shared" si="12"/>
        <v>1679975.1233333333</v>
      </c>
      <c r="G142" s="76">
        <f t="shared" si="16"/>
        <v>-670085.377691475</v>
      </c>
      <c r="H142" s="76">
        <f t="shared" si="17"/>
        <v>183414811.4552357</v>
      </c>
      <c r="I142" s="76">
        <f t="shared" si="13"/>
        <v>234529.88219201623</v>
      </c>
      <c r="J142" s="76">
        <f t="shared" si="18"/>
        <v>-64195183.81781354</v>
      </c>
      <c r="K142" s="80">
        <f t="shared" si="14"/>
        <v>119219627.63742214</v>
      </c>
    </row>
    <row r="143" spans="1:11" ht="14.25" customHeight="1" hidden="1" outlineLevel="1">
      <c r="A143" s="85">
        <v>134</v>
      </c>
      <c r="B143" s="92">
        <v>46235</v>
      </c>
      <c r="C143" s="81"/>
      <c r="D143" s="81">
        <f t="shared" si="15"/>
        <v>1006213.6572598428</v>
      </c>
      <c r="E143" s="81"/>
      <c r="F143" s="81">
        <f t="shared" si="12"/>
        <v>1679975.1233333333</v>
      </c>
      <c r="G143" s="76">
        <f t="shared" si="16"/>
        <v>-673761.4660734904</v>
      </c>
      <c r="H143" s="76">
        <f t="shared" si="17"/>
        <v>182741049.9891622</v>
      </c>
      <c r="I143" s="76">
        <f t="shared" si="13"/>
        <v>235816.51312572163</v>
      </c>
      <c r="J143" s="76">
        <f t="shared" si="18"/>
        <v>-63959367.30468781</v>
      </c>
      <c r="K143" s="80">
        <f t="shared" si="14"/>
        <v>118781682.6844744</v>
      </c>
    </row>
    <row r="144" spans="1:11" ht="14.25" customHeight="1" hidden="1" outlineLevel="1">
      <c r="A144" s="85">
        <v>135</v>
      </c>
      <c r="B144" s="92">
        <v>46266</v>
      </c>
      <c r="C144" s="81"/>
      <c r="D144" s="81">
        <f t="shared" si="15"/>
        <v>1002517.4018569639</v>
      </c>
      <c r="E144" s="81"/>
      <c r="F144" s="81">
        <f t="shared" si="12"/>
        <v>1679975.1233333333</v>
      </c>
      <c r="G144" s="76">
        <f t="shared" si="16"/>
        <v>-677457.7214763694</v>
      </c>
      <c r="H144" s="76">
        <f t="shared" si="17"/>
        <v>182063592.26768583</v>
      </c>
      <c r="I144" s="76">
        <f t="shared" si="13"/>
        <v>237110.20251672927</v>
      </c>
      <c r="J144" s="76">
        <f t="shared" si="18"/>
        <v>-63722257.102171086</v>
      </c>
      <c r="K144" s="80">
        <f t="shared" si="14"/>
        <v>118341335.16551474</v>
      </c>
    </row>
    <row r="145" spans="1:11" ht="14.25" customHeight="1" hidden="1" outlineLevel="1">
      <c r="A145" s="85">
        <v>136</v>
      </c>
      <c r="B145" s="92">
        <v>46296</v>
      </c>
      <c r="C145" s="81"/>
      <c r="D145" s="81">
        <f t="shared" si="15"/>
        <v>998800.8687969444</v>
      </c>
      <c r="E145" s="81"/>
      <c r="F145" s="81">
        <f t="shared" si="12"/>
        <v>1679975.1233333333</v>
      </c>
      <c r="G145" s="76">
        <f t="shared" si="16"/>
        <v>-681174.2545363889</v>
      </c>
      <c r="H145" s="76">
        <f t="shared" si="17"/>
        <v>181382418.01314944</v>
      </c>
      <c r="I145" s="76">
        <f t="shared" si="13"/>
        <v>238410.9890877361</v>
      </c>
      <c r="J145" s="76">
        <f t="shared" si="18"/>
        <v>-63483846.11308335</v>
      </c>
      <c r="K145" s="80">
        <f t="shared" si="14"/>
        <v>117898571.9000661</v>
      </c>
    </row>
    <row r="146" spans="1:11" ht="14.25" customHeight="1" hidden="1" outlineLevel="1">
      <c r="A146" s="85">
        <v>137</v>
      </c>
      <c r="B146" s="92">
        <v>46327</v>
      </c>
      <c r="C146" s="81"/>
      <c r="D146" s="81">
        <f t="shared" si="15"/>
        <v>995063.9468365578</v>
      </c>
      <c r="E146" s="81"/>
      <c r="F146" s="81">
        <f t="shared" si="12"/>
        <v>1679975.1233333333</v>
      </c>
      <c r="G146" s="76">
        <f t="shared" si="16"/>
        <v>-684911.1764967755</v>
      </c>
      <c r="H146" s="76">
        <f t="shared" si="17"/>
        <v>180697506.83665267</v>
      </c>
      <c r="I146" s="76">
        <f t="shared" si="13"/>
        <v>239718.9117738714</v>
      </c>
      <c r="J146" s="76">
        <f t="shared" si="18"/>
        <v>-63244127.20130948</v>
      </c>
      <c r="K146" s="80">
        <f t="shared" si="14"/>
        <v>117453379.6353432</v>
      </c>
    </row>
    <row r="147" spans="1:11" ht="14.25" customHeight="1" hidden="1" outlineLevel="1">
      <c r="A147" s="85">
        <v>138</v>
      </c>
      <c r="B147" s="92">
        <v>46357</v>
      </c>
      <c r="C147" s="81"/>
      <c r="D147" s="81">
        <f t="shared" si="15"/>
        <v>991306.5241222965</v>
      </c>
      <c r="E147" s="81"/>
      <c r="F147" s="81">
        <f t="shared" si="12"/>
        <v>1679975.1233333333</v>
      </c>
      <c r="G147" s="76">
        <f t="shared" si="16"/>
        <v>-688668.5992110368</v>
      </c>
      <c r="H147" s="76">
        <f t="shared" si="17"/>
        <v>180008838.23744163</v>
      </c>
      <c r="I147" s="76">
        <f t="shared" si="13"/>
        <v>241034.00972386287</v>
      </c>
      <c r="J147" s="76">
        <f t="shared" si="18"/>
        <v>-63003093.191585615</v>
      </c>
      <c r="K147" s="80">
        <f t="shared" si="14"/>
        <v>117005745.04585601</v>
      </c>
    </row>
    <row r="148" spans="1:11" ht="14.25" customHeight="1" hidden="1" outlineLevel="1">
      <c r="A148" s="85">
        <v>139</v>
      </c>
      <c r="B148" s="92">
        <v>46388</v>
      </c>
      <c r="C148" s="81"/>
      <c r="D148" s="81">
        <f t="shared" si="15"/>
        <v>987528.4881870247</v>
      </c>
      <c r="E148" s="81"/>
      <c r="F148" s="81">
        <f t="shared" si="12"/>
        <v>1679975.1233333333</v>
      </c>
      <c r="G148" s="76">
        <f t="shared" si="16"/>
        <v>-692446.6351463086</v>
      </c>
      <c r="H148" s="76">
        <f t="shared" si="17"/>
        <v>179316391.6022953</v>
      </c>
      <c r="I148" s="76">
        <f t="shared" si="13"/>
        <v>242356.32230120798</v>
      </c>
      <c r="J148" s="76">
        <f t="shared" si="18"/>
        <v>-62760736.86928441</v>
      </c>
      <c r="K148" s="80">
        <f t="shared" si="14"/>
        <v>116555654.7330109</v>
      </c>
    </row>
    <row r="149" spans="1:11" ht="14.25" customHeight="1" hidden="1" outlineLevel="1">
      <c r="A149" s="85">
        <v>140</v>
      </c>
      <c r="B149" s="92">
        <v>46419</v>
      </c>
      <c r="C149" s="81"/>
      <c r="D149" s="81">
        <f t="shared" si="15"/>
        <v>983729.725946612</v>
      </c>
      <c r="E149" s="81"/>
      <c r="F149" s="81">
        <f t="shared" si="12"/>
        <v>1679975.1233333333</v>
      </c>
      <c r="G149" s="76">
        <f t="shared" si="16"/>
        <v>-696245.3973867213</v>
      </c>
      <c r="H149" s="76">
        <f t="shared" si="17"/>
        <v>178620146.20490858</v>
      </c>
      <c r="I149" s="76">
        <f t="shared" si="13"/>
        <v>243685.88908535245</v>
      </c>
      <c r="J149" s="76">
        <f t="shared" si="18"/>
        <v>-62517050.980199054</v>
      </c>
      <c r="K149" s="80">
        <f t="shared" si="14"/>
        <v>116103095.22470953</v>
      </c>
    </row>
    <row r="150" spans="1:11" ht="14.25" customHeight="1" hidden="1" outlineLevel="1">
      <c r="A150" s="85">
        <v>141</v>
      </c>
      <c r="B150" s="92">
        <v>46447</v>
      </c>
      <c r="C150" s="81"/>
      <c r="D150" s="81">
        <f t="shared" si="15"/>
        <v>979910.1236965484</v>
      </c>
      <c r="E150" s="81"/>
      <c r="F150" s="81">
        <f aca="true" t="shared" si="19" ref="F150:F213">$D$3</f>
        <v>1679975.1233333333</v>
      </c>
      <c r="G150" s="76">
        <f t="shared" si="16"/>
        <v>-700064.9996367849</v>
      </c>
      <c r="H150" s="76">
        <f t="shared" si="17"/>
        <v>177920081.20527178</v>
      </c>
      <c r="I150" s="76">
        <f t="shared" si="13"/>
        <v>245022.7498728747</v>
      </c>
      <c r="J150" s="76">
        <f t="shared" si="18"/>
        <v>-62272028.230326176</v>
      </c>
      <c r="K150" s="80">
        <f t="shared" si="14"/>
        <v>115648052.9749456</v>
      </c>
    </row>
    <row r="151" spans="1:11" ht="14.25" customHeight="1" hidden="1" outlineLevel="1">
      <c r="A151" s="85">
        <v>142</v>
      </c>
      <c r="B151" s="92">
        <v>46478</v>
      </c>
      <c r="C151" s="81"/>
      <c r="D151" s="81">
        <f t="shared" si="15"/>
        <v>976069.5671085409</v>
      </c>
      <c r="E151" s="81"/>
      <c r="F151" s="81">
        <f t="shared" si="19"/>
        <v>1679975.1233333333</v>
      </c>
      <c r="G151" s="76">
        <f t="shared" si="16"/>
        <v>-703905.5562247924</v>
      </c>
      <c r="H151" s="76">
        <f t="shared" si="17"/>
        <v>177216175.649047</v>
      </c>
      <c r="I151" s="76">
        <f aca="true" t="shared" si="20" ref="I151:I214">-G151*0.35</f>
        <v>246366.9446786773</v>
      </c>
      <c r="J151" s="76">
        <f t="shared" si="18"/>
        <v>-62025661.2856475</v>
      </c>
      <c r="K151" s="80">
        <f t="shared" si="14"/>
        <v>115190514.36339949</v>
      </c>
    </row>
    <row r="152" spans="1:11" ht="14.25" customHeight="1" hidden="1" outlineLevel="1">
      <c r="A152" s="85">
        <v>143</v>
      </c>
      <c r="B152" s="92">
        <v>46508</v>
      </c>
      <c r="C152" s="81"/>
      <c r="D152" s="81">
        <f t="shared" si="15"/>
        <v>972207.9412270917</v>
      </c>
      <c r="E152" s="81"/>
      <c r="F152" s="81">
        <f t="shared" si="19"/>
        <v>1679975.1233333333</v>
      </c>
      <c r="G152" s="76">
        <f t="shared" si="16"/>
        <v>-707767.1821062416</v>
      </c>
      <c r="H152" s="76">
        <f t="shared" si="17"/>
        <v>176508408.46694076</v>
      </c>
      <c r="I152" s="76">
        <f t="shared" si="20"/>
        <v>247718.51373718455</v>
      </c>
      <c r="J152" s="76">
        <f t="shared" si="18"/>
        <v>-61777942.77191031</v>
      </c>
      <c r="K152" s="80">
        <f t="shared" si="14"/>
        <v>114730465.69503045</v>
      </c>
    </row>
    <row r="153" spans="1:12" ht="14.25" customHeight="1" hidden="1" outlineLevel="1">
      <c r="A153" s="85">
        <v>144</v>
      </c>
      <c r="B153" s="92">
        <v>46539</v>
      </c>
      <c r="C153" s="81"/>
      <c r="D153" s="81">
        <f t="shared" si="15"/>
        <v>968325.130466057</v>
      </c>
      <c r="E153" s="81"/>
      <c r="F153" s="81">
        <f t="shared" si="19"/>
        <v>1679975.1233333333</v>
      </c>
      <c r="G153" s="76">
        <f t="shared" si="16"/>
        <v>-711649.9928672763</v>
      </c>
      <c r="H153" s="76">
        <f t="shared" si="17"/>
        <v>175796758.47407347</v>
      </c>
      <c r="I153" s="76">
        <f t="shared" si="20"/>
        <v>249077.49750354668</v>
      </c>
      <c r="J153" s="76">
        <f t="shared" si="18"/>
        <v>-61528865.27440676</v>
      </c>
      <c r="K153" s="80">
        <f t="shared" si="14"/>
        <v>114267893.19966671</v>
      </c>
      <c r="L153" s="93"/>
    </row>
    <row r="154" spans="1:11" ht="14.25" customHeight="1" hidden="1" outlineLevel="1">
      <c r="A154" s="85">
        <v>145</v>
      </c>
      <c r="B154" s="92">
        <v>46569</v>
      </c>
      <c r="C154" s="81"/>
      <c r="D154" s="81">
        <f t="shared" si="15"/>
        <v>964421.018605187</v>
      </c>
      <c r="E154" s="81"/>
      <c r="F154" s="81">
        <f t="shared" si="19"/>
        <v>1679975.1233333333</v>
      </c>
      <c r="G154" s="76">
        <f t="shared" si="16"/>
        <v>-715554.1047281463</v>
      </c>
      <c r="H154" s="76">
        <f t="shared" si="17"/>
        <v>175081204.36934534</v>
      </c>
      <c r="I154" s="76">
        <f t="shared" si="20"/>
        <v>250443.9366548512</v>
      </c>
      <c r="J154" s="76">
        <f t="shared" si="18"/>
        <v>-61278421.33775191</v>
      </c>
      <c r="K154" s="80">
        <f t="shared" si="14"/>
        <v>113802783.03159343</v>
      </c>
    </row>
    <row r="155" spans="1:11" ht="14.25" customHeight="1" hidden="1" outlineLevel="1">
      <c r="A155" s="85">
        <v>146</v>
      </c>
      <c r="B155" s="92">
        <v>46600</v>
      </c>
      <c r="C155" s="81"/>
      <c r="D155" s="81">
        <f t="shared" si="15"/>
        <v>960495.4887866485</v>
      </c>
      <c r="E155" s="81"/>
      <c r="F155" s="81">
        <f t="shared" si="19"/>
        <v>1679975.1233333333</v>
      </c>
      <c r="G155" s="76">
        <f t="shared" si="16"/>
        <v>-719479.6345466848</v>
      </c>
      <c r="H155" s="76">
        <f t="shared" si="17"/>
        <v>174361724.73479864</v>
      </c>
      <c r="I155" s="76">
        <f t="shared" si="20"/>
        <v>251817.87209133967</v>
      </c>
      <c r="J155" s="76">
        <f t="shared" si="18"/>
        <v>-61026603.46566057</v>
      </c>
      <c r="K155" s="80">
        <f t="shared" si="14"/>
        <v>113335121.26913807</v>
      </c>
    </row>
    <row r="156" spans="1:11" ht="14.25" customHeight="1" hidden="1" outlineLevel="1">
      <c r="A156" s="85">
        <v>147</v>
      </c>
      <c r="B156" s="92">
        <v>46631</v>
      </c>
      <c r="C156" s="81"/>
      <c r="D156" s="81">
        <f t="shared" si="15"/>
        <v>956548.4235115253</v>
      </c>
      <c r="E156" s="81"/>
      <c r="F156" s="81">
        <f t="shared" si="19"/>
        <v>1679975.1233333333</v>
      </c>
      <c r="G156" s="76">
        <f t="shared" si="16"/>
        <v>-723426.699821808</v>
      </c>
      <c r="H156" s="76">
        <f t="shared" si="17"/>
        <v>173638298.03497684</v>
      </c>
      <c r="I156" s="76">
        <f t="shared" si="20"/>
        <v>253199.3449376328</v>
      </c>
      <c r="J156" s="76">
        <f t="shared" si="18"/>
        <v>-60773404.12072294</v>
      </c>
      <c r="K156" s="80">
        <f t="shared" si="14"/>
        <v>112864893.91425389</v>
      </c>
    </row>
    <row r="157" spans="1:11" ht="14.25" customHeight="1" hidden="1" outlineLevel="1">
      <c r="A157" s="85">
        <v>148</v>
      </c>
      <c r="B157" s="92">
        <v>46661</v>
      </c>
      <c r="C157" s="81"/>
      <c r="D157" s="81">
        <f t="shared" si="15"/>
        <v>952579.7046363028</v>
      </c>
      <c r="E157" s="81"/>
      <c r="F157" s="81">
        <f t="shared" si="19"/>
        <v>1679975.1233333333</v>
      </c>
      <c r="G157" s="76">
        <f t="shared" si="16"/>
        <v>-727395.4186970305</v>
      </c>
      <c r="H157" s="76">
        <f t="shared" si="17"/>
        <v>172910902.6162798</v>
      </c>
      <c r="I157" s="76">
        <f t="shared" si="20"/>
        <v>254588.39654396067</v>
      </c>
      <c r="J157" s="76">
        <f t="shared" si="18"/>
        <v>-60518815.724178985</v>
      </c>
      <c r="K157" s="80">
        <f t="shared" si="14"/>
        <v>112392086.89210083</v>
      </c>
    </row>
    <row r="158" spans="1:11" ht="14.25" customHeight="1" hidden="1" outlineLevel="1">
      <c r="A158" s="85">
        <v>149</v>
      </c>
      <c r="B158" s="92">
        <v>46692</v>
      </c>
      <c r="C158" s="81"/>
      <c r="D158" s="81">
        <f t="shared" si="15"/>
        <v>948589.213369331</v>
      </c>
      <c r="E158" s="81"/>
      <c r="F158" s="81">
        <f t="shared" si="19"/>
        <v>1679975.1233333333</v>
      </c>
      <c r="G158" s="76">
        <f t="shared" si="16"/>
        <v>-731385.9099640023</v>
      </c>
      <c r="H158" s="76">
        <f t="shared" si="17"/>
        <v>172179516.70631582</v>
      </c>
      <c r="I158" s="76">
        <f t="shared" si="20"/>
        <v>255985.0684874008</v>
      </c>
      <c r="J158" s="76">
        <f t="shared" si="18"/>
        <v>-60262830.65569159</v>
      </c>
      <c r="K158" s="80">
        <f t="shared" si="14"/>
        <v>111916686.05062422</v>
      </c>
    </row>
    <row r="159" spans="1:11" ht="14.25" customHeight="1" hidden="1" outlineLevel="1">
      <c r="A159" s="85">
        <v>150</v>
      </c>
      <c r="B159" s="92">
        <v>46722</v>
      </c>
      <c r="C159" s="81"/>
      <c r="D159" s="81">
        <f t="shared" si="15"/>
        <v>944576.8302672683</v>
      </c>
      <c r="E159" s="81"/>
      <c r="F159" s="81">
        <f t="shared" si="19"/>
        <v>1679975.1233333333</v>
      </c>
      <c r="G159" s="76">
        <f t="shared" si="16"/>
        <v>-735398.293066065</v>
      </c>
      <c r="H159" s="76">
        <f t="shared" si="17"/>
        <v>171444118.41324976</v>
      </c>
      <c r="I159" s="76">
        <f t="shared" si="20"/>
        <v>257389.4025731227</v>
      </c>
      <c r="J159" s="76">
        <f t="shared" si="18"/>
        <v>-60005441.25311846</v>
      </c>
      <c r="K159" s="80">
        <f t="shared" si="14"/>
        <v>111438677.1601313</v>
      </c>
    </row>
    <row r="160" spans="1:11" ht="14.25" customHeight="1" hidden="1" outlineLevel="1">
      <c r="A160" s="85">
        <v>151</v>
      </c>
      <c r="B160" s="92">
        <v>46753</v>
      </c>
      <c r="C160" s="81"/>
      <c r="D160" s="81">
        <f t="shared" si="15"/>
        <v>940542.4352315082</v>
      </c>
      <c r="E160" s="81"/>
      <c r="F160" s="81">
        <f t="shared" si="19"/>
        <v>1679975.1233333333</v>
      </c>
      <c r="G160" s="76">
        <f t="shared" si="16"/>
        <v>-739432.6881018251</v>
      </c>
      <c r="H160" s="76">
        <f t="shared" si="17"/>
        <v>170704685.72514793</v>
      </c>
      <c r="I160" s="76">
        <f t="shared" si="20"/>
        <v>258801.44083563876</v>
      </c>
      <c r="J160" s="76">
        <f t="shared" si="18"/>
        <v>-59746639.81228282</v>
      </c>
      <c r="K160" s="80">
        <f t="shared" si="14"/>
        <v>110958045.9128651</v>
      </c>
    </row>
    <row r="161" spans="1:11" ht="14.25" customHeight="1" hidden="1" outlineLevel="1">
      <c r="A161" s="85">
        <v>152</v>
      </c>
      <c r="B161" s="92">
        <v>46784</v>
      </c>
      <c r="C161" s="81"/>
      <c r="D161" s="81">
        <f t="shared" si="15"/>
        <v>936485.9075045814</v>
      </c>
      <c r="E161" s="81"/>
      <c r="F161" s="81">
        <f t="shared" si="19"/>
        <v>1679975.1233333333</v>
      </c>
      <c r="G161" s="76">
        <f t="shared" si="16"/>
        <v>-743489.2158287519</v>
      </c>
      <c r="H161" s="76">
        <f t="shared" si="17"/>
        <v>169961196.5093192</v>
      </c>
      <c r="I161" s="76">
        <f t="shared" si="20"/>
        <v>260221.22554006314</v>
      </c>
      <c r="J161" s="76">
        <f t="shared" si="18"/>
        <v>-59486418.58674276</v>
      </c>
      <c r="K161" s="80">
        <f t="shared" si="14"/>
        <v>110474777.92257643</v>
      </c>
    </row>
    <row r="162" spans="1:11" ht="14.25" customHeight="1" hidden="1" outlineLevel="1">
      <c r="A162" s="85">
        <v>153</v>
      </c>
      <c r="B162" s="92">
        <v>46813</v>
      </c>
      <c r="C162" s="81"/>
      <c r="D162" s="81">
        <f t="shared" si="15"/>
        <v>932407.125666545</v>
      </c>
      <c r="E162" s="81"/>
      <c r="F162" s="81">
        <f t="shared" si="19"/>
        <v>1679975.1233333333</v>
      </c>
      <c r="G162" s="76">
        <f t="shared" si="16"/>
        <v>-747567.9976667883</v>
      </c>
      <c r="H162" s="76">
        <f t="shared" si="17"/>
        <v>169213628.5116524</v>
      </c>
      <c r="I162" s="76">
        <f t="shared" si="20"/>
        <v>261648.79918337587</v>
      </c>
      <c r="J162" s="76">
        <f t="shared" si="18"/>
        <v>-59224769.78755938</v>
      </c>
      <c r="K162" s="80">
        <f t="shared" si="14"/>
        <v>109988858.72409302</v>
      </c>
    </row>
    <row r="163" spans="1:11" ht="14.25" customHeight="1" hidden="1" outlineLevel="1">
      <c r="A163" s="85">
        <v>154</v>
      </c>
      <c r="B163" s="92">
        <v>46844</v>
      </c>
      <c r="C163" s="81"/>
      <c r="D163" s="81">
        <f t="shared" si="15"/>
        <v>928305.967631345</v>
      </c>
      <c r="E163" s="81"/>
      <c r="F163" s="81">
        <f t="shared" si="19"/>
        <v>1679975.1233333333</v>
      </c>
      <c r="G163" s="76">
        <f t="shared" si="16"/>
        <v>-751669.1557019883</v>
      </c>
      <c r="H163" s="76">
        <f t="shared" si="17"/>
        <v>168461959.35595042</v>
      </c>
      <c r="I163" s="76">
        <f t="shared" si="20"/>
        <v>263084.2044956959</v>
      </c>
      <c r="J163" s="76">
        <f t="shared" si="18"/>
        <v>-58961685.583063684</v>
      </c>
      <c r="K163" s="80">
        <f t="shared" si="14"/>
        <v>109500273.77288672</v>
      </c>
    </row>
    <row r="164" spans="1:11" ht="14.25" customHeight="1" hidden="1" outlineLevel="1">
      <c r="A164" s="85">
        <v>155</v>
      </c>
      <c r="B164" s="92">
        <v>46874</v>
      </c>
      <c r="C164" s="81"/>
      <c r="D164" s="81">
        <f t="shared" si="15"/>
        <v>924182.3106431639</v>
      </c>
      <c r="E164" s="81"/>
      <c r="F164" s="81">
        <f t="shared" si="19"/>
        <v>1679975.1233333333</v>
      </c>
      <c r="G164" s="76">
        <f t="shared" si="16"/>
        <v>-755792.8126901694</v>
      </c>
      <c r="H164" s="76">
        <f t="shared" si="17"/>
        <v>167706166.54326025</v>
      </c>
      <c r="I164" s="76">
        <f t="shared" si="20"/>
        <v>264527.4844415593</v>
      </c>
      <c r="J164" s="76">
        <f t="shared" si="18"/>
        <v>-58697158.09862213</v>
      </c>
      <c r="K164" s="80">
        <f t="shared" si="14"/>
        <v>109009008.44463812</v>
      </c>
    </row>
    <row r="165" spans="1:12" ht="14.25" customHeight="1" hidden="1" outlineLevel="1">
      <c r="A165" s="85">
        <v>156</v>
      </c>
      <c r="B165" s="92">
        <v>46905</v>
      </c>
      <c r="C165" s="81"/>
      <c r="D165" s="81">
        <f t="shared" si="15"/>
        <v>920036.0312727457</v>
      </c>
      <c r="E165" s="81"/>
      <c r="F165" s="81">
        <f t="shared" si="19"/>
        <v>1679975.1233333333</v>
      </c>
      <c r="G165" s="76">
        <f t="shared" si="16"/>
        <v>-759939.0920605876</v>
      </c>
      <c r="H165" s="76">
        <f t="shared" si="17"/>
        <v>166946227.45119965</v>
      </c>
      <c r="I165" s="76">
        <f t="shared" si="20"/>
        <v>265978.6822212057</v>
      </c>
      <c r="J165" s="76">
        <f t="shared" si="18"/>
        <v>-58431179.416400924</v>
      </c>
      <c r="K165" s="80">
        <f t="shared" si="14"/>
        <v>108515048.03479873</v>
      </c>
      <c r="L165" s="93"/>
    </row>
    <row r="166" spans="1:11" ht="14.25" customHeight="1" hidden="1" outlineLevel="1">
      <c r="A166" s="85">
        <v>157</v>
      </c>
      <c r="B166" s="92">
        <v>46935</v>
      </c>
      <c r="C166" s="81"/>
      <c r="D166" s="81">
        <f t="shared" si="15"/>
        <v>915867.0054137012</v>
      </c>
      <c r="E166" s="81"/>
      <c r="F166" s="81">
        <f t="shared" si="19"/>
        <v>1679975.1233333333</v>
      </c>
      <c r="G166" s="76">
        <f t="shared" si="16"/>
        <v>-764108.1179196321</v>
      </c>
      <c r="H166" s="76">
        <f t="shared" si="17"/>
        <v>166182119.33328003</v>
      </c>
      <c r="I166" s="76">
        <f t="shared" si="20"/>
        <v>267437.84127187124</v>
      </c>
      <c r="J166" s="76">
        <f t="shared" si="18"/>
        <v>-58163741.575129054</v>
      </c>
      <c r="K166" s="80">
        <f t="shared" si="14"/>
        <v>108018377.75815096</v>
      </c>
    </row>
    <row r="167" spans="1:11" ht="14.25" customHeight="1" hidden="1" outlineLevel="1">
      <c r="A167" s="85">
        <v>158</v>
      </c>
      <c r="B167" s="92">
        <v>46966</v>
      </c>
      <c r="C167" s="81"/>
      <c r="D167" s="81">
        <f t="shared" si="15"/>
        <v>911675.1082787941</v>
      </c>
      <c r="E167" s="81"/>
      <c r="F167" s="81">
        <f t="shared" si="19"/>
        <v>1679975.1233333333</v>
      </c>
      <c r="G167" s="76">
        <f t="shared" si="16"/>
        <v>-768300.0150545392</v>
      </c>
      <c r="H167" s="76">
        <f t="shared" si="17"/>
        <v>165413819.31822547</v>
      </c>
      <c r="I167" s="76">
        <f t="shared" si="20"/>
        <v>268905.0052690887</v>
      </c>
      <c r="J167" s="76">
        <f t="shared" si="18"/>
        <v>-57894836.56985997</v>
      </c>
      <c r="K167" s="80">
        <f t="shared" si="14"/>
        <v>107518982.7483655</v>
      </c>
    </row>
    <row r="168" spans="1:11" ht="14.25" customHeight="1" hidden="1" outlineLevel="1">
      <c r="A168" s="85">
        <v>159</v>
      </c>
      <c r="B168" s="92">
        <v>46997</v>
      </c>
      <c r="C168" s="81"/>
      <c r="D168" s="81">
        <f t="shared" si="15"/>
        <v>907460.2143962048</v>
      </c>
      <c r="E168" s="81"/>
      <c r="F168" s="81">
        <f t="shared" si="19"/>
        <v>1679975.1233333333</v>
      </c>
      <c r="G168" s="76">
        <f t="shared" si="16"/>
        <v>-772514.9089371285</v>
      </c>
      <c r="H168" s="76">
        <f t="shared" si="17"/>
        <v>164641304.40928835</v>
      </c>
      <c r="I168" s="76">
        <f t="shared" si="20"/>
        <v>270380.218127995</v>
      </c>
      <c r="J168" s="76">
        <f t="shared" si="18"/>
        <v>-57624456.35173197</v>
      </c>
      <c r="K168" s="80">
        <f t="shared" si="14"/>
        <v>107016848.05755638</v>
      </c>
    </row>
    <row r="169" spans="1:11" ht="14.25" customHeight="1" hidden="1" outlineLevel="1">
      <c r="A169" s="85">
        <v>160</v>
      </c>
      <c r="B169" s="92">
        <v>47027</v>
      </c>
      <c r="C169" s="81"/>
      <c r="D169" s="81">
        <f t="shared" si="15"/>
        <v>903222.1976057758</v>
      </c>
      <c r="E169" s="81"/>
      <c r="F169" s="81">
        <f t="shared" si="19"/>
        <v>1679975.1233333333</v>
      </c>
      <c r="G169" s="76">
        <f t="shared" si="16"/>
        <v>-776752.9257275575</v>
      </c>
      <c r="H169" s="76">
        <f t="shared" si="17"/>
        <v>163864551.4835608</v>
      </c>
      <c r="I169" s="76">
        <f t="shared" si="20"/>
        <v>271863.5240046451</v>
      </c>
      <c r="J169" s="76">
        <f t="shared" si="18"/>
        <v>-57352592.827727325</v>
      </c>
      <c r="K169" s="80">
        <f t="shared" si="14"/>
        <v>106511958.65583348</v>
      </c>
    </row>
    <row r="170" spans="1:11" ht="14.25" customHeight="1" hidden="1" outlineLevel="1">
      <c r="A170" s="85">
        <v>161</v>
      </c>
      <c r="B170" s="92">
        <v>47058</v>
      </c>
      <c r="C170" s="81"/>
      <c r="D170" s="81">
        <f t="shared" si="15"/>
        <v>898960.9310552345</v>
      </c>
      <c r="E170" s="81"/>
      <c r="F170" s="81">
        <f t="shared" si="19"/>
        <v>1679975.1233333333</v>
      </c>
      <c r="G170" s="76">
        <f t="shared" si="16"/>
        <v>-781014.1922780988</v>
      </c>
      <c r="H170" s="76">
        <f t="shared" si="17"/>
        <v>163083537.2912827</v>
      </c>
      <c r="I170" s="76">
        <f t="shared" si="20"/>
        <v>273354.9672973346</v>
      </c>
      <c r="J170" s="76">
        <f t="shared" si="18"/>
        <v>-57079237.86042999</v>
      </c>
      <c r="K170" s="80">
        <f t="shared" si="14"/>
        <v>106004299.43085273</v>
      </c>
    </row>
    <row r="171" spans="1:11" ht="14.25" customHeight="1" hidden="1" outlineLevel="1">
      <c r="A171" s="85">
        <v>162</v>
      </c>
      <c r="B171" s="92">
        <v>47088</v>
      </c>
      <c r="C171" s="81"/>
      <c r="D171" s="81">
        <f t="shared" si="15"/>
        <v>894676.287196397</v>
      </c>
      <c r="E171" s="81"/>
      <c r="F171" s="81">
        <f t="shared" si="19"/>
        <v>1679975.1233333333</v>
      </c>
      <c r="G171" s="76">
        <f t="shared" si="16"/>
        <v>-785298.8361369363</v>
      </c>
      <c r="H171" s="76">
        <f t="shared" si="17"/>
        <v>162298238.45514578</v>
      </c>
      <c r="I171" s="76">
        <f t="shared" si="20"/>
        <v>274854.5926479277</v>
      </c>
      <c r="J171" s="76">
        <f t="shared" si="18"/>
        <v>-56804383.26778206</v>
      </c>
      <c r="K171" s="80">
        <f t="shared" si="14"/>
        <v>105493855.18736371</v>
      </c>
    </row>
    <row r="172" spans="1:11" ht="14.25" customHeight="1" hidden="1" outlineLevel="1">
      <c r="A172" s="85">
        <v>163</v>
      </c>
      <c r="B172" s="92">
        <v>47119</v>
      </c>
      <c r="C172" s="81"/>
      <c r="D172" s="81">
        <f t="shared" si="15"/>
        <v>890368.1377813497</v>
      </c>
      <c r="E172" s="81"/>
      <c r="F172" s="81">
        <f t="shared" si="19"/>
        <v>1679975.1233333333</v>
      </c>
      <c r="G172" s="76">
        <f t="shared" si="16"/>
        <v>-789606.9855519836</v>
      </c>
      <c r="H172" s="76">
        <f t="shared" si="17"/>
        <v>161508631.4695938</v>
      </c>
      <c r="I172" s="76">
        <f t="shared" si="20"/>
        <v>276362.4449431942</v>
      </c>
      <c r="J172" s="76">
        <f t="shared" si="18"/>
        <v>-56528020.822838865</v>
      </c>
      <c r="K172" s="80">
        <f t="shared" si="14"/>
        <v>104980610.64675492</v>
      </c>
    </row>
    <row r="173" spans="1:11" ht="14.25" customHeight="1" hidden="1" outlineLevel="1">
      <c r="A173" s="85">
        <v>164</v>
      </c>
      <c r="B173" s="92">
        <v>47150</v>
      </c>
      <c r="C173" s="81"/>
      <c r="D173" s="81">
        <f t="shared" si="15"/>
        <v>886036.3538586114</v>
      </c>
      <c r="E173" s="81"/>
      <c r="F173" s="81">
        <f t="shared" si="19"/>
        <v>1679975.1233333333</v>
      </c>
      <c r="G173" s="76">
        <f t="shared" si="16"/>
        <v>-793938.7694747219</v>
      </c>
      <c r="H173" s="76">
        <f t="shared" si="17"/>
        <v>160714692.70011908</v>
      </c>
      <c r="I173" s="76">
        <f t="shared" si="20"/>
        <v>277878.56931615266</v>
      </c>
      <c r="J173" s="76">
        <f t="shared" si="18"/>
        <v>-56250142.25352271</v>
      </c>
      <c r="K173" s="80">
        <f t="shared" si="14"/>
        <v>104464550.44659637</v>
      </c>
    </row>
    <row r="174" spans="1:11" ht="14.25" customHeight="1" hidden="1" outlineLevel="1">
      <c r="A174" s="85">
        <v>165</v>
      </c>
      <c r="B174" s="92">
        <v>47178</v>
      </c>
      <c r="C174" s="81"/>
      <c r="D174" s="81">
        <f t="shared" si="15"/>
        <v>881680.8057692733</v>
      </c>
      <c r="E174" s="81"/>
      <c r="F174" s="81">
        <f t="shared" si="19"/>
        <v>1679975.1233333333</v>
      </c>
      <c r="G174" s="76">
        <f t="shared" si="16"/>
        <v>-798294.31756406</v>
      </c>
      <c r="H174" s="76">
        <f t="shared" si="17"/>
        <v>159916398.382555</v>
      </c>
      <c r="I174" s="76">
        <f t="shared" si="20"/>
        <v>279403.01114742097</v>
      </c>
      <c r="J174" s="76">
        <f t="shared" si="18"/>
        <v>-55970739.242375284</v>
      </c>
      <c r="K174" s="80">
        <f t="shared" si="14"/>
        <v>103945659.14017972</v>
      </c>
    </row>
    <row r="175" spans="1:11" ht="14.25" customHeight="1" hidden="1" outlineLevel="1">
      <c r="A175" s="85">
        <v>166</v>
      </c>
      <c r="B175" s="92">
        <v>47209</v>
      </c>
      <c r="C175" s="81"/>
      <c r="D175" s="81">
        <f t="shared" si="15"/>
        <v>877301.3631431168</v>
      </c>
      <c r="E175" s="81"/>
      <c r="F175" s="81">
        <f t="shared" si="19"/>
        <v>1679975.1233333333</v>
      </c>
      <c r="G175" s="76">
        <f t="shared" si="16"/>
        <v>-802673.7601902165</v>
      </c>
      <c r="H175" s="76">
        <f t="shared" si="17"/>
        <v>159113724.6223648</v>
      </c>
      <c r="I175" s="76">
        <f t="shared" si="20"/>
        <v>280935.81606657576</v>
      </c>
      <c r="J175" s="76">
        <f t="shared" si="18"/>
        <v>-55689803.42630871</v>
      </c>
      <c r="K175" s="80">
        <f t="shared" si="14"/>
        <v>103423921.19605608</v>
      </c>
    </row>
    <row r="176" spans="1:11" ht="14.25" customHeight="1" hidden="1" outlineLevel="1">
      <c r="A176" s="85">
        <v>167</v>
      </c>
      <c r="B176" s="92">
        <v>47239</v>
      </c>
      <c r="C176" s="81"/>
      <c r="D176" s="81">
        <f t="shared" si="15"/>
        <v>872897.8948947133</v>
      </c>
      <c r="E176" s="81"/>
      <c r="F176" s="81">
        <f t="shared" si="19"/>
        <v>1679975.1233333333</v>
      </c>
      <c r="G176" s="76">
        <f t="shared" si="16"/>
        <v>-807077.22843862</v>
      </c>
      <c r="H176" s="76">
        <f t="shared" si="17"/>
        <v>158306647.39392617</v>
      </c>
      <c r="I176" s="76">
        <f t="shared" si="20"/>
        <v>282477.02995351696</v>
      </c>
      <c r="J176" s="76">
        <f t="shared" si="18"/>
        <v>-55407326.39635519</v>
      </c>
      <c r="K176" s="80">
        <f t="shared" si="14"/>
        <v>102899320.99757099</v>
      </c>
    </row>
    <row r="177" spans="1:12" ht="14.25" customHeight="1" hidden="1" outlineLevel="1">
      <c r="A177" s="85">
        <v>168</v>
      </c>
      <c r="B177" s="92">
        <v>47270</v>
      </c>
      <c r="C177" s="81"/>
      <c r="D177" s="81">
        <f t="shared" si="15"/>
        <v>868470.2692194991</v>
      </c>
      <c r="E177" s="81"/>
      <c r="F177" s="81">
        <f t="shared" si="19"/>
        <v>1679975.1233333333</v>
      </c>
      <c r="G177" s="76">
        <f t="shared" si="16"/>
        <v>-811504.8541138342</v>
      </c>
      <c r="H177" s="76">
        <f t="shared" si="17"/>
        <v>157495142.53981233</v>
      </c>
      <c r="I177" s="76">
        <f t="shared" si="20"/>
        <v>284026.69893984194</v>
      </c>
      <c r="J177" s="76">
        <f t="shared" si="18"/>
        <v>-55123299.697415344</v>
      </c>
      <c r="K177" s="80">
        <f t="shared" si="14"/>
        <v>102371842.84239697</v>
      </c>
      <c r="L177" s="93"/>
    </row>
    <row r="178" spans="1:11" ht="14.25" customHeight="1" hidden="1" outlineLevel="1">
      <c r="A178" s="85">
        <v>169</v>
      </c>
      <c r="B178" s="92">
        <v>47300</v>
      </c>
      <c r="C178" s="81"/>
      <c r="D178" s="81">
        <f t="shared" si="15"/>
        <v>864018.3535898305</v>
      </c>
      <c r="E178" s="81"/>
      <c r="F178" s="81">
        <f t="shared" si="19"/>
        <v>1679975.1233333333</v>
      </c>
      <c r="G178" s="76">
        <f t="shared" si="16"/>
        <v>-815956.7697435028</v>
      </c>
      <c r="H178" s="76">
        <f t="shared" si="17"/>
        <v>156679185.77006882</v>
      </c>
      <c r="I178" s="76">
        <f t="shared" si="20"/>
        <v>285584.86941022595</v>
      </c>
      <c r="J178" s="76">
        <f t="shared" si="18"/>
        <v>-54837714.82800512</v>
      </c>
      <c r="K178" s="80">
        <f t="shared" si="14"/>
        <v>101841470.9420637</v>
      </c>
    </row>
    <row r="179" spans="1:11" ht="14.25" customHeight="1" hidden="1" outlineLevel="1">
      <c r="A179" s="85">
        <v>170</v>
      </c>
      <c r="B179" s="92">
        <v>47331</v>
      </c>
      <c r="C179" s="81"/>
      <c r="D179" s="81">
        <f t="shared" si="15"/>
        <v>859542.0147510177</v>
      </c>
      <c r="E179" s="81"/>
      <c r="F179" s="81">
        <f t="shared" si="19"/>
        <v>1679975.1233333333</v>
      </c>
      <c r="G179" s="76">
        <f t="shared" si="16"/>
        <v>-820433.1085823156</v>
      </c>
      <c r="H179" s="76">
        <f t="shared" si="17"/>
        <v>155858752.6614865</v>
      </c>
      <c r="I179" s="76">
        <f t="shared" si="20"/>
        <v>287151.58800381044</v>
      </c>
      <c r="J179" s="76">
        <f t="shared" si="18"/>
        <v>-54550563.24000131</v>
      </c>
      <c r="K179" s="80">
        <f t="shared" si="14"/>
        <v>101308189.42148519</v>
      </c>
    </row>
    <row r="180" spans="1:11" ht="14.25" customHeight="1" hidden="1" outlineLevel="1">
      <c r="A180" s="85">
        <v>171</v>
      </c>
      <c r="B180" s="92">
        <v>47362</v>
      </c>
      <c r="C180" s="81"/>
      <c r="D180" s="81">
        <f t="shared" si="15"/>
        <v>855041.1187173349</v>
      </c>
      <c r="E180" s="81"/>
      <c r="F180" s="81">
        <f t="shared" si="19"/>
        <v>1679975.1233333333</v>
      </c>
      <c r="G180" s="76">
        <f t="shared" si="16"/>
        <v>-824934.0046159984</v>
      </c>
      <c r="H180" s="76">
        <f t="shared" si="17"/>
        <v>155033818.6568705</v>
      </c>
      <c r="I180" s="76">
        <f t="shared" si="20"/>
        <v>288726.9016155994</v>
      </c>
      <c r="J180" s="76">
        <f t="shared" si="18"/>
        <v>-54261836.338385716</v>
      </c>
      <c r="K180" s="80">
        <f t="shared" si="14"/>
        <v>100771982.3184848</v>
      </c>
    </row>
    <row r="181" spans="1:11" ht="14.25" customHeight="1" hidden="1" outlineLevel="1">
      <c r="A181" s="85">
        <v>172</v>
      </c>
      <c r="B181" s="92">
        <v>47392</v>
      </c>
      <c r="C181" s="81"/>
      <c r="D181" s="81">
        <f t="shared" si="15"/>
        <v>850515.5307680117</v>
      </c>
      <c r="E181" s="81"/>
      <c r="F181" s="81">
        <f t="shared" si="19"/>
        <v>1679975.1233333333</v>
      </c>
      <c r="G181" s="76">
        <f t="shared" si="16"/>
        <v>-829459.5925653216</v>
      </c>
      <c r="H181" s="76">
        <f t="shared" si="17"/>
        <v>154204359.0643052</v>
      </c>
      <c r="I181" s="76">
        <f t="shared" si="20"/>
        <v>290310.85739786254</v>
      </c>
      <c r="J181" s="76">
        <f t="shared" si="18"/>
        <v>-53971525.480987854</v>
      </c>
      <c r="K181" s="80">
        <f t="shared" si="14"/>
        <v>100232833.58331734</v>
      </c>
    </row>
    <row r="182" spans="1:11" ht="14.25" customHeight="1" hidden="1" outlineLevel="1">
      <c r="A182" s="85">
        <v>173</v>
      </c>
      <c r="B182" s="92">
        <v>47423</v>
      </c>
      <c r="C182" s="81"/>
      <c r="D182" s="81">
        <f t="shared" si="15"/>
        <v>845965.1154431984</v>
      </c>
      <c r="E182" s="81"/>
      <c r="F182" s="81">
        <f t="shared" si="19"/>
        <v>1679975.1233333333</v>
      </c>
      <c r="G182" s="76">
        <f t="shared" si="16"/>
        <v>-834010.0078901349</v>
      </c>
      <c r="H182" s="76">
        <f t="shared" si="17"/>
        <v>153370349.05641505</v>
      </c>
      <c r="I182" s="76">
        <f t="shared" si="20"/>
        <v>291903.5027615472</v>
      </c>
      <c r="J182" s="76">
        <f t="shared" si="18"/>
        <v>-53679621.978226304</v>
      </c>
      <c r="K182" s="80">
        <f t="shared" si="14"/>
        <v>99690727.07818875</v>
      </c>
    </row>
    <row r="183" spans="1:11" ht="14.25" customHeight="1" hidden="1" outlineLevel="1">
      <c r="A183" s="85">
        <v>174</v>
      </c>
      <c r="B183" s="92">
        <v>47453</v>
      </c>
      <c r="C183" s="81"/>
      <c r="D183" s="81">
        <f t="shared" si="15"/>
        <v>841389.736539913</v>
      </c>
      <c r="E183" s="81"/>
      <c r="F183" s="81">
        <f t="shared" si="19"/>
        <v>1679975.1233333333</v>
      </c>
      <c r="G183" s="76">
        <f t="shared" si="16"/>
        <v>-838585.3867934203</v>
      </c>
      <c r="H183" s="76">
        <f t="shared" si="17"/>
        <v>152531763.66962162</v>
      </c>
      <c r="I183" s="76">
        <f t="shared" si="20"/>
        <v>293504.88537769706</v>
      </c>
      <c r="J183" s="76">
        <f t="shared" si="18"/>
        <v>-53386117.09284861</v>
      </c>
      <c r="K183" s="80">
        <f t="shared" si="14"/>
        <v>99145646.57677302</v>
      </c>
    </row>
    <row r="184" spans="1:11" ht="14.25" customHeight="1" hidden="1" outlineLevel="1">
      <c r="A184" s="85">
        <v>175</v>
      </c>
      <c r="B184" s="92">
        <v>47484</v>
      </c>
      <c r="C184" s="81"/>
      <c r="D184" s="81">
        <f t="shared" si="15"/>
        <v>836789.2571079643</v>
      </c>
      <c r="E184" s="81"/>
      <c r="F184" s="81">
        <f t="shared" si="19"/>
        <v>1679975.1233333333</v>
      </c>
      <c r="G184" s="76">
        <f t="shared" si="16"/>
        <v>-843185.866225369</v>
      </c>
      <c r="H184" s="76">
        <f t="shared" si="17"/>
        <v>151688577.80339625</v>
      </c>
      <c r="I184" s="76">
        <f t="shared" si="20"/>
        <v>295115.05317887914</v>
      </c>
      <c r="J184" s="76">
        <f t="shared" si="18"/>
        <v>-53091002.03966973</v>
      </c>
      <c r="K184" s="80">
        <f t="shared" si="14"/>
        <v>98597575.76372653</v>
      </c>
    </row>
    <row r="185" spans="1:11" ht="14.25" customHeight="1" hidden="1" outlineLevel="1">
      <c r="A185" s="85">
        <v>176</v>
      </c>
      <c r="B185" s="92">
        <v>47515</v>
      </c>
      <c r="C185" s="81"/>
      <c r="D185" s="81">
        <f t="shared" si="15"/>
        <v>832163.5394458519</v>
      </c>
      <c r="E185" s="81"/>
      <c r="F185" s="81">
        <f t="shared" si="19"/>
        <v>1679975.1233333333</v>
      </c>
      <c r="G185" s="76">
        <f t="shared" si="16"/>
        <v>-847811.5838874814</v>
      </c>
      <c r="H185" s="76">
        <f t="shared" si="17"/>
        <v>150840766.21950877</v>
      </c>
      <c r="I185" s="76">
        <f t="shared" si="20"/>
        <v>296734.05436061847</v>
      </c>
      <c r="J185" s="76">
        <f t="shared" si="18"/>
        <v>-52794267.98530911</v>
      </c>
      <c r="K185" s="80">
        <f t="shared" si="14"/>
        <v>98046498.23419966</v>
      </c>
    </row>
    <row r="186" spans="1:11" ht="14.25" customHeight="1" hidden="1" outlineLevel="1">
      <c r="A186" s="85">
        <v>177</v>
      </c>
      <c r="B186" s="92">
        <v>47543</v>
      </c>
      <c r="C186" s="81"/>
      <c r="D186" s="81">
        <f t="shared" si="15"/>
        <v>827512.445096645</v>
      </c>
      <c r="E186" s="81"/>
      <c r="F186" s="81">
        <f t="shared" si="19"/>
        <v>1679975.1233333333</v>
      </c>
      <c r="G186" s="76">
        <f t="shared" si="16"/>
        <v>-852462.6782366883</v>
      </c>
      <c r="H186" s="76">
        <f t="shared" si="17"/>
        <v>149988303.54127207</v>
      </c>
      <c r="I186" s="76">
        <f t="shared" si="20"/>
        <v>298361.93738284084</v>
      </c>
      <c r="J186" s="76">
        <f t="shared" si="18"/>
        <v>-52495906.04792627</v>
      </c>
      <c r="K186" s="80">
        <f t="shared" si="14"/>
        <v>97492397.4933458</v>
      </c>
    </row>
    <row r="187" spans="1:11" ht="14.25" customHeight="1" hidden="1" outlineLevel="1">
      <c r="A187" s="85">
        <v>178</v>
      </c>
      <c r="B187" s="92">
        <v>47574</v>
      </c>
      <c r="C187" s="81"/>
      <c r="D187" s="81">
        <f t="shared" si="15"/>
        <v>822835.8348438385</v>
      </c>
      <c r="E187" s="81"/>
      <c r="F187" s="81">
        <f t="shared" si="19"/>
        <v>1679975.1233333333</v>
      </c>
      <c r="G187" s="76">
        <f t="shared" si="16"/>
        <v>-857139.2884894948</v>
      </c>
      <c r="H187" s="76">
        <f t="shared" si="17"/>
        <v>149131164.25278258</v>
      </c>
      <c r="I187" s="76">
        <f t="shared" si="20"/>
        <v>299998.75097132317</v>
      </c>
      <c r="J187" s="76">
        <f t="shared" si="18"/>
        <v>-52195907.296954945</v>
      </c>
      <c r="K187" s="80">
        <f t="shared" si="14"/>
        <v>96935256.95582764</v>
      </c>
    </row>
    <row r="188" spans="1:11" ht="14.25" customHeight="1" hidden="1" outlineLevel="1">
      <c r="A188" s="85">
        <v>179</v>
      </c>
      <c r="B188" s="92">
        <v>47604</v>
      </c>
      <c r="C188" s="81"/>
      <c r="D188" s="81">
        <f t="shared" si="15"/>
        <v>818133.5687071852</v>
      </c>
      <c r="E188" s="81"/>
      <c r="F188" s="81">
        <f t="shared" si="19"/>
        <v>1679975.1233333333</v>
      </c>
      <c r="G188" s="76">
        <f t="shared" si="16"/>
        <v>-861841.5546261481</v>
      </c>
      <c r="H188" s="76">
        <f t="shared" si="17"/>
        <v>148269322.69815645</v>
      </c>
      <c r="I188" s="76">
        <f t="shared" si="20"/>
        <v>301644.54411915183</v>
      </c>
      <c r="J188" s="76">
        <f t="shared" si="18"/>
        <v>-51894262.752835795</v>
      </c>
      <c r="K188" s="80">
        <f t="shared" si="14"/>
        <v>96375059.94532065</v>
      </c>
    </row>
    <row r="189" spans="1:12" ht="14.25" customHeight="1" hidden="1" outlineLevel="1">
      <c r="A189" s="85">
        <v>180</v>
      </c>
      <c r="B189" s="92">
        <v>47635</v>
      </c>
      <c r="C189" s="81"/>
      <c r="D189" s="81">
        <f t="shared" si="15"/>
        <v>813405.5059385062</v>
      </c>
      <c r="E189" s="81"/>
      <c r="F189" s="81">
        <f t="shared" si="19"/>
        <v>1679975.1233333333</v>
      </c>
      <c r="G189" s="76">
        <f t="shared" si="16"/>
        <v>-866569.6173948271</v>
      </c>
      <c r="H189" s="76">
        <f t="shared" si="17"/>
        <v>147402753.0807616</v>
      </c>
      <c r="I189" s="76">
        <f t="shared" si="20"/>
        <v>303299.3660881895</v>
      </c>
      <c r="J189" s="76">
        <f t="shared" si="18"/>
        <v>-51590963.386747606</v>
      </c>
      <c r="K189" s="80">
        <f t="shared" si="14"/>
        <v>95811789.69401401</v>
      </c>
      <c r="L189" s="93"/>
    </row>
    <row r="190" spans="1:11" ht="14.25" customHeight="1" hidden="1" outlineLevel="1">
      <c r="A190" s="85">
        <v>181</v>
      </c>
      <c r="B190" s="92">
        <v>47665</v>
      </c>
      <c r="C190" s="81"/>
      <c r="D190" s="81">
        <f t="shared" si="15"/>
        <v>808651.5050174783</v>
      </c>
      <c r="E190" s="81"/>
      <c r="F190" s="81">
        <f t="shared" si="19"/>
        <v>1679975.1233333333</v>
      </c>
      <c r="G190" s="76">
        <f t="shared" si="16"/>
        <v>-871323.618315855</v>
      </c>
      <c r="H190" s="76">
        <f t="shared" si="17"/>
        <v>146531429.46244577</v>
      </c>
      <c r="I190" s="76">
        <f t="shared" si="20"/>
        <v>304963.26641054923</v>
      </c>
      <c r="J190" s="76">
        <f t="shared" si="18"/>
        <v>-51286000.120337054</v>
      </c>
      <c r="K190" s="80">
        <f t="shared" si="14"/>
        <v>95245429.34210871</v>
      </c>
    </row>
    <row r="191" spans="1:11" ht="14.25" customHeight="1" hidden="1" outlineLevel="1">
      <c r="A191" s="85">
        <v>182</v>
      </c>
      <c r="B191" s="92">
        <v>47696</v>
      </c>
      <c r="C191" s="81"/>
      <c r="D191" s="81">
        <f t="shared" si="15"/>
        <v>803871.4236473974</v>
      </c>
      <c r="E191" s="81"/>
      <c r="F191" s="81">
        <f t="shared" si="19"/>
        <v>1679975.1233333333</v>
      </c>
      <c r="G191" s="76">
        <f t="shared" si="16"/>
        <v>-876103.6996859359</v>
      </c>
      <c r="H191" s="76">
        <f t="shared" si="17"/>
        <v>145655325.76275983</v>
      </c>
      <c r="I191" s="76">
        <f t="shared" si="20"/>
        <v>306636.29489007755</v>
      </c>
      <c r="J191" s="76">
        <f t="shared" si="18"/>
        <v>-50979363.82544698</v>
      </c>
      <c r="K191" s="80">
        <f t="shared" si="14"/>
        <v>94675961.93731286</v>
      </c>
    </row>
    <row r="192" spans="1:11" ht="14.25" customHeight="1" hidden="1" outlineLevel="1">
      <c r="A192" s="85">
        <v>183</v>
      </c>
      <c r="B192" s="92">
        <v>47727</v>
      </c>
      <c r="C192" s="81"/>
      <c r="D192" s="81">
        <f t="shared" si="15"/>
        <v>799065.1187509205</v>
      </c>
      <c r="E192" s="81"/>
      <c r="F192" s="81">
        <f t="shared" si="19"/>
        <v>1679975.1233333333</v>
      </c>
      <c r="G192" s="76">
        <f t="shared" si="16"/>
        <v>-880910.0045824128</v>
      </c>
      <c r="H192" s="76">
        <f t="shared" si="17"/>
        <v>144774415.75817743</v>
      </c>
      <c r="I192" s="76">
        <f t="shared" si="20"/>
        <v>308318.50160384446</v>
      </c>
      <c r="J192" s="76">
        <f t="shared" si="18"/>
        <v>-50671045.32384314</v>
      </c>
      <c r="K192" s="80">
        <f t="shared" si="14"/>
        <v>94103370.4343343</v>
      </c>
    </row>
    <row r="193" spans="1:11" ht="14.25" customHeight="1" hidden="1" outlineLevel="1">
      <c r="A193" s="85">
        <v>184</v>
      </c>
      <c r="B193" s="92">
        <v>47757</v>
      </c>
      <c r="C193" s="81"/>
      <c r="D193" s="81">
        <f t="shared" si="15"/>
        <v>794232.4464657814</v>
      </c>
      <c r="E193" s="81"/>
      <c r="F193" s="81">
        <f t="shared" si="19"/>
        <v>1679975.1233333333</v>
      </c>
      <c r="G193" s="76">
        <f t="shared" si="16"/>
        <v>-885742.6768675519</v>
      </c>
      <c r="H193" s="76">
        <f t="shared" si="17"/>
        <v>143888673.08130988</v>
      </c>
      <c r="I193" s="76">
        <f t="shared" si="20"/>
        <v>310009.93690364313</v>
      </c>
      <c r="J193" s="76">
        <f t="shared" si="18"/>
        <v>-50361035.386939496</v>
      </c>
      <c r="K193" s="80">
        <f t="shared" si="14"/>
        <v>93527637.69437039</v>
      </c>
    </row>
    <row r="194" spans="1:11" ht="14.25" customHeight="1" hidden="1" outlineLevel="1">
      <c r="A194" s="85">
        <v>185</v>
      </c>
      <c r="B194" s="92">
        <v>47788</v>
      </c>
      <c r="C194" s="81"/>
      <c r="D194" s="81">
        <f t="shared" si="15"/>
        <v>789373.262140486</v>
      </c>
      <c r="E194" s="81"/>
      <c r="F194" s="81">
        <f t="shared" si="19"/>
        <v>1679975.1233333333</v>
      </c>
      <c r="G194" s="76">
        <f t="shared" si="16"/>
        <v>-890601.8611928473</v>
      </c>
      <c r="H194" s="76">
        <f t="shared" si="17"/>
        <v>142998071.22011703</v>
      </c>
      <c r="I194" s="76">
        <f t="shared" si="20"/>
        <v>311710.6514174965</v>
      </c>
      <c r="J194" s="76">
        <f t="shared" si="18"/>
        <v>-50049324.735522</v>
      </c>
      <c r="K194" s="80">
        <f t="shared" si="14"/>
        <v>92948746.48459503</v>
      </c>
    </row>
    <row r="195" spans="1:11" ht="14.25" customHeight="1" hidden="1" outlineLevel="1">
      <c r="A195" s="85">
        <v>186</v>
      </c>
      <c r="B195" s="92">
        <v>47818</v>
      </c>
      <c r="C195" s="81"/>
      <c r="D195" s="81">
        <f t="shared" si="15"/>
        <v>784487.4203299821</v>
      </c>
      <c r="E195" s="81"/>
      <c r="F195" s="81">
        <f t="shared" si="19"/>
        <v>1679975.1233333333</v>
      </c>
      <c r="G195" s="76">
        <f t="shared" si="16"/>
        <v>-895487.7030033512</v>
      </c>
      <c r="H195" s="76">
        <f t="shared" si="17"/>
        <v>142102583.5171137</v>
      </c>
      <c r="I195" s="76">
        <f t="shared" si="20"/>
        <v>313420.6960511729</v>
      </c>
      <c r="J195" s="76">
        <f t="shared" si="18"/>
        <v>-49735904.03947083</v>
      </c>
      <c r="K195" s="80">
        <f t="shared" si="14"/>
        <v>92366679.47764286</v>
      </c>
    </row>
    <row r="196" spans="1:11" ht="14.25" customHeight="1" hidden="1" outlineLevel="1">
      <c r="A196" s="85">
        <v>187</v>
      </c>
      <c r="B196" s="92">
        <v>47849</v>
      </c>
      <c r="C196" s="81"/>
      <c r="D196" s="81">
        <f t="shared" si="15"/>
        <v>779574.7747913058</v>
      </c>
      <c r="E196" s="81"/>
      <c r="F196" s="81">
        <f t="shared" si="19"/>
        <v>1679975.1233333333</v>
      </c>
      <c r="G196" s="76">
        <f t="shared" si="16"/>
        <v>-900400.3485420275</v>
      </c>
      <c r="H196" s="76">
        <f t="shared" si="17"/>
        <v>141202183.16857165</v>
      </c>
      <c r="I196" s="76">
        <f t="shared" si="20"/>
        <v>315140.1219897096</v>
      </c>
      <c r="J196" s="76">
        <f t="shared" si="18"/>
        <v>-49420763.91748112</v>
      </c>
      <c r="K196" s="80">
        <f t="shared" si="14"/>
        <v>91781419.25109053</v>
      </c>
    </row>
    <row r="197" spans="1:11" ht="14.25" customHeight="1" hidden="1" outlineLevel="1">
      <c r="A197" s="85">
        <v>188</v>
      </c>
      <c r="B197" s="92">
        <v>47880</v>
      </c>
      <c r="C197" s="81"/>
      <c r="D197" s="81">
        <f t="shared" si="15"/>
        <v>774635.178479204</v>
      </c>
      <c r="E197" s="81"/>
      <c r="F197" s="81">
        <f t="shared" si="19"/>
        <v>1679975.1233333333</v>
      </c>
      <c r="G197" s="76">
        <f t="shared" si="16"/>
        <v>-905339.9448541293</v>
      </c>
      <c r="H197" s="76">
        <f t="shared" si="17"/>
        <v>140296843.2237175</v>
      </c>
      <c r="I197" s="76">
        <f t="shared" si="20"/>
        <v>316868.98069894523</v>
      </c>
      <c r="J197" s="76">
        <f t="shared" si="18"/>
        <v>-49103894.936782174</v>
      </c>
      <c r="K197" s="80">
        <f t="shared" si="14"/>
        <v>91192948.28693533</v>
      </c>
    </row>
    <row r="198" spans="1:11" ht="14.25" customHeight="1" hidden="1" outlineLevel="1">
      <c r="A198" s="85">
        <v>189</v>
      </c>
      <c r="B198" s="92">
        <v>47908</v>
      </c>
      <c r="C198" s="81"/>
      <c r="D198" s="81">
        <f t="shared" si="15"/>
        <v>769668.4835417342</v>
      </c>
      <c r="E198" s="81"/>
      <c r="F198" s="81">
        <f t="shared" si="19"/>
        <v>1679975.1233333333</v>
      </c>
      <c r="G198" s="76">
        <f t="shared" si="16"/>
        <v>-910306.6397915991</v>
      </c>
      <c r="H198" s="76">
        <f t="shared" si="17"/>
        <v>139386536.5839259</v>
      </c>
      <c r="I198" s="76">
        <f t="shared" si="20"/>
        <v>318607.32392705965</v>
      </c>
      <c r="J198" s="76">
        <f t="shared" si="18"/>
        <v>-48785287.612855114</v>
      </c>
      <c r="K198" s="80">
        <f t="shared" si="14"/>
        <v>90601248.9710708</v>
      </c>
    </row>
    <row r="199" spans="1:11" ht="14.25" customHeight="1" hidden="1" outlineLevel="1">
      <c r="A199" s="85">
        <v>190</v>
      </c>
      <c r="B199" s="92">
        <v>47939</v>
      </c>
      <c r="C199" s="81"/>
      <c r="D199" s="81">
        <f t="shared" si="15"/>
        <v>764674.5413158375</v>
      </c>
      <c r="E199" s="81"/>
      <c r="F199" s="81">
        <f t="shared" si="19"/>
        <v>1679975.1233333333</v>
      </c>
      <c r="G199" s="76">
        <f t="shared" si="16"/>
        <v>-915300.5820174958</v>
      </c>
      <c r="H199" s="76">
        <f t="shared" si="17"/>
        <v>138471236.00190842</v>
      </c>
      <c r="I199" s="76">
        <f t="shared" si="20"/>
        <v>320355.2037061235</v>
      </c>
      <c r="J199" s="76">
        <f t="shared" si="18"/>
        <v>-48464932.40914899</v>
      </c>
      <c r="K199" s="80">
        <f t="shared" si="14"/>
        <v>90006303.59275943</v>
      </c>
    </row>
    <row r="200" spans="1:11" ht="14.25" customHeight="1" hidden="1" outlineLevel="1">
      <c r="A200" s="85">
        <v>191</v>
      </c>
      <c r="B200" s="92">
        <v>47969</v>
      </c>
      <c r="C200" s="81"/>
      <c r="D200" s="81">
        <f t="shared" si="15"/>
        <v>759653.2023228896</v>
      </c>
      <c r="E200" s="81"/>
      <c r="F200" s="81">
        <f t="shared" si="19"/>
        <v>1679975.1233333333</v>
      </c>
      <c r="G200" s="76">
        <f t="shared" si="16"/>
        <v>-920321.9210104437</v>
      </c>
      <c r="H200" s="76">
        <f t="shared" si="17"/>
        <v>137550914.080898</v>
      </c>
      <c r="I200" s="76">
        <f t="shared" si="20"/>
        <v>322112.6723536553</v>
      </c>
      <c r="J200" s="76">
        <f t="shared" si="18"/>
        <v>-48142819.736795336</v>
      </c>
      <c r="K200" s="80">
        <f t="shared" si="14"/>
        <v>89408094.34410265</v>
      </c>
    </row>
    <row r="201" spans="1:12" ht="14.25" customHeight="1" hidden="1" outlineLevel="1">
      <c r="A201" s="85">
        <v>192</v>
      </c>
      <c r="B201" s="92">
        <v>48000</v>
      </c>
      <c r="C201" s="81"/>
      <c r="D201" s="81">
        <f t="shared" si="15"/>
        <v>754604.3162642263</v>
      </c>
      <c r="E201" s="81"/>
      <c r="F201" s="81">
        <f t="shared" si="19"/>
        <v>1679975.1233333333</v>
      </c>
      <c r="G201" s="76">
        <f t="shared" si="16"/>
        <v>-925370.807069107</v>
      </c>
      <c r="H201" s="76">
        <f t="shared" si="17"/>
        <v>136625543.2738289</v>
      </c>
      <c r="I201" s="76">
        <f t="shared" si="20"/>
        <v>323879.78247418744</v>
      </c>
      <c r="J201" s="76">
        <f t="shared" si="18"/>
        <v>-47818939.954321146</v>
      </c>
      <c r="K201" s="80">
        <f aca="true" t="shared" si="21" ref="K201:K264">H201+J201</f>
        <v>88806603.31950775</v>
      </c>
      <c r="L201" s="93"/>
    </row>
    <row r="202" spans="1:11" ht="14.25" customHeight="1" hidden="1" outlineLevel="1">
      <c r="A202" s="85">
        <v>193</v>
      </c>
      <c r="B202" s="92">
        <v>48030</v>
      </c>
      <c r="C202" s="81"/>
      <c r="D202" s="81">
        <f aca="true" t="shared" si="22" ref="D202:D265">K201*$D$2</f>
        <v>749527.7320166454</v>
      </c>
      <c r="E202" s="81"/>
      <c r="F202" s="81">
        <f t="shared" si="19"/>
        <v>1679975.1233333333</v>
      </c>
      <c r="G202" s="76">
        <f aca="true" t="shared" si="23" ref="G202:G265">C202+D202-E202-F202</f>
        <v>-930447.3913166879</v>
      </c>
      <c r="H202" s="76">
        <f aca="true" t="shared" si="24" ref="H202:H265">H201+G202</f>
        <v>135695095.8825122</v>
      </c>
      <c r="I202" s="76">
        <f t="shared" si="20"/>
        <v>325656.58696084074</v>
      </c>
      <c r="J202" s="76">
        <f aca="true" t="shared" si="25" ref="J202:J265">I202+J201</f>
        <v>-47493283.36736031</v>
      </c>
      <c r="K202" s="80">
        <f t="shared" si="21"/>
        <v>88201812.5151519</v>
      </c>
    </row>
    <row r="203" spans="1:11" ht="14.25" customHeight="1" hidden="1" outlineLevel="1">
      <c r="A203" s="85">
        <v>194</v>
      </c>
      <c r="B203" s="92">
        <v>48061</v>
      </c>
      <c r="C203" s="81"/>
      <c r="D203" s="81">
        <f t="shared" si="22"/>
        <v>744423.297627882</v>
      </c>
      <c r="E203" s="81"/>
      <c r="F203" s="81">
        <f t="shared" si="19"/>
        <v>1679975.1233333333</v>
      </c>
      <c r="G203" s="76">
        <f t="shared" si="23"/>
        <v>-935551.8257054513</v>
      </c>
      <c r="H203" s="76">
        <f t="shared" si="24"/>
        <v>134759544.05680677</v>
      </c>
      <c r="I203" s="76">
        <f t="shared" si="20"/>
        <v>327443.1389969079</v>
      </c>
      <c r="J203" s="76">
        <f t="shared" si="25"/>
        <v>-47165840.2283634</v>
      </c>
      <c r="K203" s="80">
        <f t="shared" si="21"/>
        <v>87593703.82844338</v>
      </c>
    </row>
    <row r="204" spans="1:11" ht="14.25" customHeight="1" hidden="1" outlineLevel="1">
      <c r="A204" s="85">
        <v>195</v>
      </c>
      <c r="B204" s="92">
        <v>48092</v>
      </c>
      <c r="C204" s="81"/>
      <c r="D204" s="81">
        <f t="shared" si="22"/>
        <v>739290.8603120621</v>
      </c>
      <c r="E204" s="81"/>
      <c r="F204" s="81">
        <f t="shared" si="19"/>
        <v>1679975.1233333333</v>
      </c>
      <c r="G204" s="76">
        <f t="shared" si="23"/>
        <v>-940684.2630212712</v>
      </c>
      <c r="H204" s="76">
        <f t="shared" si="24"/>
        <v>133818859.7937855</v>
      </c>
      <c r="I204" s="76">
        <f t="shared" si="20"/>
        <v>329239.4920574449</v>
      </c>
      <c r="J204" s="76">
        <f t="shared" si="25"/>
        <v>-46836600.73630596</v>
      </c>
      <c r="K204" s="80">
        <f t="shared" si="21"/>
        <v>86982259.05747953</v>
      </c>
    </row>
    <row r="205" spans="1:11" ht="14.25" customHeight="1" hidden="1" outlineLevel="1">
      <c r="A205" s="85">
        <v>196</v>
      </c>
      <c r="B205" s="92">
        <v>48122</v>
      </c>
      <c r="C205" s="81"/>
      <c r="D205" s="81">
        <f t="shared" si="22"/>
        <v>734130.2664451272</v>
      </c>
      <c r="E205" s="81"/>
      <c r="F205" s="81">
        <f t="shared" si="19"/>
        <v>1679975.1233333333</v>
      </c>
      <c r="G205" s="76">
        <f t="shared" si="23"/>
        <v>-945844.8568882061</v>
      </c>
      <c r="H205" s="76">
        <f t="shared" si="24"/>
        <v>132873014.9368973</v>
      </c>
      <c r="I205" s="76">
        <f t="shared" si="20"/>
        <v>331045.6999108721</v>
      </c>
      <c r="J205" s="76">
        <f t="shared" si="25"/>
        <v>-46505555.03639509</v>
      </c>
      <c r="K205" s="80">
        <f t="shared" si="21"/>
        <v>86367459.9005022</v>
      </c>
    </row>
    <row r="206" spans="1:11" ht="14.25" customHeight="1" hidden="1" outlineLevel="1">
      <c r="A206" s="85">
        <v>197</v>
      </c>
      <c r="B206" s="92">
        <v>48153</v>
      </c>
      <c r="C206" s="81"/>
      <c r="D206" s="81">
        <f t="shared" si="22"/>
        <v>728941.3615602385</v>
      </c>
      <c r="E206" s="81"/>
      <c r="F206" s="81">
        <f t="shared" si="19"/>
        <v>1679975.1233333333</v>
      </c>
      <c r="G206" s="76">
        <f t="shared" si="23"/>
        <v>-951033.7617730948</v>
      </c>
      <c r="H206" s="76">
        <f t="shared" si="24"/>
        <v>131921981.1751242</v>
      </c>
      <c r="I206" s="76">
        <f t="shared" si="20"/>
        <v>332861.8166205831</v>
      </c>
      <c r="J206" s="76">
        <f t="shared" si="25"/>
        <v>-46172693.21977451</v>
      </c>
      <c r="K206" s="80">
        <f t="shared" si="21"/>
        <v>85749287.95534968</v>
      </c>
    </row>
    <row r="207" spans="1:11" ht="14.25" customHeight="1" hidden="1" outlineLevel="1">
      <c r="A207" s="85">
        <v>198</v>
      </c>
      <c r="B207" s="92">
        <v>48183</v>
      </c>
      <c r="C207" s="81"/>
      <c r="D207" s="81">
        <f t="shared" si="22"/>
        <v>723723.9903431513</v>
      </c>
      <c r="E207" s="81"/>
      <c r="F207" s="81">
        <f t="shared" si="19"/>
        <v>1679975.1233333333</v>
      </c>
      <c r="G207" s="76">
        <f t="shared" si="23"/>
        <v>-956251.132990182</v>
      </c>
      <c r="H207" s="76">
        <f t="shared" si="24"/>
        <v>130965730.04213402</v>
      </c>
      <c r="I207" s="76">
        <f t="shared" si="20"/>
        <v>334687.8965465637</v>
      </c>
      <c r="J207" s="76">
        <f t="shared" si="25"/>
        <v>-45838005.32322794</v>
      </c>
      <c r="K207" s="80">
        <f t="shared" si="21"/>
        <v>85127724.71890607</v>
      </c>
    </row>
    <row r="208" spans="1:11" ht="14.25" customHeight="1" hidden="1" outlineLevel="1">
      <c r="A208" s="85">
        <v>199</v>
      </c>
      <c r="B208" s="92">
        <v>48214</v>
      </c>
      <c r="C208" s="81"/>
      <c r="D208" s="81">
        <f t="shared" si="22"/>
        <v>718477.9966275672</v>
      </c>
      <c r="E208" s="81"/>
      <c r="F208" s="81">
        <f t="shared" si="19"/>
        <v>1679975.1233333333</v>
      </c>
      <c r="G208" s="76">
        <f t="shared" si="23"/>
        <v>-961497.1267057661</v>
      </c>
      <c r="H208" s="76">
        <f t="shared" si="24"/>
        <v>130004232.91542825</v>
      </c>
      <c r="I208" s="76">
        <f t="shared" si="20"/>
        <v>336523.99434701813</v>
      </c>
      <c r="J208" s="76">
        <f t="shared" si="25"/>
        <v>-45501481.32888092</v>
      </c>
      <c r="K208" s="80">
        <f t="shared" si="21"/>
        <v>84502751.58654733</v>
      </c>
    </row>
    <row r="209" spans="1:11" ht="14.25" customHeight="1" hidden="1" outlineLevel="1">
      <c r="A209" s="85">
        <v>200</v>
      </c>
      <c r="B209" s="92">
        <v>48245</v>
      </c>
      <c r="C209" s="81"/>
      <c r="D209" s="81">
        <f t="shared" si="22"/>
        <v>713203.2233904594</v>
      </c>
      <c r="E209" s="81"/>
      <c r="F209" s="81">
        <f t="shared" si="19"/>
        <v>1679975.1233333333</v>
      </c>
      <c r="G209" s="76">
        <f t="shared" si="23"/>
        <v>-966771.8999428739</v>
      </c>
      <c r="H209" s="76">
        <f t="shared" si="24"/>
        <v>129037461.01548538</v>
      </c>
      <c r="I209" s="76">
        <f t="shared" si="20"/>
        <v>338370.1649800058</v>
      </c>
      <c r="J209" s="76">
        <f t="shared" si="25"/>
        <v>-45163111.16390091</v>
      </c>
      <c r="K209" s="80">
        <f t="shared" si="21"/>
        <v>83874349.85158446</v>
      </c>
    </row>
    <row r="210" spans="1:11" ht="14.25" customHeight="1" hidden="1" outlineLevel="1">
      <c r="A210" s="85">
        <v>201</v>
      </c>
      <c r="B210" s="92">
        <v>48274</v>
      </c>
      <c r="C210" s="81"/>
      <c r="D210" s="81">
        <f t="shared" si="22"/>
        <v>707899.5127473728</v>
      </c>
      <c r="E210" s="81"/>
      <c r="F210" s="81">
        <f t="shared" si="19"/>
        <v>1679975.1233333333</v>
      </c>
      <c r="G210" s="76">
        <f t="shared" si="23"/>
        <v>-972075.6105859604</v>
      </c>
      <c r="H210" s="76">
        <f t="shared" si="24"/>
        <v>128065385.40489942</v>
      </c>
      <c r="I210" s="76">
        <f t="shared" si="20"/>
        <v>340226.46370508615</v>
      </c>
      <c r="J210" s="76">
        <f t="shared" si="25"/>
        <v>-44822884.70019583</v>
      </c>
      <c r="K210" s="80">
        <f t="shared" si="21"/>
        <v>83242500.7047036</v>
      </c>
    </row>
    <row r="211" spans="1:11" ht="14.25" customHeight="1" hidden="1" outlineLevel="1">
      <c r="A211" s="85">
        <v>202</v>
      </c>
      <c r="B211" s="92">
        <v>48305</v>
      </c>
      <c r="C211" s="81"/>
      <c r="D211" s="81">
        <f t="shared" si="22"/>
        <v>702566.7059476983</v>
      </c>
      <c r="E211" s="81"/>
      <c r="F211" s="81">
        <f t="shared" si="19"/>
        <v>1679975.1233333333</v>
      </c>
      <c r="G211" s="76">
        <f t="shared" si="23"/>
        <v>-977408.417385635</v>
      </c>
      <c r="H211" s="76">
        <f t="shared" si="24"/>
        <v>127087976.98751378</v>
      </c>
      <c r="I211" s="76">
        <f t="shared" si="20"/>
        <v>342092.94608497224</v>
      </c>
      <c r="J211" s="76">
        <f t="shared" si="25"/>
        <v>-44480791.75411086</v>
      </c>
      <c r="K211" s="80">
        <f t="shared" si="21"/>
        <v>82607185.23340292</v>
      </c>
    </row>
    <row r="212" spans="1:11" ht="14.25" customHeight="1" hidden="1" outlineLevel="1">
      <c r="A212" s="85">
        <v>203</v>
      </c>
      <c r="B212" s="92">
        <v>48335</v>
      </c>
      <c r="C212" s="81"/>
      <c r="D212" s="81">
        <f t="shared" si="22"/>
        <v>697204.6433699207</v>
      </c>
      <c r="E212" s="81"/>
      <c r="F212" s="81">
        <f t="shared" si="19"/>
        <v>1679975.1233333333</v>
      </c>
      <c r="G212" s="76">
        <f t="shared" si="23"/>
        <v>-982770.4799634126</v>
      </c>
      <c r="H212" s="76">
        <f t="shared" si="24"/>
        <v>126105206.50755037</v>
      </c>
      <c r="I212" s="76">
        <f t="shared" si="20"/>
        <v>343969.6679871944</v>
      </c>
      <c r="J212" s="76">
        <f t="shared" si="25"/>
        <v>-44136822.08612366</v>
      </c>
      <c r="K212" s="80">
        <f t="shared" si="21"/>
        <v>81968384.42142671</v>
      </c>
    </row>
    <row r="213" spans="1:12" ht="14.25" customHeight="1" hidden="1" outlineLevel="1">
      <c r="A213" s="85">
        <v>204</v>
      </c>
      <c r="B213" s="92">
        <v>48366</v>
      </c>
      <c r="C213" s="81"/>
      <c r="D213" s="81">
        <f t="shared" si="22"/>
        <v>691813.1645168414</v>
      </c>
      <c r="E213" s="81"/>
      <c r="F213" s="81">
        <f t="shared" si="19"/>
        <v>1679975.1233333333</v>
      </c>
      <c r="G213" s="76">
        <f t="shared" si="23"/>
        <v>-988161.9588164919</v>
      </c>
      <c r="H213" s="76">
        <f t="shared" si="24"/>
        <v>125117044.54873388</v>
      </c>
      <c r="I213" s="76">
        <f t="shared" si="20"/>
        <v>345856.68558577215</v>
      </c>
      <c r="J213" s="76">
        <f t="shared" si="25"/>
        <v>-43790965.400537886</v>
      </c>
      <c r="K213" s="80">
        <f t="shared" si="21"/>
        <v>81326079.14819598</v>
      </c>
      <c r="L213" s="93"/>
    </row>
    <row r="214" spans="1:11" ht="14.25" customHeight="1" hidden="1" outlineLevel="1">
      <c r="A214" s="85">
        <v>205</v>
      </c>
      <c r="B214" s="92">
        <v>48396</v>
      </c>
      <c r="C214" s="81"/>
      <c r="D214" s="81">
        <f t="shared" si="22"/>
        <v>686392.108010774</v>
      </c>
      <c r="E214" s="81"/>
      <c r="F214" s="81">
        <f aca="true" t="shared" si="26" ref="F214:F277">$D$3</f>
        <v>1679975.1233333333</v>
      </c>
      <c r="G214" s="76">
        <f t="shared" si="23"/>
        <v>-993583.0153225593</v>
      </c>
      <c r="H214" s="76">
        <f t="shared" si="24"/>
        <v>124123461.53341131</v>
      </c>
      <c r="I214" s="76">
        <f t="shared" si="20"/>
        <v>347754.0553628957</v>
      </c>
      <c r="J214" s="76">
        <f t="shared" si="25"/>
        <v>-43443211.34517499</v>
      </c>
      <c r="K214" s="80">
        <f t="shared" si="21"/>
        <v>80680250.18823633</v>
      </c>
    </row>
    <row r="215" spans="1:11" ht="14.25" customHeight="1" hidden="1" outlineLevel="1">
      <c r="A215" s="85">
        <v>206</v>
      </c>
      <c r="B215" s="92">
        <v>48427</v>
      </c>
      <c r="C215" s="81"/>
      <c r="D215" s="81">
        <f t="shared" si="22"/>
        <v>680941.3115887146</v>
      </c>
      <c r="E215" s="81"/>
      <c r="F215" s="81">
        <f t="shared" si="26"/>
        <v>1679975.1233333333</v>
      </c>
      <c r="G215" s="76">
        <f t="shared" si="23"/>
        <v>-999033.8117446187</v>
      </c>
      <c r="H215" s="76">
        <f t="shared" si="24"/>
        <v>123124427.7216667</v>
      </c>
      <c r="I215" s="76">
        <f aca="true" t="shared" si="27" ref="I215:I278">-G215*0.35</f>
        <v>349661.83411061653</v>
      </c>
      <c r="J215" s="76">
        <f t="shared" si="25"/>
        <v>-43093549.51106437</v>
      </c>
      <c r="K215" s="80">
        <f t="shared" si="21"/>
        <v>80030878.21060231</v>
      </c>
    </row>
    <row r="216" spans="1:11" ht="14.25" customHeight="1" hidden="1" outlineLevel="1">
      <c r="A216" s="85">
        <v>207</v>
      </c>
      <c r="B216" s="92">
        <v>48458</v>
      </c>
      <c r="C216" s="81"/>
      <c r="D216" s="81">
        <f t="shared" si="22"/>
        <v>675460.6120974835</v>
      </c>
      <c r="E216" s="81"/>
      <c r="F216" s="81">
        <f t="shared" si="26"/>
        <v>1679975.1233333333</v>
      </c>
      <c r="G216" s="76">
        <f t="shared" si="23"/>
        <v>-1004514.5112358498</v>
      </c>
      <c r="H216" s="76">
        <f t="shared" si="24"/>
        <v>122119913.21043085</v>
      </c>
      <c r="I216" s="76">
        <f t="shared" si="27"/>
        <v>351580.0789325474</v>
      </c>
      <c r="J216" s="76">
        <f t="shared" si="25"/>
        <v>-42741969.43213183</v>
      </c>
      <c r="K216" s="80">
        <f t="shared" si="21"/>
        <v>79377943.77829902</v>
      </c>
    </row>
    <row r="217" spans="1:11" ht="14.25" customHeight="1" hidden="1" outlineLevel="1">
      <c r="A217" s="85">
        <v>208</v>
      </c>
      <c r="B217" s="92">
        <v>48488</v>
      </c>
      <c r="C217" s="81"/>
      <c r="D217" s="81">
        <f t="shared" si="22"/>
        <v>669949.8454888437</v>
      </c>
      <c r="E217" s="81"/>
      <c r="F217" s="81">
        <f t="shared" si="26"/>
        <v>1679975.1233333333</v>
      </c>
      <c r="G217" s="76">
        <f t="shared" si="23"/>
        <v>-1010025.2778444896</v>
      </c>
      <c r="H217" s="76">
        <f t="shared" si="24"/>
        <v>121109887.93258636</v>
      </c>
      <c r="I217" s="76">
        <f t="shared" si="27"/>
        <v>353508.8472455713</v>
      </c>
      <c r="J217" s="76">
        <f t="shared" si="25"/>
        <v>-42388460.58488625</v>
      </c>
      <c r="K217" s="80">
        <f t="shared" si="21"/>
        <v>78721427.3477001</v>
      </c>
    </row>
    <row r="218" spans="1:11" ht="14.25" customHeight="1" hidden="1" outlineLevel="1">
      <c r="A218" s="85">
        <v>209</v>
      </c>
      <c r="B218" s="92">
        <v>48519</v>
      </c>
      <c r="C218" s="81"/>
      <c r="D218" s="81">
        <f t="shared" si="22"/>
        <v>664408.8468145889</v>
      </c>
      <c r="E218" s="81"/>
      <c r="F218" s="81">
        <f t="shared" si="26"/>
        <v>1679975.1233333333</v>
      </c>
      <c r="G218" s="76">
        <f t="shared" si="23"/>
        <v>-1015566.2765187444</v>
      </c>
      <c r="H218" s="76">
        <f t="shared" si="24"/>
        <v>120094321.65606761</v>
      </c>
      <c r="I218" s="76">
        <f t="shared" si="27"/>
        <v>355448.19678156055</v>
      </c>
      <c r="J218" s="76">
        <f t="shared" si="25"/>
        <v>-42033012.38810469</v>
      </c>
      <c r="K218" s="80">
        <f t="shared" si="21"/>
        <v>78061309.26796292</v>
      </c>
    </row>
    <row r="219" spans="1:11" ht="14.25" customHeight="1" hidden="1" outlineLevel="1">
      <c r="A219" s="85">
        <v>210</v>
      </c>
      <c r="B219" s="92">
        <v>48549</v>
      </c>
      <c r="C219" s="81"/>
      <c r="D219" s="81">
        <f t="shared" si="22"/>
        <v>658837.450221607</v>
      </c>
      <c r="E219" s="81"/>
      <c r="F219" s="81">
        <f t="shared" si="26"/>
        <v>1679975.1233333333</v>
      </c>
      <c r="G219" s="76">
        <f t="shared" si="23"/>
        <v>-1021137.6731117263</v>
      </c>
      <c r="H219" s="76">
        <f t="shared" si="24"/>
        <v>119073183.98295589</v>
      </c>
      <c r="I219" s="76">
        <f t="shared" si="27"/>
        <v>357398.1855891042</v>
      </c>
      <c r="J219" s="76">
        <f t="shared" si="25"/>
        <v>-41675614.20251559</v>
      </c>
      <c r="K219" s="80">
        <f t="shared" si="21"/>
        <v>77397569.7804403</v>
      </c>
    </row>
    <row r="220" spans="1:11" ht="14.25" customHeight="1" hidden="1" outlineLevel="1">
      <c r="A220" s="85">
        <v>211</v>
      </c>
      <c r="B220" s="92">
        <v>48580</v>
      </c>
      <c r="C220" s="81"/>
      <c r="D220" s="81">
        <f t="shared" si="22"/>
        <v>653235.4889469161</v>
      </c>
      <c r="E220" s="81"/>
      <c r="F220" s="81">
        <f t="shared" si="26"/>
        <v>1679975.1233333333</v>
      </c>
      <c r="G220" s="76">
        <f t="shared" si="23"/>
        <v>-1026739.6343864172</v>
      </c>
      <c r="H220" s="76">
        <f t="shared" si="24"/>
        <v>118046444.34856947</v>
      </c>
      <c r="I220" s="76">
        <f t="shared" si="27"/>
        <v>359358.872035246</v>
      </c>
      <c r="J220" s="76">
        <f t="shared" si="25"/>
        <v>-41316255.330480345</v>
      </c>
      <c r="K220" s="80">
        <f t="shared" si="21"/>
        <v>76730189.01808912</v>
      </c>
    </row>
    <row r="221" spans="1:11" ht="14.25" customHeight="1" hidden="1" outlineLevel="1">
      <c r="A221" s="85">
        <v>212</v>
      </c>
      <c r="B221" s="92">
        <v>48611</v>
      </c>
      <c r="C221" s="81"/>
      <c r="D221" s="81">
        <f t="shared" si="22"/>
        <v>647602.7953126722</v>
      </c>
      <c r="E221" s="81"/>
      <c r="F221" s="81">
        <f t="shared" si="26"/>
        <v>1679975.1233333333</v>
      </c>
      <c r="G221" s="76">
        <f t="shared" si="23"/>
        <v>-1032372.3280206611</v>
      </c>
      <c r="H221" s="76">
        <f t="shared" si="24"/>
        <v>117014072.0205488</v>
      </c>
      <c r="I221" s="76">
        <f t="shared" si="27"/>
        <v>361330.31480723136</v>
      </c>
      <c r="J221" s="76">
        <f t="shared" si="25"/>
        <v>-40954925.015673116</v>
      </c>
      <c r="K221" s="80">
        <f t="shared" si="21"/>
        <v>76059147.00487569</v>
      </c>
    </row>
    <row r="222" spans="1:11" ht="14.25" customHeight="1" hidden="1" outlineLevel="1">
      <c r="A222" s="85">
        <v>213</v>
      </c>
      <c r="B222" s="92">
        <v>48639</v>
      </c>
      <c r="C222" s="81"/>
      <c r="D222" s="81">
        <f t="shared" si="22"/>
        <v>641939.2007211508</v>
      </c>
      <c r="E222" s="81"/>
      <c r="F222" s="81">
        <f t="shared" si="26"/>
        <v>1679975.1233333333</v>
      </c>
      <c r="G222" s="76">
        <f t="shared" si="23"/>
        <v>-1038035.9226121824</v>
      </c>
      <c r="H222" s="76">
        <f t="shared" si="24"/>
        <v>115976036.09793663</v>
      </c>
      <c r="I222" s="76">
        <f t="shared" si="27"/>
        <v>363312.5729142638</v>
      </c>
      <c r="J222" s="76">
        <f t="shared" si="25"/>
        <v>-40591612.44275885</v>
      </c>
      <c r="K222" s="80">
        <f t="shared" si="21"/>
        <v>75384423.65517777</v>
      </c>
    </row>
    <row r="223" spans="1:11" ht="14.25" customHeight="1" hidden="1" outlineLevel="1">
      <c r="A223" s="85">
        <v>214</v>
      </c>
      <c r="B223" s="92">
        <v>48670</v>
      </c>
      <c r="C223" s="81"/>
      <c r="D223" s="81">
        <f t="shared" si="22"/>
        <v>636244.5356497003</v>
      </c>
      <c r="E223" s="81"/>
      <c r="F223" s="81">
        <f t="shared" si="26"/>
        <v>1679975.1233333333</v>
      </c>
      <c r="G223" s="76">
        <f t="shared" si="23"/>
        <v>-1043730.587683633</v>
      </c>
      <c r="H223" s="76">
        <f t="shared" si="24"/>
        <v>114932305.510253</v>
      </c>
      <c r="I223" s="76">
        <f t="shared" si="27"/>
        <v>365305.7056892715</v>
      </c>
      <c r="J223" s="76">
        <f t="shared" si="25"/>
        <v>-40226306.73706958</v>
      </c>
      <c r="K223" s="80">
        <f t="shared" si="21"/>
        <v>74705998.77318342</v>
      </c>
    </row>
    <row r="224" spans="1:11" ht="14.25" customHeight="1" hidden="1" outlineLevel="1">
      <c r="A224" s="85">
        <v>215</v>
      </c>
      <c r="B224" s="92">
        <v>48700</v>
      </c>
      <c r="C224" s="81"/>
      <c r="D224" s="81">
        <f t="shared" si="22"/>
        <v>630518.6296456681</v>
      </c>
      <c r="E224" s="81"/>
      <c r="F224" s="81">
        <f t="shared" si="26"/>
        <v>1679975.1233333333</v>
      </c>
      <c r="G224" s="76">
        <f t="shared" si="23"/>
        <v>-1049456.493687665</v>
      </c>
      <c r="H224" s="76">
        <f t="shared" si="24"/>
        <v>113882849.01656534</v>
      </c>
      <c r="I224" s="76">
        <f t="shared" si="27"/>
        <v>367309.77279068273</v>
      </c>
      <c r="J224" s="76">
        <f t="shared" si="25"/>
        <v>-39858996.96427889</v>
      </c>
      <c r="K224" s="80">
        <f t="shared" si="21"/>
        <v>74023852.05228645</v>
      </c>
    </row>
    <row r="225" spans="1:12" ht="14.25" customHeight="1" hidden="1" outlineLevel="1">
      <c r="A225" s="85">
        <v>216</v>
      </c>
      <c r="B225" s="92">
        <v>48731</v>
      </c>
      <c r="C225" s="81"/>
      <c r="D225" s="81">
        <f t="shared" si="22"/>
        <v>624761.3113212975</v>
      </c>
      <c r="E225" s="81"/>
      <c r="F225" s="81">
        <f t="shared" si="26"/>
        <v>1679975.1233333333</v>
      </c>
      <c r="G225" s="76">
        <f t="shared" si="23"/>
        <v>-1055213.8120120359</v>
      </c>
      <c r="H225" s="76">
        <f t="shared" si="24"/>
        <v>112827635.2045533</v>
      </c>
      <c r="I225" s="76">
        <f t="shared" si="27"/>
        <v>369324.83420421253</v>
      </c>
      <c r="J225" s="76">
        <f t="shared" si="25"/>
        <v>-39489672.13007468</v>
      </c>
      <c r="K225" s="80">
        <f t="shared" si="21"/>
        <v>73337963.07447863</v>
      </c>
      <c r="L225" s="93"/>
    </row>
    <row r="226" spans="1:11" ht="14.25" customHeight="1" hidden="1" outlineLevel="1">
      <c r="A226" s="85">
        <v>217</v>
      </c>
      <c r="B226" s="92">
        <v>48761</v>
      </c>
      <c r="C226" s="81"/>
      <c r="D226" s="81">
        <f t="shared" si="22"/>
        <v>618972.4083485996</v>
      </c>
      <c r="E226" s="81"/>
      <c r="F226" s="81">
        <f t="shared" si="26"/>
        <v>1679975.1233333333</v>
      </c>
      <c r="G226" s="76">
        <f t="shared" si="23"/>
        <v>-1061002.7149847336</v>
      </c>
      <c r="H226" s="76">
        <f t="shared" si="24"/>
        <v>111766632.48956858</v>
      </c>
      <c r="I226" s="76">
        <f t="shared" si="27"/>
        <v>371350.95024465676</v>
      </c>
      <c r="J226" s="76">
        <f t="shared" si="25"/>
        <v>-39118321.17983002</v>
      </c>
      <c r="K226" s="80">
        <f t="shared" si="21"/>
        <v>72648311.30973855</v>
      </c>
    </row>
    <row r="227" spans="1:11" ht="14.25" customHeight="1" hidden="1" outlineLevel="1">
      <c r="A227" s="85">
        <v>218</v>
      </c>
      <c r="B227" s="92">
        <v>48792</v>
      </c>
      <c r="C227" s="81"/>
      <c r="D227" s="81">
        <f t="shared" si="22"/>
        <v>613151.7474541933</v>
      </c>
      <c r="E227" s="81"/>
      <c r="F227" s="81">
        <f t="shared" si="26"/>
        <v>1679975.1233333333</v>
      </c>
      <c r="G227" s="76">
        <f t="shared" si="23"/>
        <v>-1066823.37587914</v>
      </c>
      <c r="H227" s="76">
        <f t="shared" si="24"/>
        <v>110699809.11368944</v>
      </c>
      <c r="I227" s="76">
        <f t="shared" si="27"/>
        <v>373388.181557699</v>
      </c>
      <c r="J227" s="76">
        <f t="shared" si="25"/>
        <v>-38744932.99827232</v>
      </c>
      <c r="K227" s="80">
        <f t="shared" si="21"/>
        <v>71954876.11541712</v>
      </c>
    </row>
    <row r="228" spans="1:11" ht="14.25" customHeight="1" hidden="1" outlineLevel="1">
      <c r="A228" s="85">
        <v>219</v>
      </c>
      <c r="B228" s="92">
        <v>48823</v>
      </c>
      <c r="C228" s="81"/>
      <c r="D228" s="81">
        <f t="shared" si="22"/>
        <v>607299.1544141205</v>
      </c>
      <c r="E228" s="81"/>
      <c r="F228" s="81">
        <f t="shared" si="26"/>
        <v>1679975.1233333333</v>
      </c>
      <c r="G228" s="76">
        <f t="shared" si="23"/>
        <v>-1072675.968919213</v>
      </c>
      <c r="H228" s="76">
        <f t="shared" si="24"/>
        <v>109627133.14477022</v>
      </c>
      <c r="I228" s="76">
        <f t="shared" si="27"/>
        <v>375436.5891217245</v>
      </c>
      <c r="J228" s="76">
        <f t="shared" si="25"/>
        <v>-38369496.4091506</v>
      </c>
      <c r="K228" s="80">
        <f t="shared" si="21"/>
        <v>71257636.73561962</v>
      </c>
    </row>
    <row r="229" spans="1:11" ht="14.25" customHeight="1" hidden="1" outlineLevel="1">
      <c r="A229" s="85">
        <v>220</v>
      </c>
      <c r="B229" s="92">
        <v>48853</v>
      </c>
      <c r="C229" s="81"/>
      <c r="D229" s="81">
        <f t="shared" si="22"/>
        <v>601414.4540486295</v>
      </c>
      <c r="E229" s="81"/>
      <c r="F229" s="81">
        <f t="shared" si="26"/>
        <v>1679975.1233333333</v>
      </c>
      <c r="G229" s="76">
        <f t="shared" si="23"/>
        <v>-1078560.6692847037</v>
      </c>
      <c r="H229" s="76">
        <f t="shared" si="24"/>
        <v>108548572.47548552</v>
      </c>
      <c r="I229" s="76">
        <f t="shared" si="27"/>
        <v>377496.23424964625</v>
      </c>
      <c r="J229" s="76">
        <f t="shared" si="25"/>
        <v>-37992000.17490096</v>
      </c>
      <c r="K229" s="80">
        <f t="shared" si="21"/>
        <v>70556572.30058455</v>
      </c>
    </row>
    <row r="230" spans="1:11" ht="14.25" customHeight="1" hidden="1" outlineLevel="1">
      <c r="A230" s="85">
        <v>221</v>
      </c>
      <c r="B230" s="92">
        <v>48884</v>
      </c>
      <c r="C230" s="81"/>
      <c r="D230" s="81">
        <f t="shared" si="22"/>
        <v>595497.4702169336</v>
      </c>
      <c r="E230" s="81"/>
      <c r="F230" s="81">
        <f t="shared" si="26"/>
        <v>1679975.1233333333</v>
      </c>
      <c r="G230" s="76">
        <f t="shared" si="23"/>
        <v>-1084477.6531163997</v>
      </c>
      <c r="H230" s="76">
        <f t="shared" si="24"/>
        <v>107464094.82236911</v>
      </c>
      <c r="I230" s="76">
        <f t="shared" si="27"/>
        <v>379567.17859073984</v>
      </c>
      <c r="J230" s="76">
        <f t="shared" si="25"/>
        <v>-37612432.99631022</v>
      </c>
      <c r="K230" s="80">
        <f t="shared" si="21"/>
        <v>69851661.8260589</v>
      </c>
    </row>
    <row r="231" spans="1:11" ht="14.25" customHeight="1" hidden="1" outlineLevel="1">
      <c r="A231" s="85">
        <v>222</v>
      </c>
      <c r="B231" s="92">
        <v>48914</v>
      </c>
      <c r="C231" s="81"/>
      <c r="D231" s="81">
        <f t="shared" si="22"/>
        <v>589548.025811937</v>
      </c>
      <c r="E231" s="81"/>
      <c r="F231" s="81">
        <f t="shared" si="26"/>
        <v>1679975.1233333333</v>
      </c>
      <c r="G231" s="76">
        <f t="shared" si="23"/>
        <v>-1090427.0975213964</v>
      </c>
      <c r="H231" s="76">
        <f t="shared" si="24"/>
        <v>106373667.72484772</v>
      </c>
      <c r="I231" s="76">
        <f t="shared" si="27"/>
        <v>381649.4841324887</v>
      </c>
      <c r="J231" s="76">
        <f t="shared" si="25"/>
        <v>-37230783.51217773</v>
      </c>
      <c r="K231" s="80">
        <f t="shared" si="21"/>
        <v>69142884.21267</v>
      </c>
    </row>
    <row r="232" spans="1:11" ht="14.25" customHeight="1" hidden="1" outlineLevel="1">
      <c r="A232" s="85">
        <v>223</v>
      </c>
      <c r="B232" s="92">
        <v>48945</v>
      </c>
      <c r="C232" s="81"/>
      <c r="D232" s="81">
        <f t="shared" si="22"/>
        <v>583565.9427549348</v>
      </c>
      <c r="E232" s="81"/>
      <c r="F232" s="81">
        <f t="shared" si="26"/>
        <v>1679975.1233333333</v>
      </c>
      <c r="G232" s="76">
        <f t="shared" si="23"/>
        <v>-1096409.1805783985</v>
      </c>
      <c r="H232" s="76">
        <f t="shared" si="24"/>
        <v>105277258.54426932</v>
      </c>
      <c r="I232" s="76">
        <f t="shared" si="27"/>
        <v>383743.2132024395</v>
      </c>
      <c r="J232" s="76">
        <f t="shared" si="25"/>
        <v>-36847040.29897529</v>
      </c>
      <c r="K232" s="80">
        <f t="shared" si="21"/>
        <v>68430218.24529403</v>
      </c>
    </row>
    <row r="233" spans="1:11" ht="14.25" customHeight="1" hidden="1" outlineLevel="1">
      <c r="A233" s="85">
        <v>224</v>
      </c>
      <c r="B233" s="92">
        <v>48976</v>
      </c>
      <c r="C233" s="81"/>
      <c r="D233" s="81">
        <f t="shared" si="22"/>
        <v>577551.0419902817</v>
      </c>
      <c r="E233" s="81"/>
      <c r="F233" s="81">
        <f t="shared" si="26"/>
        <v>1679975.1233333333</v>
      </c>
      <c r="G233" s="76">
        <f t="shared" si="23"/>
        <v>-1102424.0813430515</v>
      </c>
      <c r="H233" s="76">
        <f t="shared" si="24"/>
        <v>104174834.46292627</v>
      </c>
      <c r="I233" s="76">
        <f t="shared" si="27"/>
        <v>385848.42847006803</v>
      </c>
      <c r="J233" s="76">
        <f t="shared" si="25"/>
        <v>-36461191.87050522</v>
      </c>
      <c r="K233" s="80">
        <f t="shared" si="21"/>
        <v>67713642.59242105</v>
      </c>
    </row>
    <row r="234" spans="1:11" ht="14.25" customHeight="1" hidden="1" outlineLevel="1">
      <c r="A234" s="85">
        <v>225</v>
      </c>
      <c r="B234" s="92">
        <v>49004</v>
      </c>
      <c r="C234" s="81"/>
      <c r="D234" s="81">
        <f t="shared" si="22"/>
        <v>571503.1434800337</v>
      </c>
      <c r="E234" s="81"/>
      <c r="F234" s="81">
        <f t="shared" si="26"/>
        <v>1679975.1233333333</v>
      </c>
      <c r="G234" s="76">
        <f t="shared" si="23"/>
        <v>-1108471.9798532994</v>
      </c>
      <c r="H234" s="76">
        <f t="shared" si="24"/>
        <v>103066362.48307297</v>
      </c>
      <c r="I234" s="76">
        <f t="shared" si="27"/>
        <v>387965.19294865476</v>
      </c>
      <c r="J234" s="76">
        <f t="shared" si="25"/>
        <v>-36073226.67755657</v>
      </c>
      <c r="K234" s="80">
        <f t="shared" si="21"/>
        <v>66993135.8055164</v>
      </c>
    </row>
    <row r="235" spans="1:11" ht="14.25" customHeight="1" hidden="1" outlineLevel="1">
      <c r="A235" s="85">
        <v>226</v>
      </c>
      <c r="B235" s="92">
        <v>49035</v>
      </c>
      <c r="C235" s="81"/>
      <c r="D235" s="81">
        <f t="shared" si="22"/>
        <v>565422.0661985584</v>
      </c>
      <c r="E235" s="81"/>
      <c r="F235" s="81">
        <f t="shared" si="26"/>
        <v>1679975.1233333333</v>
      </c>
      <c r="G235" s="76">
        <f t="shared" si="23"/>
        <v>-1114553.057134775</v>
      </c>
      <c r="H235" s="76">
        <f t="shared" si="24"/>
        <v>101951809.42593819</v>
      </c>
      <c r="I235" s="76">
        <f t="shared" si="27"/>
        <v>390093.56999717123</v>
      </c>
      <c r="J235" s="76">
        <f t="shared" si="25"/>
        <v>-35683133.1075594</v>
      </c>
      <c r="K235" s="80">
        <f t="shared" si="21"/>
        <v>66268676.31837879</v>
      </c>
    </row>
    <row r="236" spans="1:11" ht="14.25" customHeight="1" hidden="1" outlineLevel="1">
      <c r="A236" s="85">
        <v>227</v>
      </c>
      <c r="B236" s="92">
        <v>49065</v>
      </c>
      <c r="C236" s="81"/>
      <c r="D236" s="81">
        <f t="shared" si="22"/>
        <v>559307.628127117</v>
      </c>
      <c r="E236" s="81"/>
      <c r="F236" s="81">
        <f t="shared" si="26"/>
        <v>1679975.1233333333</v>
      </c>
      <c r="G236" s="76">
        <f t="shared" si="23"/>
        <v>-1120667.4952062164</v>
      </c>
      <c r="H236" s="76">
        <f t="shared" si="24"/>
        <v>100831141.93073197</v>
      </c>
      <c r="I236" s="76">
        <f t="shared" si="27"/>
        <v>392233.6233221757</v>
      </c>
      <c r="J236" s="76">
        <f t="shared" si="25"/>
        <v>-35290899.484237224</v>
      </c>
      <c r="K236" s="80">
        <f t="shared" si="21"/>
        <v>65540242.44649474</v>
      </c>
    </row>
    <row r="237" spans="1:12" ht="14.25" customHeight="1" hidden="1" outlineLevel="1">
      <c r="A237" s="85">
        <v>228</v>
      </c>
      <c r="B237" s="92">
        <v>49096</v>
      </c>
      <c r="C237" s="81"/>
      <c r="D237" s="81">
        <f t="shared" si="22"/>
        <v>553159.6462484156</v>
      </c>
      <c r="E237" s="81"/>
      <c r="F237" s="81">
        <f t="shared" si="26"/>
        <v>1679975.1233333333</v>
      </c>
      <c r="G237" s="76">
        <f t="shared" si="23"/>
        <v>-1126815.4770849177</v>
      </c>
      <c r="H237" s="76">
        <f t="shared" si="24"/>
        <v>99704326.45364705</v>
      </c>
      <c r="I237" s="76">
        <f t="shared" si="27"/>
        <v>394385.41697972117</v>
      </c>
      <c r="J237" s="76">
        <f t="shared" si="25"/>
        <v>-34896514.0672575</v>
      </c>
      <c r="K237" s="80">
        <f t="shared" si="21"/>
        <v>64807812.386389546</v>
      </c>
      <c r="L237" s="93"/>
    </row>
    <row r="238" spans="1:11" ht="14.25" customHeight="1" hidden="1" outlineLevel="1">
      <c r="A238" s="85">
        <v>229</v>
      </c>
      <c r="B238" s="92">
        <v>49126</v>
      </c>
      <c r="C238" s="81"/>
      <c r="D238" s="81">
        <f t="shared" si="22"/>
        <v>546977.9365411277</v>
      </c>
      <c r="E238" s="81"/>
      <c r="F238" s="81">
        <f t="shared" si="26"/>
        <v>1679975.1233333333</v>
      </c>
      <c r="G238" s="76">
        <f t="shared" si="23"/>
        <v>-1132997.1867922056</v>
      </c>
      <c r="H238" s="76">
        <f t="shared" si="24"/>
        <v>98571329.26685484</v>
      </c>
      <c r="I238" s="76">
        <f t="shared" si="27"/>
        <v>396549.0153772719</v>
      </c>
      <c r="J238" s="76">
        <f t="shared" si="25"/>
        <v>-34499965.051880226</v>
      </c>
      <c r="K238" s="80">
        <f t="shared" si="21"/>
        <v>64071364.21497461</v>
      </c>
    </row>
    <row r="239" spans="1:11" ht="14.25" customHeight="1" hidden="1" outlineLevel="1">
      <c r="A239" s="85">
        <v>230</v>
      </c>
      <c r="B239" s="92">
        <v>49157</v>
      </c>
      <c r="C239" s="81"/>
      <c r="D239" s="81">
        <f t="shared" si="22"/>
        <v>540762.3139743857</v>
      </c>
      <c r="E239" s="81"/>
      <c r="F239" s="81">
        <f t="shared" si="26"/>
        <v>1679975.1233333333</v>
      </c>
      <c r="G239" s="76">
        <f t="shared" si="23"/>
        <v>-1139212.8093589474</v>
      </c>
      <c r="H239" s="76">
        <f t="shared" si="24"/>
        <v>97432116.45749588</v>
      </c>
      <c r="I239" s="76">
        <f t="shared" si="27"/>
        <v>398724.48327563156</v>
      </c>
      <c r="J239" s="76">
        <f t="shared" si="25"/>
        <v>-34101240.568604596</v>
      </c>
      <c r="K239" s="80">
        <f t="shared" si="21"/>
        <v>63330875.88889129</v>
      </c>
    </row>
    <row r="240" spans="1:11" ht="14.25" customHeight="1" hidden="1" outlineLevel="1">
      <c r="A240" s="85">
        <v>231</v>
      </c>
      <c r="B240" s="92">
        <v>49188</v>
      </c>
      <c r="C240" s="81"/>
      <c r="D240" s="81">
        <f t="shared" si="22"/>
        <v>534512.5925022424</v>
      </c>
      <c r="E240" s="81"/>
      <c r="F240" s="81">
        <f t="shared" si="26"/>
        <v>1679975.1233333333</v>
      </c>
      <c r="G240" s="76">
        <f t="shared" si="23"/>
        <v>-1145462.5308310909</v>
      </c>
      <c r="H240" s="76">
        <f t="shared" si="24"/>
        <v>96286653.9266648</v>
      </c>
      <c r="I240" s="76">
        <f t="shared" si="27"/>
        <v>400911.88579088176</v>
      </c>
      <c r="J240" s="76">
        <f t="shared" si="25"/>
        <v>-33700328.68281371</v>
      </c>
      <c r="K240" s="80">
        <f t="shared" si="21"/>
        <v>62586325.24385109</v>
      </c>
    </row>
    <row r="241" spans="1:11" ht="14.25" customHeight="1" hidden="1" outlineLevel="1">
      <c r="A241" s="85">
        <v>232</v>
      </c>
      <c r="B241" s="92">
        <v>49218</v>
      </c>
      <c r="C241" s="81"/>
      <c r="D241" s="81">
        <f t="shared" si="22"/>
        <v>528228.5850581032</v>
      </c>
      <c r="E241" s="81"/>
      <c r="F241" s="81">
        <f t="shared" si="26"/>
        <v>1679975.1233333333</v>
      </c>
      <c r="G241" s="76">
        <f t="shared" si="23"/>
        <v>-1151746.5382752302</v>
      </c>
      <c r="H241" s="76">
        <f t="shared" si="24"/>
        <v>95134907.38838957</v>
      </c>
      <c r="I241" s="76">
        <f t="shared" si="27"/>
        <v>403111.28839633055</v>
      </c>
      <c r="J241" s="76">
        <f t="shared" si="25"/>
        <v>-33297217.394417383</v>
      </c>
      <c r="K241" s="80">
        <f t="shared" si="21"/>
        <v>61837689.99397219</v>
      </c>
    </row>
    <row r="242" spans="1:11" ht="14.25" customHeight="1" hidden="1" outlineLevel="1">
      <c r="A242" s="85">
        <v>233</v>
      </c>
      <c r="B242" s="92">
        <v>49249</v>
      </c>
      <c r="C242" s="81"/>
      <c r="D242" s="81">
        <f t="shared" si="22"/>
        <v>521910.10354912526</v>
      </c>
      <c r="E242" s="81"/>
      <c r="F242" s="81">
        <f t="shared" si="26"/>
        <v>1679975.1233333333</v>
      </c>
      <c r="G242" s="76">
        <f t="shared" si="23"/>
        <v>-1158065.019784208</v>
      </c>
      <c r="H242" s="76">
        <f t="shared" si="24"/>
        <v>93976842.36860536</v>
      </c>
      <c r="I242" s="76">
        <f t="shared" si="27"/>
        <v>405322.75692447275</v>
      </c>
      <c r="J242" s="76">
        <f t="shared" si="25"/>
        <v>-32891894.63749291</v>
      </c>
      <c r="K242" s="80">
        <f t="shared" si="21"/>
        <v>61084947.73111245</v>
      </c>
    </row>
    <row r="243" spans="1:11" ht="14.25" customHeight="1" hidden="1" outlineLevel="1">
      <c r="A243" s="85">
        <v>234</v>
      </c>
      <c r="B243" s="92">
        <v>49279</v>
      </c>
      <c r="C243" s="81"/>
      <c r="D243" s="81">
        <f t="shared" si="22"/>
        <v>515556.95885058906</v>
      </c>
      <c r="E243" s="81"/>
      <c r="F243" s="81">
        <f t="shared" si="26"/>
        <v>1679975.1233333333</v>
      </c>
      <c r="G243" s="76">
        <f t="shared" si="23"/>
        <v>-1164418.1644827442</v>
      </c>
      <c r="H243" s="76">
        <f t="shared" si="24"/>
        <v>92812424.20412262</v>
      </c>
      <c r="I243" s="76">
        <f t="shared" si="27"/>
        <v>407546.35756896046</v>
      </c>
      <c r="J243" s="76">
        <f t="shared" si="25"/>
        <v>-32484348.27992395</v>
      </c>
      <c r="K243" s="80">
        <f t="shared" si="21"/>
        <v>60328075.92419867</v>
      </c>
    </row>
    <row r="244" spans="1:11" ht="14.25" customHeight="1" hidden="1" outlineLevel="1">
      <c r="A244" s="85">
        <v>235</v>
      </c>
      <c r="B244" s="92">
        <v>49310</v>
      </c>
      <c r="C244" s="81"/>
      <c r="D244" s="81">
        <f t="shared" si="22"/>
        <v>509168.9608002368</v>
      </c>
      <c r="E244" s="81"/>
      <c r="F244" s="81">
        <f t="shared" si="26"/>
        <v>1679975.1233333333</v>
      </c>
      <c r="G244" s="76">
        <f t="shared" si="23"/>
        <v>-1170806.1625330965</v>
      </c>
      <c r="H244" s="76">
        <f t="shared" si="24"/>
        <v>91641618.04158953</v>
      </c>
      <c r="I244" s="76">
        <f t="shared" si="27"/>
        <v>409782.1568865838</v>
      </c>
      <c r="J244" s="76">
        <f t="shared" si="25"/>
        <v>-32074566.123037364</v>
      </c>
      <c r="K244" s="80">
        <f t="shared" si="21"/>
        <v>59567051.91855216</v>
      </c>
    </row>
    <row r="245" spans="1:11" ht="14.25" customHeight="1" hidden="1" outlineLevel="1">
      <c r="A245" s="85">
        <v>236</v>
      </c>
      <c r="B245" s="92">
        <v>49341</v>
      </c>
      <c r="C245" s="81"/>
      <c r="D245" s="81">
        <f t="shared" si="22"/>
        <v>502745.9181925802</v>
      </c>
      <c r="E245" s="81"/>
      <c r="F245" s="81">
        <f t="shared" si="26"/>
        <v>1679975.1233333333</v>
      </c>
      <c r="G245" s="76">
        <f t="shared" si="23"/>
        <v>-1177229.2051407532</v>
      </c>
      <c r="H245" s="76">
        <f t="shared" si="24"/>
        <v>90464388.83644877</v>
      </c>
      <c r="I245" s="76">
        <f t="shared" si="27"/>
        <v>412030.2217992636</v>
      </c>
      <c r="J245" s="76">
        <f t="shared" si="25"/>
        <v>-31662535.901238102</v>
      </c>
      <c r="K245" s="80">
        <f t="shared" si="21"/>
        <v>58801852.935210675</v>
      </c>
    </row>
    <row r="246" spans="1:11" ht="14.25" customHeight="1" hidden="1" outlineLevel="1">
      <c r="A246" s="85">
        <v>237</v>
      </c>
      <c r="B246" s="92">
        <v>49369</v>
      </c>
      <c r="C246" s="81"/>
      <c r="D246" s="81">
        <f t="shared" si="22"/>
        <v>496287.6387731781</v>
      </c>
      <c r="E246" s="81"/>
      <c r="F246" s="81">
        <f t="shared" si="26"/>
        <v>1679975.1233333333</v>
      </c>
      <c r="G246" s="76">
        <f t="shared" si="23"/>
        <v>-1183687.4845601553</v>
      </c>
      <c r="H246" s="76">
        <f t="shared" si="24"/>
        <v>89280701.35188861</v>
      </c>
      <c r="I246" s="76">
        <f t="shared" si="27"/>
        <v>414290.6195960543</v>
      </c>
      <c r="J246" s="76">
        <f t="shared" si="25"/>
        <v>-31248245.28164205</v>
      </c>
      <c r="K246" s="80">
        <f t="shared" si="21"/>
        <v>58032456.07024656</v>
      </c>
    </row>
    <row r="247" spans="1:11" ht="14.25" customHeight="1" hidden="1" outlineLevel="1">
      <c r="A247" s="85">
        <v>238</v>
      </c>
      <c r="B247" s="92">
        <v>49400</v>
      </c>
      <c r="C247" s="81"/>
      <c r="D247" s="81">
        <f t="shared" si="22"/>
        <v>489793.92923288094</v>
      </c>
      <c r="E247" s="81"/>
      <c r="F247" s="81">
        <f t="shared" si="26"/>
        <v>1679975.1233333333</v>
      </c>
      <c r="G247" s="76">
        <f t="shared" si="23"/>
        <v>-1190181.1941004524</v>
      </c>
      <c r="H247" s="76">
        <f t="shared" si="24"/>
        <v>88090520.15778816</v>
      </c>
      <c r="I247" s="76">
        <f t="shared" si="27"/>
        <v>416563.4179351583</v>
      </c>
      <c r="J247" s="76">
        <f t="shared" si="25"/>
        <v>-30831681.86370689</v>
      </c>
      <c r="K247" s="80">
        <f t="shared" si="21"/>
        <v>57258838.29408127</v>
      </c>
    </row>
    <row r="248" spans="1:11" ht="14.25" customHeight="1" hidden="1" outlineLevel="1">
      <c r="A248" s="85">
        <v>239</v>
      </c>
      <c r="B248" s="92">
        <v>49430</v>
      </c>
      <c r="C248" s="81"/>
      <c r="D248" s="81">
        <f t="shared" si="22"/>
        <v>483264.5952020459</v>
      </c>
      <c r="E248" s="81"/>
      <c r="F248" s="81">
        <f t="shared" si="26"/>
        <v>1679975.1233333333</v>
      </c>
      <c r="G248" s="76">
        <f t="shared" si="23"/>
        <v>-1196710.5281312873</v>
      </c>
      <c r="H248" s="76">
        <f t="shared" si="24"/>
        <v>86893809.62965687</v>
      </c>
      <c r="I248" s="76">
        <f t="shared" si="27"/>
        <v>418848.6848459505</v>
      </c>
      <c r="J248" s="76">
        <f t="shared" si="25"/>
        <v>-30412833.17886094</v>
      </c>
      <c r="K248" s="80">
        <f t="shared" si="21"/>
        <v>56480976.450795926</v>
      </c>
    </row>
    <row r="249" spans="1:12" ht="14.25" customHeight="1" hidden="1" outlineLevel="1">
      <c r="A249" s="85">
        <v>240</v>
      </c>
      <c r="B249" s="92">
        <v>49461</v>
      </c>
      <c r="C249" s="81"/>
      <c r="D249" s="81">
        <f t="shared" si="22"/>
        <v>476699.4412447176</v>
      </c>
      <c r="E249" s="81"/>
      <c r="F249" s="81">
        <f t="shared" si="26"/>
        <v>1679975.1233333333</v>
      </c>
      <c r="G249" s="76">
        <f t="shared" si="23"/>
        <v>-1203275.6820886158</v>
      </c>
      <c r="H249" s="76">
        <f t="shared" si="24"/>
        <v>85690533.94756825</v>
      </c>
      <c r="I249" s="76">
        <f t="shared" si="27"/>
        <v>421146.48873101553</v>
      </c>
      <c r="J249" s="76">
        <f t="shared" si="25"/>
        <v>-29991686.690129925</v>
      </c>
      <c r="K249" s="80">
        <f t="shared" si="21"/>
        <v>55698847.25743833</v>
      </c>
      <c r="L249" s="93"/>
    </row>
    <row r="250" spans="1:11" ht="14.25" customHeight="1" hidden="1" outlineLevel="1">
      <c r="A250" s="85">
        <v>241</v>
      </c>
      <c r="B250" s="92">
        <v>49491</v>
      </c>
      <c r="C250" s="81"/>
      <c r="D250" s="81">
        <f t="shared" si="22"/>
        <v>470098.2708527795</v>
      </c>
      <c r="E250" s="81"/>
      <c r="F250" s="81">
        <f t="shared" si="26"/>
        <v>1679975.1233333333</v>
      </c>
      <c r="G250" s="76">
        <f t="shared" si="23"/>
        <v>-1209876.8524805538</v>
      </c>
      <c r="H250" s="76">
        <f t="shared" si="24"/>
        <v>84480657.09508769</v>
      </c>
      <c r="I250" s="76">
        <f t="shared" si="27"/>
        <v>423456.8983681938</v>
      </c>
      <c r="J250" s="76">
        <f t="shared" si="25"/>
        <v>-29568229.79176173</v>
      </c>
      <c r="K250" s="80">
        <f t="shared" si="21"/>
        <v>54912427.303325966</v>
      </c>
    </row>
    <row r="251" spans="1:11" ht="14.25" customHeight="1" hidden="1" outlineLevel="1">
      <c r="A251" s="85">
        <v>242</v>
      </c>
      <c r="B251" s="92">
        <v>49522</v>
      </c>
      <c r="C251" s="81"/>
      <c r="D251" s="81">
        <f t="shared" si="22"/>
        <v>463460.8864400711</v>
      </c>
      <c r="E251" s="81"/>
      <c r="F251" s="81">
        <f t="shared" si="26"/>
        <v>1679975.1233333333</v>
      </c>
      <c r="G251" s="76">
        <f t="shared" si="23"/>
        <v>-1216514.2368932622</v>
      </c>
      <c r="H251" s="76">
        <f t="shared" si="24"/>
        <v>83264142.85819443</v>
      </c>
      <c r="I251" s="76">
        <f t="shared" si="27"/>
        <v>425779.9829126418</v>
      </c>
      <c r="J251" s="76">
        <f t="shared" si="25"/>
        <v>-29142449.80884909</v>
      </c>
      <c r="K251" s="80">
        <f t="shared" si="21"/>
        <v>54121693.04934534</v>
      </c>
    </row>
    <row r="252" spans="1:11" ht="14.25" customHeight="1" hidden="1" outlineLevel="1">
      <c r="A252" s="85">
        <v>243</v>
      </c>
      <c r="B252" s="92">
        <v>49553</v>
      </c>
      <c r="C252" s="81"/>
      <c r="D252" s="81">
        <f t="shared" si="22"/>
        <v>456787.0893364746</v>
      </c>
      <c r="E252" s="81"/>
      <c r="F252" s="81">
        <f t="shared" si="26"/>
        <v>1679975.1233333333</v>
      </c>
      <c r="G252" s="76">
        <f t="shared" si="23"/>
        <v>-1223188.0339968586</v>
      </c>
      <c r="H252" s="76">
        <f t="shared" si="24"/>
        <v>82040954.82419756</v>
      </c>
      <c r="I252" s="76">
        <f t="shared" si="27"/>
        <v>428115.8118989005</v>
      </c>
      <c r="J252" s="76">
        <f t="shared" si="25"/>
        <v>-28714333.996950187</v>
      </c>
      <c r="K252" s="80">
        <f t="shared" si="21"/>
        <v>53326620.827247374</v>
      </c>
    </row>
    <row r="253" spans="1:11" ht="14.25" customHeight="1" hidden="1" outlineLevel="1">
      <c r="A253" s="85">
        <v>244</v>
      </c>
      <c r="B253" s="92">
        <v>49583</v>
      </c>
      <c r="C253" s="81"/>
      <c r="D253" s="81">
        <f t="shared" si="22"/>
        <v>450076.67978196783</v>
      </c>
      <c r="E253" s="81"/>
      <c r="F253" s="81">
        <f t="shared" si="26"/>
        <v>1679975.1233333333</v>
      </c>
      <c r="G253" s="76">
        <f t="shared" si="23"/>
        <v>-1229898.4435513655</v>
      </c>
      <c r="H253" s="76">
        <f t="shared" si="24"/>
        <v>80811056.3806462</v>
      </c>
      <c r="I253" s="76">
        <f t="shared" si="27"/>
        <v>430464.4552429779</v>
      </c>
      <c r="J253" s="76">
        <f t="shared" si="25"/>
        <v>-28283869.54170721</v>
      </c>
      <c r="K253" s="80">
        <f t="shared" si="21"/>
        <v>52527186.83893899</v>
      </c>
    </row>
    <row r="254" spans="1:11" ht="14.25" customHeight="1" hidden="1" outlineLevel="1">
      <c r="A254" s="85">
        <v>245</v>
      </c>
      <c r="B254" s="92">
        <v>49614</v>
      </c>
      <c r="C254" s="81"/>
      <c r="D254" s="81">
        <f t="shared" si="22"/>
        <v>443329.456920645</v>
      </c>
      <c r="E254" s="81"/>
      <c r="F254" s="81">
        <f t="shared" si="26"/>
        <v>1679975.1233333333</v>
      </c>
      <c r="G254" s="76">
        <f t="shared" si="23"/>
        <v>-1236645.6664126883</v>
      </c>
      <c r="H254" s="76">
        <f t="shared" si="24"/>
        <v>79574410.71423352</v>
      </c>
      <c r="I254" s="76">
        <f t="shared" si="27"/>
        <v>432825.98324444087</v>
      </c>
      <c r="J254" s="76">
        <f t="shared" si="25"/>
        <v>-27851043.55846277</v>
      </c>
      <c r="K254" s="80">
        <f t="shared" si="21"/>
        <v>51723367.15577075</v>
      </c>
    </row>
    <row r="255" spans="1:11" ht="14.25" customHeight="1" hidden="1" outlineLevel="1">
      <c r="A255" s="85">
        <v>246</v>
      </c>
      <c r="B255" s="92">
        <v>49644</v>
      </c>
      <c r="C255" s="81"/>
      <c r="D255" s="81">
        <f t="shared" si="22"/>
        <v>436545.2187947051</v>
      </c>
      <c r="E255" s="81"/>
      <c r="F255" s="81">
        <f t="shared" si="26"/>
        <v>1679975.1233333333</v>
      </c>
      <c r="G255" s="76">
        <f t="shared" si="23"/>
        <v>-1243429.9045386282</v>
      </c>
      <c r="H255" s="76">
        <f t="shared" si="24"/>
        <v>78330980.80969489</v>
      </c>
      <c r="I255" s="76">
        <f t="shared" si="27"/>
        <v>435200.46658851986</v>
      </c>
      <c r="J255" s="76">
        <f t="shared" si="25"/>
        <v>-27415843.09187425</v>
      </c>
      <c r="K255" s="80">
        <f t="shared" si="21"/>
        <v>50915137.71782064</v>
      </c>
    </row>
    <row r="256" spans="1:11" ht="14.25" customHeight="1" hidden="1" outlineLevel="1">
      <c r="A256" s="85">
        <v>247</v>
      </c>
      <c r="B256" s="92">
        <v>49675</v>
      </c>
      <c r="C256" s="81"/>
      <c r="D256" s="81">
        <f t="shared" si="22"/>
        <v>429723.7623384062</v>
      </c>
      <c r="E256" s="81"/>
      <c r="F256" s="81">
        <f t="shared" si="26"/>
        <v>1679975.1233333333</v>
      </c>
      <c r="G256" s="76">
        <f t="shared" si="23"/>
        <v>-1250251.3609949271</v>
      </c>
      <c r="H256" s="76">
        <f t="shared" si="24"/>
        <v>77080729.44869997</v>
      </c>
      <c r="I256" s="76">
        <f t="shared" si="27"/>
        <v>437587.97634822445</v>
      </c>
      <c r="J256" s="76">
        <f t="shared" si="25"/>
        <v>-26978255.115526024</v>
      </c>
      <c r="K256" s="80">
        <f t="shared" si="21"/>
        <v>50102474.333173946</v>
      </c>
    </row>
    <row r="257" spans="1:11" ht="14.25" customHeight="1" hidden="1" outlineLevel="1">
      <c r="A257" s="85">
        <v>248</v>
      </c>
      <c r="B257" s="92">
        <v>49706</v>
      </c>
      <c r="C257" s="81"/>
      <c r="D257" s="81">
        <f t="shared" si="22"/>
        <v>422864.8833719881</v>
      </c>
      <c r="E257" s="81"/>
      <c r="F257" s="81">
        <f t="shared" si="26"/>
        <v>1679975.1233333333</v>
      </c>
      <c r="G257" s="76">
        <f t="shared" si="23"/>
        <v>-1257110.2399613452</v>
      </c>
      <c r="H257" s="76">
        <f t="shared" si="24"/>
        <v>75823619.20873863</v>
      </c>
      <c r="I257" s="76">
        <f t="shared" si="27"/>
        <v>439988.5839864708</v>
      </c>
      <c r="J257" s="76">
        <f t="shared" si="25"/>
        <v>-26538266.531539552</v>
      </c>
      <c r="K257" s="80">
        <f t="shared" si="21"/>
        <v>49285352.67719907</v>
      </c>
    </row>
    <row r="258" spans="1:11" ht="14.25" customHeight="1" hidden="1" outlineLevel="1">
      <c r="A258" s="85">
        <v>249</v>
      </c>
      <c r="B258" s="92">
        <v>49735</v>
      </c>
      <c r="C258" s="81"/>
      <c r="D258" s="81">
        <f t="shared" si="22"/>
        <v>415968.37659556017</v>
      </c>
      <c r="E258" s="81"/>
      <c r="F258" s="81">
        <f t="shared" si="26"/>
        <v>1679975.1233333333</v>
      </c>
      <c r="G258" s="76">
        <f t="shared" si="23"/>
        <v>-1264006.746737773</v>
      </c>
      <c r="H258" s="76">
        <f t="shared" si="24"/>
        <v>74559612.46200085</v>
      </c>
      <c r="I258" s="76">
        <f t="shared" si="27"/>
        <v>442402.3613582206</v>
      </c>
      <c r="J258" s="76">
        <f t="shared" si="25"/>
        <v>-26095864.17018133</v>
      </c>
      <c r="K258" s="80">
        <f t="shared" si="21"/>
        <v>48463748.29181951</v>
      </c>
    </row>
    <row r="259" spans="1:11" ht="14.25" customHeight="1" hidden="1" outlineLevel="1">
      <c r="A259" s="85">
        <v>250</v>
      </c>
      <c r="B259" s="92">
        <v>49766</v>
      </c>
      <c r="C259" s="81"/>
      <c r="D259" s="81">
        <f t="shared" si="22"/>
        <v>409034.0355829567</v>
      </c>
      <c r="E259" s="81"/>
      <c r="F259" s="81">
        <f t="shared" si="26"/>
        <v>1679975.1233333333</v>
      </c>
      <c r="G259" s="76">
        <f t="shared" si="23"/>
        <v>-1270941.0877503767</v>
      </c>
      <c r="H259" s="76">
        <f t="shared" si="24"/>
        <v>73288671.37425047</v>
      </c>
      <c r="I259" s="76">
        <f t="shared" si="27"/>
        <v>444829.3807126318</v>
      </c>
      <c r="J259" s="76">
        <f t="shared" si="25"/>
        <v>-25651034.7894687</v>
      </c>
      <c r="K259" s="80">
        <f t="shared" si="21"/>
        <v>47637636.58478177</v>
      </c>
    </row>
    <row r="260" spans="1:11" ht="14.25" customHeight="1" hidden="1" outlineLevel="1">
      <c r="A260" s="85">
        <v>251</v>
      </c>
      <c r="B260" s="92">
        <v>49796</v>
      </c>
      <c r="C260" s="81"/>
      <c r="D260" s="81">
        <f t="shared" si="22"/>
        <v>402061.6527755581</v>
      </c>
      <c r="E260" s="81"/>
      <c r="F260" s="81">
        <f t="shared" si="26"/>
        <v>1679975.1233333333</v>
      </c>
      <c r="G260" s="76">
        <f t="shared" si="23"/>
        <v>-1277913.470557775</v>
      </c>
      <c r="H260" s="76">
        <f t="shared" si="24"/>
        <v>72010757.90369269</v>
      </c>
      <c r="I260" s="76">
        <f t="shared" si="27"/>
        <v>447269.7146952213</v>
      </c>
      <c r="J260" s="76">
        <f t="shared" si="25"/>
        <v>-25203765.074773476</v>
      </c>
      <c r="K260" s="80">
        <f t="shared" si="21"/>
        <v>46806992.82891922</v>
      </c>
    </row>
    <row r="261" spans="1:12" ht="14.25" customHeight="1" hidden="1" outlineLevel="1">
      <c r="A261" s="85">
        <v>252</v>
      </c>
      <c r="B261" s="92">
        <v>49827</v>
      </c>
      <c r="C261" s="81"/>
      <c r="D261" s="81">
        <f t="shared" si="22"/>
        <v>395051.01947607816</v>
      </c>
      <c r="E261" s="81"/>
      <c r="F261" s="81">
        <f t="shared" si="26"/>
        <v>1679975.1233333333</v>
      </c>
      <c r="G261" s="76">
        <f t="shared" si="23"/>
        <v>-1284924.103857255</v>
      </c>
      <c r="H261" s="76">
        <f t="shared" si="24"/>
        <v>70725833.79983544</v>
      </c>
      <c r="I261" s="76">
        <f t="shared" si="27"/>
        <v>449723.43635003926</v>
      </c>
      <c r="J261" s="76">
        <f t="shared" si="25"/>
        <v>-24754041.638423435</v>
      </c>
      <c r="K261" s="80">
        <f t="shared" si="21"/>
        <v>45971792.16141201</v>
      </c>
      <c r="L261" s="93"/>
    </row>
    <row r="262" spans="1:11" ht="14.25" customHeight="1" hidden="1" outlineLevel="1">
      <c r="A262" s="85">
        <v>253</v>
      </c>
      <c r="B262" s="92">
        <v>49857</v>
      </c>
      <c r="C262" s="81"/>
      <c r="D262" s="81">
        <f t="shared" si="22"/>
        <v>388001.92584231735</v>
      </c>
      <c r="E262" s="81"/>
      <c r="F262" s="81">
        <f t="shared" si="26"/>
        <v>1679975.1233333333</v>
      </c>
      <c r="G262" s="76">
        <f t="shared" si="23"/>
        <v>-1291973.197491016</v>
      </c>
      <c r="H262" s="76">
        <f t="shared" si="24"/>
        <v>69433860.60234442</v>
      </c>
      <c r="I262" s="76">
        <f t="shared" si="27"/>
        <v>452190.6191218556</v>
      </c>
      <c r="J262" s="76">
        <f t="shared" si="25"/>
        <v>-24301851.01930158</v>
      </c>
      <c r="K262" s="80">
        <f t="shared" si="21"/>
        <v>45132009.583042845</v>
      </c>
    </row>
    <row r="263" spans="1:11" ht="14.25" customHeight="1" hidden="1" outlineLevel="1">
      <c r="A263" s="85">
        <v>254</v>
      </c>
      <c r="B263" s="92">
        <v>49888</v>
      </c>
      <c r="C263" s="81"/>
      <c r="D263" s="81">
        <f t="shared" si="22"/>
        <v>380914.1608808816</v>
      </c>
      <c r="E263" s="81"/>
      <c r="F263" s="81">
        <f t="shared" si="26"/>
        <v>1679975.1233333333</v>
      </c>
      <c r="G263" s="76">
        <f t="shared" si="23"/>
        <v>-1299060.9624524517</v>
      </c>
      <c r="H263" s="76">
        <f t="shared" si="24"/>
        <v>68134799.63989197</v>
      </c>
      <c r="I263" s="76">
        <f t="shared" si="27"/>
        <v>454671.33685835806</v>
      </c>
      <c r="J263" s="76">
        <f t="shared" si="25"/>
        <v>-23847179.68244322</v>
      </c>
      <c r="K263" s="80">
        <f t="shared" si="21"/>
        <v>44287619.95744875</v>
      </c>
    </row>
    <row r="264" spans="1:11" ht="14.25" customHeight="1" hidden="1" outlineLevel="1">
      <c r="A264" s="85">
        <v>255</v>
      </c>
      <c r="B264" s="92">
        <v>49919</v>
      </c>
      <c r="C264" s="81"/>
      <c r="D264" s="81">
        <f t="shared" si="22"/>
        <v>373787.51244086743</v>
      </c>
      <c r="E264" s="81"/>
      <c r="F264" s="81">
        <f t="shared" si="26"/>
        <v>1679975.1233333333</v>
      </c>
      <c r="G264" s="76">
        <f t="shared" si="23"/>
        <v>-1306187.6108924658</v>
      </c>
      <c r="H264" s="76">
        <f t="shared" si="24"/>
        <v>66828612.0289995</v>
      </c>
      <c r="I264" s="76">
        <f t="shared" si="27"/>
        <v>457165.663812363</v>
      </c>
      <c r="J264" s="76">
        <f t="shared" si="25"/>
        <v>-23390014.01863086</v>
      </c>
      <c r="K264" s="80">
        <f t="shared" si="21"/>
        <v>43438598.010368645</v>
      </c>
    </row>
    <row r="265" spans="1:11" ht="14.25" customHeight="1" hidden="1" outlineLevel="1">
      <c r="A265" s="85">
        <v>256</v>
      </c>
      <c r="B265" s="92">
        <v>49949</v>
      </c>
      <c r="C265" s="81"/>
      <c r="D265" s="81">
        <f t="shared" si="22"/>
        <v>366621.76720751135</v>
      </c>
      <c r="E265" s="81"/>
      <c r="F265" s="81">
        <f t="shared" si="26"/>
        <v>1679975.1233333333</v>
      </c>
      <c r="G265" s="76">
        <f t="shared" si="23"/>
        <v>-1313353.3561258218</v>
      </c>
      <c r="H265" s="76">
        <f t="shared" si="24"/>
        <v>65515258.672873676</v>
      </c>
      <c r="I265" s="76">
        <f t="shared" si="27"/>
        <v>459673.6746440376</v>
      </c>
      <c r="J265" s="76">
        <f t="shared" si="25"/>
        <v>-22930340.34398682</v>
      </c>
      <c r="K265" s="80">
        <f aca="true" t="shared" si="28" ref="K265:K308">H265+J265</f>
        <v>42584918.32888685</v>
      </c>
    </row>
    <row r="266" spans="1:11" ht="14.25" customHeight="1" hidden="1" outlineLevel="1">
      <c r="A266" s="85">
        <v>257</v>
      </c>
      <c r="B266" s="92">
        <v>49980</v>
      </c>
      <c r="C266" s="81"/>
      <c r="D266" s="81">
        <f aca="true" t="shared" si="29" ref="D266:D309">K265*$D$2</f>
        <v>359416.710695805</v>
      </c>
      <c r="E266" s="81"/>
      <c r="F266" s="81">
        <f t="shared" si="26"/>
        <v>1679975.1233333333</v>
      </c>
      <c r="G266" s="76">
        <f aca="true" t="shared" si="30" ref="G266:G309">C266+D266-E266-F266</f>
        <v>-1320558.4126375283</v>
      </c>
      <c r="H266" s="76">
        <f aca="true" t="shared" si="31" ref="H266:H309">H265+G266</f>
        <v>64194700.260236144</v>
      </c>
      <c r="I266" s="76">
        <f t="shared" si="27"/>
        <v>462195.44442313485</v>
      </c>
      <c r="J266" s="76">
        <f aca="true" t="shared" si="32" ref="J266:J309">I266+J265</f>
        <v>-22468144.899563685</v>
      </c>
      <c r="K266" s="80">
        <f t="shared" si="28"/>
        <v>41726555.36067246</v>
      </c>
    </row>
    <row r="267" spans="1:11" ht="14.25" customHeight="1" hidden="1" outlineLevel="1">
      <c r="A267" s="85">
        <v>258</v>
      </c>
      <c r="B267" s="92">
        <v>50010</v>
      </c>
      <c r="C267" s="81"/>
      <c r="D267" s="81">
        <f t="shared" si="29"/>
        <v>352172.1272440755</v>
      </c>
      <c r="E267" s="81"/>
      <c r="F267" s="81">
        <f t="shared" si="26"/>
        <v>1679975.1233333333</v>
      </c>
      <c r="G267" s="76">
        <f t="shared" si="30"/>
        <v>-1327802.9960892578</v>
      </c>
      <c r="H267" s="76">
        <f t="shared" si="31"/>
        <v>62866897.26414689</v>
      </c>
      <c r="I267" s="76">
        <f t="shared" si="27"/>
        <v>464731.0486312402</v>
      </c>
      <c r="J267" s="76">
        <f t="shared" si="32"/>
        <v>-22003413.850932445</v>
      </c>
      <c r="K267" s="80">
        <f t="shared" si="28"/>
        <v>40863483.413214445</v>
      </c>
    </row>
    <row r="268" spans="1:11" ht="14.25" customHeight="1" hidden="1" outlineLevel="1">
      <c r="A268" s="85">
        <v>259</v>
      </c>
      <c r="B268" s="92">
        <v>50041</v>
      </c>
      <c r="C268" s="81"/>
      <c r="D268" s="81">
        <f t="shared" si="29"/>
        <v>344887.8000075299</v>
      </c>
      <c r="E268" s="81"/>
      <c r="F268" s="81">
        <f t="shared" si="26"/>
        <v>1679975.1233333333</v>
      </c>
      <c r="G268" s="76">
        <f t="shared" si="30"/>
        <v>-1335087.3233258035</v>
      </c>
      <c r="H268" s="76">
        <f t="shared" si="31"/>
        <v>61531809.94082108</v>
      </c>
      <c r="I268" s="76">
        <f t="shared" si="27"/>
        <v>467280.5631640312</v>
      </c>
      <c r="J268" s="76">
        <f t="shared" si="32"/>
        <v>-21536133.287768412</v>
      </c>
      <c r="K268" s="80">
        <f t="shared" si="28"/>
        <v>39995676.65305267</v>
      </c>
    </row>
    <row r="269" spans="1:11" ht="14.25" customHeight="1" hidden="1" outlineLevel="1">
      <c r="A269" s="85">
        <v>260</v>
      </c>
      <c r="B269" s="92">
        <v>50072</v>
      </c>
      <c r="C269" s="81"/>
      <c r="D269" s="81">
        <f t="shared" si="29"/>
        <v>337563.51095176453</v>
      </c>
      <c r="E269" s="81"/>
      <c r="F269" s="81">
        <f t="shared" si="26"/>
        <v>1679975.1233333333</v>
      </c>
      <c r="G269" s="76">
        <f t="shared" si="30"/>
        <v>-1342411.6123815686</v>
      </c>
      <c r="H269" s="76">
        <f t="shared" si="31"/>
        <v>60189398.32843951</v>
      </c>
      <c r="I269" s="76">
        <f t="shared" si="27"/>
        <v>469844.064333549</v>
      </c>
      <c r="J269" s="76">
        <f t="shared" si="32"/>
        <v>-21066289.22343486</v>
      </c>
      <c r="K269" s="80">
        <f t="shared" si="28"/>
        <v>39123109.10500465</v>
      </c>
    </row>
    <row r="270" spans="1:11" ht="14.25" customHeight="1" hidden="1" outlineLevel="1">
      <c r="A270" s="85">
        <v>261</v>
      </c>
      <c r="B270" s="92">
        <v>50100</v>
      </c>
      <c r="C270" s="81"/>
      <c r="D270" s="81">
        <f t="shared" si="29"/>
        <v>330199.04084623925</v>
      </c>
      <c r="E270" s="81"/>
      <c r="F270" s="81">
        <f t="shared" si="26"/>
        <v>1679975.1233333333</v>
      </c>
      <c r="G270" s="76">
        <f t="shared" si="30"/>
        <v>-1349776.082487094</v>
      </c>
      <c r="H270" s="76">
        <f t="shared" si="31"/>
        <v>58839622.24595242</v>
      </c>
      <c r="I270" s="76">
        <f t="shared" si="27"/>
        <v>472421.62887048285</v>
      </c>
      <c r="J270" s="76">
        <f t="shared" si="32"/>
        <v>-20593867.59456438</v>
      </c>
      <c r="K270" s="80">
        <f t="shared" si="28"/>
        <v>38245754.65138804</v>
      </c>
    </row>
    <row r="271" spans="1:11" ht="14.25" customHeight="1" hidden="1" outlineLevel="1">
      <c r="A271" s="85">
        <v>262</v>
      </c>
      <c r="B271" s="92">
        <v>50131</v>
      </c>
      <c r="C271" s="81"/>
      <c r="D271" s="81">
        <f t="shared" si="29"/>
        <v>322794.16925771505</v>
      </c>
      <c r="E271" s="81"/>
      <c r="F271" s="81">
        <f t="shared" si="26"/>
        <v>1679975.1233333333</v>
      </c>
      <c r="G271" s="76">
        <f t="shared" si="30"/>
        <v>-1357180.9540756182</v>
      </c>
      <c r="H271" s="76">
        <f t="shared" si="31"/>
        <v>57482441.2918768</v>
      </c>
      <c r="I271" s="76">
        <f t="shared" si="27"/>
        <v>475013.33392646635</v>
      </c>
      <c r="J271" s="76">
        <f t="shared" si="32"/>
        <v>-20118854.260637913</v>
      </c>
      <c r="K271" s="80">
        <f t="shared" si="28"/>
        <v>37363587.031238884</v>
      </c>
    </row>
    <row r="272" spans="1:11" ht="14.25" customHeight="1" hidden="1" outlineLevel="1">
      <c r="A272" s="85">
        <v>263</v>
      </c>
      <c r="B272" s="92">
        <v>50161</v>
      </c>
      <c r="C272" s="81"/>
      <c r="D272" s="81">
        <f t="shared" si="29"/>
        <v>315348.6745436562</v>
      </c>
      <c r="E272" s="81"/>
      <c r="F272" s="81">
        <f t="shared" si="26"/>
        <v>1679975.1233333333</v>
      </c>
      <c r="G272" s="76">
        <f t="shared" si="30"/>
        <v>-1364626.4487896771</v>
      </c>
      <c r="H272" s="76">
        <f t="shared" si="31"/>
        <v>56117814.84308712</v>
      </c>
      <c r="I272" s="76">
        <f t="shared" si="27"/>
        <v>477619.25707638694</v>
      </c>
      <c r="J272" s="76">
        <f t="shared" si="32"/>
        <v>-19641235.003561527</v>
      </c>
      <c r="K272" s="80">
        <f t="shared" si="28"/>
        <v>36476579.839525595</v>
      </c>
    </row>
    <row r="273" spans="1:12" ht="14.25" customHeight="1" hidden="1" outlineLevel="1">
      <c r="A273" s="85">
        <v>264</v>
      </c>
      <c r="B273" s="92">
        <v>50192</v>
      </c>
      <c r="C273" s="81"/>
      <c r="D273" s="81">
        <f t="shared" si="29"/>
        <v>307862.333845596</v>
      </c>
      <c r="E273" s="81"/>
      <c r="F273" s="81">
        <f t="shared" si="26"/>
        <v>1679975.1233333333</v>
      </c>
      <c r="G273" s="76">
        <f t="shared" si="30"/>
        <v>-1372112.7894877372</v>
      </c>
      <c r="H273" s="76">
        <f t="shared" si="31"/>
        <v>54745702.05359939</v>
      </c>
      <c r="I273" s="76">
        <f t="shared" si="27"/>
        <v>480239.476320708</v>
      </c>
      <c r="J273" s="76">
        <f t="shared" si="32"/>
        <v>-19160995.52724082</v>
      </c>
      <c r="K273" s="80">
        <f t="shared" si="28"/>
        <v>35584706.52635857</v>
      </c>
      <c r="L273" s="93"/>
    </row>
    <row r="274" spans="1:11" ht="14.25" customHeight="1" hidden="1" outlineLevel="1">
      <c r="A274" s="85">
        <v>265</v>
      </c>
      <c r="B274" s="92">
        <v>50222</v>
      </c>
      <c r="C274" s="81"/>
      <c r="D274" s="81">
        <f t="shared" si="29"/>
        <v>300334.9230824663</v>
      </c>
      <c r="E274" s="81"/>
      <c r="F274" s="81">
        <f t="shared" si="26"/>
        <v>1679975.1233333333</v>
      </c>
      <c r="G274" s="76">
        <f t="shared" si="30"/>
        <v>-1379640.200250867</v>
      </c>
      <c r="H274" s="76">
        <f t="shared" si="31"/>
        <v>53366061.85334852</v>
      </c>
      <c r="I274" s="76">
        <f t="shared" si="27"/>
        <v>482874.0700878034</v>
      </c>
      <c r="J274" s="76">
        <f t="shared" si="32"/>
        <v>-18678121.45715302</v>
      </c>
      <c r="K274" s="80">
        <f t="shared" si="28"/>
        <v>34687940.3961955</v>
      </c>
    </row>
    <row r="275" spans="1:11" ht="14.25" customHeight="1" hidden="1" outlineLevel="1">
      <c r="A275" s="85">
        <v>266</v>
      </c>
      <c r="B275" s="92">
        <v>50253</v>
      </c>
      <c r="C275" s="81"/>
      <c r="D275" s="81">
        <f t="shared" si="29"/>
        <v>292766.21694389003</v>
      </c>
      <c r="E275" s="81"/>
      <c r="F275" s="81">
        <f t="shared" si="26"/>
        <v>1679975.1233333333</v>
      </c>
      <c r="G275" s="76">
        <f t="shared" si="30"/>
        <v>-1387208.9063894432</v>
      </c>
      <c r="H275" s="76">
        <f t="shared" si="31"/>
        <v>51978852.94695908</v>
      </c>
      <c r="I275" s="76">
        <f t="shared" si="27"/>
        <v>485523.1172363051</v>
      </c>
      <c r="J275" s="76">
        <f t="shared" si="32"/>
        <v>-18192598.339916714</v>
      </c>
      <c r="K275" s="80">
        <f t="shared" si="28"/>
        <v>33786254.607042365</v>
      </c>
    </row>
    <row r="276" spans="1:11" ht="14.25" customHeight="1" hidden="1" outlineLevel="1">
      <c r="A276" s="85">
        <v>267</v>
      </c>
      <c r="B276" s="92">
        <v>50284</v>
      </c>
      <c r="C276" s="81"/>
      <c r="D276" s="81">
        <f t="shared" si="29"/>
        <v>285155.98888343753</v>
      </c>
      <c r="E276" s="81"/>
      <c r="F276" s="81">
        <f t="shared" si="26"/>
        <v>1679975.1233333333</v>
      </c>
      <c r="G276" s="76">
        <f t="shared" si="30"/>
        <v>-1394819.1344498957</v>
      </c>
      <c r="H276" s="76">
        <f t="shared" si="31"/>
        <v>50584033.81250918</v>
      </c>
      <c r="I276" s="76">
        <f t="shared" si="27"/>
        <v>488186.69705746346</v>
      </c>
      <c r="J276" s="76">
        <f t="shared" si="32"/>
        <v>-17704411.64285925</v>
      </c>
      <c r="K276" s="80">
        <f t="shared" si="28"/>
        <v>32879622.16964993</v>
      </c>
    </row>
    <row r="277" spans="1:11" ht="14.25" customHeight="1" hidden="1" outlineLevel="1">
      <c r="A277" s="85">
        <v>268</v>
      </c>
      <c r="B277" s="92">
        <v>50314</v>
      </c>
      <c r="C277" s="81"/>
      <c r="D277" s="81">
        <f t="shared" si="29"/>
        <v>277504.0111118454</v>
      </c>
      <c r="E277" s="81"/>
      <c r="F277" s="81">
        <f t="shared" si="26"/>
        <v>1679975.1233333333</v>
      </c>
      <c r="G277" s="76">
        <f t="shared" si="30"/>
        <v>-1402471.1122214878</v>
      </c>
      <c r="H277" s="76">
        <f t="shared" si="31"/>
        <v>49181562.70028769</v>
      </c>
      <c r="I277" s="76">
        <f t="shared" si="27"/>
        <v>490864.8892775207</v>
      </c>
      <c r="J277" s="76">
        <f t="shared" si="32"/>
        <v>-17213546.75358173</v>
      </c>
      <c r="K277" s="80">
        <f t="shared" si="28"/>
        <v>31968015.946705963</v>
      </c>
    </row>
    <row r="278" spans="1:11" ht="14.25" customHeight="1" hidden="1" outlineLevel="1">
      <c r="A278" s="85">
        <v>269</v>
      </c>
      <c r="B278" s="92">
        <v>50345</v>
      </c>
      <c r="C278" s="81"/>
      <c r="D278" s="81">
        <f t="shared" si="29"/>
        <v>269810.0545901983</v>
      </c>
      <c r="E278" s="81"/>
      <c r="F278" s="81">
        <f aca="true" t="shared" si="33" ref="F278:F309">$D$3</f>
        <v>1679975.1233333333</v>
      </c>
      <c r="G278" s="76">
        <f t="shared" si="30"/>
        <v>-1410165.0687431348</v>
      </c>
      <c r="H278" s="76">
        <f t="shared" si="31"/>
        <v>47771397.63154456</v>
      </c>
      <c r="I278" s="76">
        <f t="shared" si="27"/>
        <v>493557.7740600972</v>
      </c>
      <c r="J278" s="76">
        <f t="shared" si="32"/>
        <v>-16719988.979521632</v>
      </c>
      <c r="K278" s="80">
        <f t="shared" si="28"/>
        <v>31051408.652022928</v>
      </c>
    </row>
    <row r="279" spans="1:11" ht="14.25" customHeight="1" hidden="1" outlineLevel="1">
      <c r="A279" s="85">
        <v>270</v>
      </c>
      <c r="B279" s="92">
        <v>50375</v>
      </c>
      <c r="C279" s="81"/>
      <c r="D279" s="81">
        <f t="shared" si="29"/>
        <v>262073.8890230735</v>
      </c>
      <c r="E279" s="81"/>
      <c r="F279" s="81">
        <f t="shared" si="33"/>
        <v>1679975.1233333333</v>
      </c>
      <c r="G279" s="76">
        <f t="shared" si="30"/>
        <v>-1417901.2343102598</v>
      </c>
      <c r="H279" s="76">
        <f t="shared" si="31"/>
        <v>46353496.3972343</v>
      </c>
      <c r="I279" s="76">
        <f aca="true" t="shared" si="34" ref="I279:I309">-G279*0.35</f>
        <v>496265.4320085909</v>
      </c>
      <c r="J279" s="76">
        <f t="shared" si="32"/>
        <v>-16223723.547513042</v>
      </c>
      <c r="K279" s="80">
        <f t="shared" si="28"/>
        <v>30129772.849721257</v>
      </c>
    </row>
    <row r="280" spans="1:11" ht="14.25" customHeight="1" hidden="1" outlineLevel="1">
      <c r="A280" s="85">
        <v>271</v>
      </c>
      <c r="B280" s="92">
        <v>50406</v>
      </c>
      <c r="C280" s="81"/>
      <c r="D280" s="81">
        <f t="shared" si="29"/>
        <v>254295.28285164738</v>
      </c>
      <c r="E280" s="81"/>
      <c r="F280" s="81">
        <f t="shared" si="33"/>
        <v>1679975.1233333333</v>
      </c>
      <c r="G280" s="76">
        <f t="shared" si="30"/>
        <v>-1425679.840481686</v>
      </c>
      <c r="H280" s="76">
        <f t="shared" si="31"/>
        <v>44927816.556752615</v>
      </c>
      <c r="I280" s="76">
        <f t="shared" si="34"/>
        <v>498987.94416859007</v>
      </c>
      <c r="J280" s="76">
        <f t="shared" si="32"/>
        <v>-15724735.603344452</v>
      </c>
      <c r="K280" s="80">
        <f t="shared" si="28"/>
        <v>29203080.953408163</v>
      </c>
    </row>
    <row r="281" spans="1:11" ht="14.25" customHeight="1" hidden="1" outlineLevel="1">
      <c r="A281" s="85">
        <v>272</v>
      </c>
      <c r="B281" s="92">
        <v>50437</v>
      </c>
      <c r="C281" s="81"/>
      <c r="D281" s="81">
        <f t="shared" si="29"/>
        <v>246474.00324676489</v>
      </c>
      <c r="E281" s="81"/>
      <c r="F281" s="81">
        <f t="shared" si="33"/>
        <v>1679975.1233333333</v>
      </c>
      <c r="G281" s="76">
        <f t="shared" si="30"/>
        <v>-1433501.1200865684</v>
      </c>
      <c r="H281" s="76">
        <f t="shared" si="31"/>
        <v>43494315.43666605</v>
      </c>
      <c r="I281" s="76">
        <f t="shared" si="34"/>
        <v>501725.3920302989</v>
      </c>
      <c r="J281" s="76">
        <f t="shared" si="32"/>
        <v>-15223010.211314153</v>
      </c>
      <c r="K281" s="80">
        <f t="shared" si="28"/>
        <v>28271305.225351896</v>
      </c>
    </row>
    <row r="282" spans="1:11" ht="14.25" customHeight="1" hidden="1" outlineLevel="1">
      <c r="A282" s="85">
        <v>273</v>
      </c>
      <c r="B282" s="92">
        <v>50465</v>
      </c>
      <c r="C282" s="81"/>
      <c r="D282" s="81">
        <f t="shared" si="29"/>
        <v>238609.81610197</v>
      </c>
      <c r="E282" s="81"/>
      <c r="F282" s="81">
        <f t="shared" si="33"/>
        <v>1679975.1233333333</v>
      </c>
      <c r="G282" s="76">
        <f t="shared" si="30"/>
        <v>-1441365.3072313634</v>
      </c>
      <c r="H282" s="76">
        <f t="shared" si="31"/>
        <v>42052950.12943468</v>
      </c>
      <c r="I282" s="76">
        <f t="shared" si="34"/>
        <v>504477.85753097717</v>
      </c>
      <c r="J282" s="76">
        <f t="shared" si="32"/>
        <v>-14718532.353783175</v>
      </c>
      <c r="K282" s="80">
        <f t="shared" si="28"/>
        <v>27334417.775651507</v>
      </c>
    </row>
    <row r="283" spans="1:11" ht="14.25" customHeight="1" hidden="1" outlineLevel="1">
      <c r="A283" s="85">
        <v>274</v>
      </c>
      <c r="B283" s="92">
        <v>50496</v>
      </c>
      <c r="C283" s="81"/>
      <c r="D283" s="81">
        <f t="shared" si="29"/>
        <v>230702.48602649872</v>
      </c>
      <c r="E283" s="81"/>
      <c r="F283" s="81">
        <f t="shared" si="33"/>
        <v>1679975.1233333333</v>
      </c>
      <c r="G283" s="76">
        <f t="shared" si="30"/>
        <v>-1449272.6373068346</v>
      </c>
      <c r="H283" s="76">
        <f t="shared" si="31"/>
        <v>40603677.49212785</v>
      </c>
      <c r="I283" s="76">
        <f t="shared" si="34"/>
        <v>507245.42305739206</v>
      </c>
      <c r="J283" s="76">
        <f t="shared" si="32"/>
        <v>-14211286.930725783</v>
      </c>
      <c r="K283" s="80">
        <f t="shared" si="28"/>
        <v>26392390.561402068</v>
      </c>
    </row>
    <row r="284" spans="1:11" ht="14.25" customHeight="1" hidden="1" outlineLevel="1">
      <c r="A284" s="85">
        <v>275</v>
      </c>
      <c r="B284" s="92">
        <v>50526</v>
      </c>
      <c r="C284" s="81"/>
      <c r="D284" s="81">
        <f t="shared" si="29"/>
        <v>222751.77633823344</v>
      </c>
      <c r="E284" s="81"/>
      <c r="F284" s="81">
        <f t="shared" si="33"/>
        <v>1679975.1233333333</v>
      </c>
      <c r="G284" s="76">
        <f t="shared" si="30"/>
        <v>-1457223.3469951</v>
      </c>
      <c r="H284" s="76">
        <f t="shared" si="31"/>
        <v>39146454.14513275</v>
      </c>
      <c r="I284" s="76">
        <f t="shared" si="34"/>
        <v>510028.17144828493</v>
      </c>
      <c r="J284" s="76">
        <f t="shared" si="32"/>
        <v>-13701258.759277498</v>
      </c>
      <c r="K284" s="80">
        <f t="shared" si="28"/>
        <v>25445195.38585525</v>
      </c>
    </row>
    <row r="285" spans="1:12" ht="14.25" customHeight="1" hidden="1" outlineLevel="1">
      <c r="A285" s="85">
        <v>276</v>
      </c>
      <c r="B285" s="92">
        <v>50557</v>
      </c>
      <c r="C285" s="81"/>
      <c r="D285" s="81">
        <f t="shared" si="29"/>
        <v>214757.4490566183</v>
      </c>
      <c r="E285" s="81"/>
      <c r="F285" s="81">
        <f t="shared" si="33"/>
        <v>1679975.1233333333</v>
      </c>
      <c r="G285" s="76">
        <f t="shared" si="30"/>
        <v>-1465217.674276715</v>
      </c>
      <c r="H285" s="76">
        <f t="shared" si="31"/>
        <v>37681236.47085603</v>
      </c>
      <c r="I285" s="76">
        <f t="shared" si="34"/>
        <v>512826.1859968502</v>
      </c>
      <c r="J285" s="76">
        <f t="shared" si="32"/>
        <v>-13188432.573280647</v>
      </c>
      <c r="K285" s="80">
        <f t="shared" si="28"/>
        <v>24492803.897575386</v>
      </c>
      <c r="L285" s="93"/>
    </row>
    <row r="286" spans="1:11" ht="14.25" customHeight="1" hidden="1" outlineLevel="1">
      <c r="A286" s="85">
        <v>277</v>
      </c>
      <c r="B286" s="92">
        <v>50587</v>
      </c>
      <c r="C286" s="81"/>
      <c r="D286" s="81">
        <f t="shared" si="29"/>
        <v>206719.26489553624</v>
      </c>
      <c r="E286" s="81"/>
      <c r="F286" s="81">
        <f t="shared" si="33"/>
        <v>1679975.1233333333</v>
      </c>
      <c r="G286" s="76">
        <f t="shared" si="30"/>
        <v>-1473255.858437797</v>
      </c>
      <c r="H286" s="76">
        <f t="shared" si="31"/>
        <v>36207980.612418234</v>
      </c>
      <c r="I286" s="76">
        <f t="shared" si="34"/>
        <v>515639.55045322893</v>
      </c>
      <c r="J286" s="76">
        <f t="shared" si="32"/>
        <v>-12672793.022827419</v>
      </c>
      <c r="K286" s="80">
        <f t="shared" si="28"/>
        <v>23535187.589590818</v>
      </c>
    </row>
    <row r="287" spans="1:11" ht="14.25" customHeight="1" hidden="1" outlineLevel="1">
      <c r="A287" s="85">
        <v>278</v>
      </c>
      <c r="B287" s="92">
        <v>50618</v>
      </c>
      <c r="C287" s="81"/>
      <c r="D287" s="81">
        <f t="shared" si="29"/>
        <v>198636.9832561465</v>
      </c>
      <c r="E287" s="81"/>
      <c r="F287" s="81">
        <f t="shared" si="33"/>
        <v>1679975.1233333333</v>
      </c>
      <c r="G287" s="76">
        <f t="shared" si="30"/>
        <v>-1481338.1400771867</v>
      </c>
      <c r="H287" s="76">
        <f t="shared" si="31"/>
        <v>34726642.472341046</v>
      </c>
      <c r="I287" s="76">
        <f t="shared" si="34"/>
        <v>518468.3490270153</v>
      </c>
      <c r="J287" s="76">
        <f t="shared" si="32"/>
        <v>-12154324.673800403</v>
      </c>
      <c r="K287" s="80">
        <f t="shared" si="28"/>
        <v>22572317.798540644</v>
      </c>
    </row>
    <row r="288" spans="1:11" ht="14.25" customHeight="1" hidden="1" outlineLevel="1">
      <c r="A288" s="85">
        <v>279</v>
      </c>
      <c r="B288" s="92">
        <v>50649</v>
      </c>
      <c r="C288" s="81"/>
      <c r="D288" s="81">
        <f t="shared" si="29"/>
        <v>190510.36221968304</v>
      </c>
      <c r="E288" s="81"/>
      <c r="F288" s="81">
        <f t="shared" si="33"/>
        <v>1679975.1233333333</v>
      </c>
      <c r="G288" s="76">
        <f t="shared" si="30"/>
        <v>-1489464.7611136502</v>
      </c>
      <c r="H288" s="76">
        <f t="shared" si="31"/>
        <v>33237177.711227395</v>
      </c>
      <c r="I288" s="76">
        <f t="shared" si="34"/>
        <v>521312.6663897775</v>
      </c>
      <c r="J288" s="76">
        <f t="shared" si="32"/>
        <v>-11633012.007410625</v>
      </c>
      <c r="K288" s="80">
        <f t="shared" si="28"/>
        <v>21604165.70381677</v>
      </c>
    </row>
    <row r="289" spans="1:11" ht="14.25" customHeight="1" hidden="1" outlineLevel="1">
      <c r="A289" s="85">
        <v>280</v>
      </c>
      <c r="B289" s="92">
        <v>50679</v>
      </c>
      <c r="C289" s="81"/>
      <c r="D289" s="81">
        <f t="shared" si="29"/>
        <v>182339.15854021354</v>
      </c>
      <c r="E289" s="81"/>
      <c r="F289" s="81">
        <f t="shared" si="33"/>
        <v>1679975.1233333333</v>
      </c>
      <c r="G289" s="76">
        <f t="shared" si="30"/>
        <v>-1497635.9647931198</v>
      </c>
      <c r="H289" s="76">
        <f t="shared" si="31"/>
        <v>31739541.746434275</v>
      </c>
      <c r="I289" s="76">
        <f t="shared" si="34"/>
        <v>524172.5876775919</v>
      </c>
      <c r="J289" s="76">
        <f t="shared" si="32"/>
        <v>-11108839.419733033</v>
      </c>
      <c r="K289" s="80">
        <f t="shared" si="28"/>
        <v>20630702.326701242</v>
      </c>
    </row>
    <row r="290" spans="1:11" ht="14.25" customHeight="1" hidden="1" outlineLevel="1">
      <c r="A290" s="85">
        <v>281</v>
      </c>
      <c r="B290" s="92">
        <v>50710</v>
      </c>
      <c r="C290" s="81"/>
      <c r="D290" s="81">
        <f t="shared" si="29"/>
        <v>174123.12763735847</v>
      </c>
      <c r="E290" s="81"/>
      <c r="F290" s="81">
        <f t="shared" si="33"/>
        <v>1679975.1233333333</v>
      </c>
      <c r="G290" s="76">
        <f t="shared" si="30"/>
        <v>-1505851.995695975</v>
      </c>
      <c r="H290" s="76">
        <f t="shared" si="31"/>
        <v>30233689.7507383</v>
      </c>
      <c r="I290" s="76">
        <f t="shared" si="34"/>
        <v>527048.1984935912</v>
      </c>
      <c r="J290" s="76">
        <f t="shared" si="32"/>
        <v>-10581791.221239442</v>
      </c>
      <c r="K290" s="80">
        <f t="shared" si="28"/>
        <v>19651898.52949886</v>
      </c>
    </row>
    <row r="291" spans="1:11" ht="14.25" customHeight="1" hidden="1" outlineLevel="1">
      <c r="A291" s="85">
        <v>282</v>
      </c>
      <c r="B291" s="92">
        <v>50740</v>
      </c>
      <c r="C291" s="81"/>
      <c r="D291" s="81">
        <f t="shared" si="29"/>
        <v>165862.02358897036</v>
      </c>
      <c r="E291" s="81"/>
      <c r="F291" s="81">
        <f t="shared" si="33"/>
        <v>1679975.1233333333</v>
      </c>
      <c r="G291" s="76">
        <f t="shared" si="30"/>
        <v>-1514113.099744363</v>
      </c>
      <c r="H291" s="76">
        <f t="shared" si="31"/>
        <v>28719576.650993936</v>
      </c>
      <c r="I291" s="76">
        <f t="shared" si="34"/>
        <v>529939.584910527</v>
      </c>
      <c r="J291" s="76">
        <f t="shared" si="32"/>
        <v>-10051851.636328915</v>
      </c>
      <c r="K291" s="80">
        <f t="shared" si="28"/>
        <v>18667725.014665022</v>
      </c>
    </row>
    <row r="292" spans="1:11" ht="14.25" customHeight="1" hidden="1" outlineLevel="1">
      <c r="A292" s="85">
        <v>283</v>
      </c>
      <c r="B292" s="92">
        <v>50771</v>
      </c>
      <c r="C292" s="81"/>
      <c r="D292" s="81">
        <f t="shared" si="29"/>
        <v>157555.5991237728</v>
      </c>
      <c r="E292" s="81"/>
      <c r="F292" s="81">
        <f t="shared" si="33"/>
        <v>1679975.1233333333</v>
      </c>
      <c r="G292" s="76">
        <f t="shared" si="30"/>
        <v>-1522419.5242095606</v>
      </c>
      <c r="H292" s="76">
        <f t="shared" si="31"/>
        <v>27197157.126784377</v>
      </c>
      <c r="I292" s="76">
        <f t="shared" si="34"/>
        <v>532846.8334733462</v>
      </c>
      <c r="J292" s="76">
        <f t="shared" si="32"/>
        <v>-9519004.80285557</v>
      </c>
      <c r="K292" s="80">
        <f t="shared" si="28"/>
        <v>17678152.323928807</v>
      </c>
    </row>
    <row r="293" spans="1:11" ht="14.25" customHeight="1" hidden="1" outlineLevel="1">
      <c r="A293" s="85">
        <v>284</v>
      </c>
      <c r="B293" s="92">
        <v>50802</v>
      </c>
      <c r="C293" s="81"/>
      <c r="D293" s="81">
        <f t="shared" si="29"/>
        <v>149203.6056139591</v>
      </c>
      <c r="E293" s="81"/>
      <c r="F293" s="81">
        <f t="shared" si="33"/>
        <v>1679975.1233333333</v>
      </c>
      <c r="G293" s="76">
        <f t="shared" si="30"/>
        <v>-1530771.5177193743</v>
      </c>
      <c r="H293" s="76">
        <f t="shared" si="31"/>
        <v>25666385.609065004</v>
      </c>
      <c r="I293" s="76">
        <f t="shared" si="34"/>
        <v>535770.031201781</v>
      </c>
      <c r="J293" s="76">
        <f t="shared" si="32"/>
        <v>-8983234.771653788</v>
      </c>
      <c r="K293" s="80">
        <f t="shared" si="28"/>
        <v>16683150.837411216</v>
      </c>
    </row>
    <row r="294" spans="1:11" ht="14.25" customHeight="1" hidden="1" outlineLevel="1">
      <c r="A294" s="85">
        <v>285</v>
      </c>
      <c r="B294" s="92">
        <v>50830</v>
      </c>
      <c r="C294" s="81"/>
      <c r="D294" s="81">
        <f t="shared" si="29"/>
        <v>140805.79306775067</v>
      </c>
      <c r="E294" s="81"/>
      <c r="F294" s="81">
        <f t="shared" si="33"/>
        <v>1679975.1233333333</v>
      </c>
      <c r="G294" s="76">
        <f t="shared" si="30"/>
        <v>-1539169.3302655825</v>
      </c>
      <c r="H294" s="76">
        <f t="shared" si="31"/>
        <v>24127216.278799422</v>
      </c>
      <c r="I294" s="76">
        <f t="shared" si="34"/>
        <v>538709.2655929539</v>
      </c>
      <c r="J294" s="76">
        <f t="shared" si="32"/>
        <v>-8444525.506060835</v>
      </c>
      <c r="K294" s="80">
        <f t="shared" si="28"/>
        <v>15682690.772738587</v>
      </c>
    </row>
    <row r="295" spans="1:11" ht="14.25" customHeight="1" hidden="1" outlineLevel="1">
      <c r="A295" s="85">
        <v>286</v>
      </c>
      <c r="B295" s="92">
        <v>50861</v>
      </c>
      <c r="C295" s="81"/>
      <c r="D295" s="81">
        <f t="shared" si="29"/>
        <v>132361.91012191368</v>
      </c>
      <c r="E295" s="81"/>
      <c r="F295" s="81">
        <f t="shared" si="33"/>
        <v>1679975.1233333333</v>
      </c>
      <c r="G295" s="76">
        <f t="shared" si="30"/>
        <v>-1547613.2132114195</v>
      </c>
      <c r="H295" s="76">
        <f t="shared" si="31"/>
        <v>22579603.065588</v>
      </c>
      <c r="I295" s="76">
        <f t="shared" si="34"/>
        <v>541664.6246239968</v>
      </c>
      <c r="J295" s="76">
        <f t="shared" si="32"/>
        <v>-7902860.881436838</v>
      </c>
      <c r="K295" s="80">
        <f t="shared" si="28"/>
        <v>14676742.184151163</v>
      </c>
    </row>
    <row r="296" spans="1:11" ht="14.25" customHeight="1" hidden="1" outlineLevel="1">
      <c r="A296" s="85">
        <v>287</v>
      </c>
      <c r="B296" s="92">
        <v>50891</v>
      </c>
      <c r="C296" s="81"/>
      <c r="D296" s="81">
        <f t="shared" si="29"/>
        <v>123871.70403423581</v>
      </c>
      <c r="E296" s="81"/>
      <c r="F296" s="81">
        <f t="shared" si="33"/>
        <v>1679975.1233333333</v>
      </c>
      <c r="G296" s="76">
        <f t="shared" si="30"/>
        <v>-1556103.4192990975</v>
      </c>
      <c r="H296" s="76">
        <f t="shared" si="31"/>
        <v>21023499.646288905</v>
      </c>
      <c r="I296" s="76">
        <f t="shared" si="34"/>
        <v>544636.1967546841</v>
      </c>
      <c r="J296" s="76">
        <f t="shared" si="32"/>
        <v>-7358224.684682154</v>
      </c>
      <c r="K296" s="80">
        <f t="shared" si="28"/>
        <v>13665274.961606752</v>
      </c>
    </row>
    <row r="297" spans="1:12" ht="14.25" customHeight="1" hidden="1" outlineLevel="1">
      <c r="A297" s="85">
        <v>288</v>
      </c>
      <c r="B297" s="92">
        <v>50922</v>
      </c>
      <c r="C297" s="81"/>
      <c r="D297" s="81">
        <f t="shared" si="29"/>
        <v>115334.92067596098</v>
      </c>
      <c r="E297" s="81"/>
      <c r="F297" s="81">
        <f t="shared" si="33"/>
        <v>1679975.1233333333</v>
      </c>
      <c r="G297" s="76">
        <f t="shared" si="30"/>
        <v>-1564640.2026573722</v>
      </c>
      <c r="H297" s="76">
        <f t="shared" si="31"/>
        <v>19458859.443631534</v>
      </c>
      <c r="I297" s="76">
        <f t="shared" si="34"/>
        <v>547624.0709300803</v>
      </c>
      <c r="J297" s="76">
        <f t="shared" si="32"/>
        <v>-6810600.613752074</v>
      </c>
      <c r="K297" s="80">
        <f t="shared" si="28"/>
        <v>12648258.829879459</v>
      </c>
      <c r="L297" s="93"/>
    </row>
    <row r="298" spans="1:11" ht="14.25" customHeight="1" hidden="1" outlineLevel="1">
      <c r="A298" s="85">
        <v>289</v>
      </c>
      <c r="B298" s="92">
        <v>50952</v>
      </c>
      <c r="C298" s="81"/>
      <c r="D298" s="81">
        <f t="shared" si="29"/>
        <v>106751.30452418263</v>
      </c>
      <c r="E298" s="81"/>
      <c r="F298" s="81">
        <f t="shared" si="33"/>
        <v>1679975.1233333333</v>
      </c>
      <c r="G298" s="76">
        <f t="shared" si="30"/>
        <v>-1573223.8188091507</v>
      </c>
      <c r="H298" s="76">
        <f t="shared" si="31"/>
        <v>17885635.624822382</v>
      </c>
      <c r="I298" s="76">
        <f t="shared" si="34"/>
        <v>550628.3365832027</v>
      </c>
      <c r="J298" s="76">
        <f t="shared" si="32"/>
        <v>-6259972.277168871</v>
      </c>
      <c r="K298" s="80">
        <f t="shared" si="28"/>
        <v>11625663.347653512</v>
      </c>
    </row>
    <row r="299" spans="1:11" ht="14.25" customHeight="1" hidden="1" outlineLevel="1">
      <c r="A299" s="85">
        <v>290</v>
      </c>
      <c r="B299" s="92">
        <v>50983</v>
      </c>
      <c r="C299" s="81"/>
      <c r="D299" s="81">
        <f t="shared" si="29"/>
        <v>98120.59865419564</v>
      </c>
      <c r="E299" s="81"/>
      <c r="F299" s="81">
        <f t="shared" si="33"/>
        <v>1679975.1233333333</v>
      </c>
      <c r="G299" s="76">
        <f t="shared" si="30"/>
        <v>-1581854.5246791376</v>
      </c>
      <c r="H299" s="76">
        <f t="shared" si="31"/>
        <v>16303781.100143244</v>
      </c>
      <c r="I299" s="76">
        <f t="shared" si="34"/>
        <v>553649.0836376981</v>
      </c>
      <c r="J299" s="76">
        <f t="shared" si="32"/>
        <v>-5706323.193531172</v>
      </c>
      <c r="K299" s="80">
        <f t="shared" si="28"/>
        <v>10597457.906612072</v>
      </c>
    </row>
    <row r="300" spans="1:11" ht="14.25" customHeight="1" hidden="1" outlineLevel="1">
      <c r="A300" s="85">
        <v>291</v>
      </c>
      <c r="B300" s="92">
        <v>51014</v>
      </c>
      <c r="C300" s="81"/>
      <c r="D300" s="81">
        <f t="shared" si="29"/>
        <v>89442.54473180589</v>
      </c>
      <c r="E300" s="81"/>
      <c r="F300" s="81">
        <f t="shared" si="33"/>
        <v>1679975.1233333333</v>
      </c>
      <c r="G300" s="76">
        <f t="shared" si="30"/>
        <v>-1590532.5786015275</v>
      </c>
      <c r="H300" s="76">
        <f t="shared" si="31"/>
        <v>14713248.521541717</v>
      </c>
      <c r="I300" s="76">
        <f t="shared" si="34"/>
        <v>556686.4025105346</v>
      </c>
      <c r="J300" s="76">
        <f t="shared" si="32"/>
        <v>-5149636.791020637</v>
      </c>
      <c r="K300" s="80">
        <f t="shared" si="28"/>
        <v>9563611.73052108</v>
      </c>
    </row>
    <row r="301" spans="1:11" ht="14.25" customHeight="1" hidden="1" outlineLevel="1">
      <c r="A301" s="85">
        <v>292</v>
      </c>
      <c r="B301" s="92">
        <v>51044</v>
      </c>
      <c r="C301" s="81"/>
      <c r="D301" s="81">
        <f t="shared" si="29"/>
        <v>80716.8830055979</v>
      </c>
      <c r="E301" s="81"/>
      <c r="F301" s="81">
        <f t="shared" si="33"/>
        <v>1679975.1233333333</v>
      </c>
      <c r="G301" s="76">
        <f t="shared" si="30"/>
        <v>-1599258.2403277354</v>
      </c>
      <c r="H301" s="76">
        <f t="shared" si="31"/>
        <v>13113990.28121398</v>
      </c>
      <c r="I301" s="76">
        <f t="shared" si="34"/>
        <v>559740.3841147074</v>
      </c>
      <c r="J301" s="76">
        <f t="shared" si="32"/>
        <v>-4589896.4069059305</v>
      </c>
      <c r="K301" s="80">
        <f t="shared" si="28"/>
        <v>8524093.87430805</v>
      </c>
    </row>
    <row r="302" spans="1:11" ht="14.25" customHeight="1" hidden="1" outlineLevel="1">
      <c r="A302" s="85">
        <v>293</v>
      </c>
      <c r="B302" s="92">
        <v>51075</v>
      </c>
      <c r="C302" s="81"/>
      <c r="D302" s="81">
        <f t="shared" si="29"/>
        <v>71943.35229915993</v>
      </c>
      <c r="E302" s="81"/>
      <c r="F302" s="81">
        <f t="shared" si="33"/>
        <v>1679975.1233333333</v>
      </c>
      <c r="G302" s="76">
        <f t="shared" si="30"/>
        <v>-1608031.7710341734</v>
      </c>
      <c r="H302" s="76">
        <f t="shared" si="31"/>
        <v>11505958.510179807</v>
      </c>
      <c r="I302" s="76">
        <f t="shared" si="34"/>
        <v>562811.1198619606</v>
      </c>
      <c r="J302" s="76">
        <f t="shared" si="32"/>
        <v>-4027085.28704397</v>
      </c>
      <c r="K302" s="80">
        <f t="shared" si="28"/>
        <v>7478873.223135836</v>
      </c>
    </row>
    <row r="303" spans="1:11" ht="14.25" customHeight="1" hidden="1" outlineLevel="1">
      <c r="A303" s="85">
        <v>294</v>
      </c>
      <c r="B303" s="92">
        <v>51105</v>
      </c>
      <c r="C303" s="81"/>
      <c r="D303" s="81">
        <f t="shared" si="29"/>
        <v>63121.690003266456</v>
      </c>
      <c r="E303" s="81"/>
      <c r="F303" s="81">
        <f t="shared" si="33"/>
        <v>1679975.1233333333</v>
      </c>
      <c r="G303" s="76">
        <f t="shared" si="30"/>
        <v>-1616853.4333300667</v>
      </c>
      <c r="H303" s="76">
        <f t="shared" si="31"/>
        <v>9889105.07684974</v>
      </c>
      <c r="I303" s="76">
        <f t="shared" si="34"/>
        <v>565898.7016655233</v>
      </c>
      <c r="J303" s="76">
        <f t="shared" si="32"/>
        <v>-3461186.5853784466</v>
      </c>
      <c r="K303" s="80">
        <f t="shared" si="28"/>
        <v>6427918.491471293</v>
      </c>
    </row>
    <row r="304" spans="1:11" ht="14.25" customHeight="1" hidden="1" outlineLevel="1">
      <c r="A304" s="85">
        <v>295</v>
      </c>
      <c r="B304" s="92">
        <v>51136</v>
      </c>
      <c r="C304" s="81"/>
      <c r="D304" s="81">
        <f t="shared" si="29"/>
        <v>54251.632068017716</v>
      </c>
      <c r="E304" s="81"/>
      <c r="F304" s="81">
        <f t="shared" si="33"/>
        <v>1679975.1233333333</v>
      </c>
      <c r="G304" s="76">
        <f t="shared" si="30"/>
        <v>-1625723.4912653156</v>
      </c>
      <c r="H304" s="76">
        <f t="shared" si="31"/>
        <v>8263381.585584424</v>
      </c>
      <c r="I304" s="76">
        <f t="shared" si="34"/>
        <v>569003.2219428604</v>
      </c>
      <c r="J304" s="76">
        <f t="shared" si="32"/>
        <v>-2892183.363435586</v>
      </c>
      <c r="K304" s="80">
        <f t="shared" si="28"/>
        <v>5371198.222148838</v>
      </c>
    </row>
    <row r="305" spans="1:11" ht="14.25" customHeight="1" hidden="1" outlineLevel="1">
      <c r="A305" s="85">
        <v>296</v>
      </c>
      <c r="B305" s="92">
        <v>51167</v>
      </c>
      <c r="C305" s="81"/>
      <c r="D305" s="81">
        <f t="shared" si="29"/>
        <v>45332.912994936196</v>
      </c>
      <c r="E305" s="81"/>
      <c r="F305" s="81">
        <f t="shared" si="33"/>
        <v>1679975.1233333333</v>
      </c>
      <c r="G305" s="76">
        <f t="shared" si="30"/>
        <v>-1634642.2103383972</v>
      </c>
      <c r="H305" s="76">
        <f t="shared" si="31"/>
        <v>6628739.3752460275</v>
      </c>
      <c r="I305" s="76">
        <f t="shared" si="34"/>
        <v>572124.773618439</v>
      </c>
      <c r="J305" s="76">
        <f t="shared" si="32"/>
        <v>-2320058.589817147</v>
      </c>
      <c r="K305" s="80">
        <f t="shared" si="28"/>
        <v>4308680.785428881</v>
      </c>
    </row>
    <row r="306" spans="1:11" ht="14.25" customHeight="1" hidden="1" outlineLevel="1">
      <c r="A306" s="85">
        <v>297</v>
      </c>
      <c r="B306" s="92">
        <v>51196</v>
      </c>
      <c r="C306" s="81"/>
      <c r="D306" s="81">
        <f t="shared" si="29"/>
        <v>36365.26582901975</v>
      </c>
      <c r="E306" s="81"/>
      <c r="F306" s="81">
        <f t="shared" si="33"/>
        <v>1679975.1233333333</v>
      </c>
      <c r="G306" s="76">
        <f t="shared" si="30"/>
        <v>-1643609.8575043136</v>
      </c>
      <c r="H306" s="76">
        <f t="shared" si="31"/>
        <v>4985129.517741714</v>
      </c>
      <c r="I306" s="76">
        <f t="shared" si="34"/>
        <v>575263.4501265098</v>
      </c>
      <c r="J306" s="76">
        <f t="shared" si="32"/>
        <v>-1744795.1396906371</v>
      </c>
      <c r="K306" s="80">
        <f t="shared" si="28"/>
        <v>3240334.3780510766</v>
      </c>
    </row>
    <row r="307" spans="1:11" ht="14.25" customHeight="1" hidden="1" outlineLevel="1">
      <c r="A307" s="85">
        <v>298</v>
      </c>
      <c r="B307" s="92">
        <v>51227</v>
      </c>
      <c r="C307" s="81"/>
      <c r="D307" s="81">
        <f t="shared" si="29"/>
        <v>27348.422150751085</v>
      </c>
      <c r="E307" s="81"/>
      <c r="F307" s="81">
        <f t="shared" si="33"/>
        <v>1679975.1233333333</v>
      </c>
      <c r="G307" s="76">
        <f t="shared" si="30"/>
        <v>-1652626.7011825822</v>
      </c>
      <c r="H307" s="76">
        <f t="shared" si="31"/>
        <v>3332502.8165591313</v>
      </c>
      <c r="I307" s="76">
        <f t="shared" si="34"/>
        <v>578419.3454139037</v>
      </c>
      <c r="J307" s="76">
        <f t="shared" si="32"/>
        <v>-1166375.7942767334</v>
      </c>
      <c r="K307" s="80">
        <f t="shared" si="28"/>
        <v>2166127.022282398</v>
      </c>
    </row>
    <row r="308" spans="1:11" ht="15" collapsed="1">
      <c r="A308" s="85">
        <v>299</v>
      </c>
      <c r="B308" s="92">
        <v>51257</v>
      </c>
      <c r="C308" s="81"/>
      <c r="D308" s="81">
        <f t="shared" si="29"/>
        <v>18282.112068063438</v>
      </c>
      <c r="E308" s="81"/>
      <c r="F308" s="81">
        <f t="shared" si="33"/>
        <v>1679975.1233333333</v>
      </c>
      <c r="G308" s="76">
        <f t="shared" si="30"/>
        <v>-1661693.01126527</v>
      </c>
      <c r="H308" s="76">
        <f t="shared" si="31"/>
        <v>1670809.8052938613</v>
      </c>
      <c r="I308" s="76">
        <f t="shared" si="34"/>
        <v>581592.5539428444</v>
      </c>
      <c r="J308" s="76">
        <f t="shared" si="32"/>
        <v>-584783.240333889</v>
      </c>
      <c r="K308" s="80">
        <f t="shared" si="28"/>
        <v>1086026.5649599722</v>
      </c>
    </row>
    <row r="309" spans="1:12" ht="15">
      <c r="A309" s="96">
        <v>300</v>
      </c>
      <c r="B309" s="97">
        <v>51288</v>
      </c>
      <c r="C309" s="98"/>
      <c r="D309" s="98">
        <f t="shared" si="29"/>
        <v>9166.064208262165</v>
      </c>
      <c r="E309" s="98"/>
      <c r="F309" s="98">
        <f t="shared" si="33"/>
        <v>1679975.1233333333</v>
      </c>
      <c r="G309" s="77">
        <f t="shared" si="30"/>
        <v>-1670809.0591250712</v>
      </c>
      <c r="H309" s="77">
        <f t="shared" si="31"/>
        <v>0.7461687901522964</v>
      </c>
      <c r="I309" s="77">
        <f t="shared" si="34"/>
        <v>584783.1706937748</v>
      </c>
      <c r="J309" s="77">
        <f t="shared" si="32"/>
        <v>-0.06964011420495808</v>
      </c>
      <c r="K309" s="98">
        <f>H309+J309</f>
        <v>0.6765286759473383</v>
      </c>
      <c r="L309" s="93"/>
    </row>
    <row r="310" spans="2:12" ht="15">
      <c r="B310" s="82" t="s">
        <v>63</v>
      </c>
      <c r="C310" s="81"/>
      <c r="D310" s="76">
        <f>SUM(D34:D309)</f>
        <v>225092919.95325732</v>
      </c>
      <c r="E310" s="76"/>
      <c r="F310" s="76">
        <f>SUM(F34:F309)</f>
        <v>463673134.0400004</v>
      </c>
      <c r="G310" s="76">
        <f>SUM(G34:G309)</f>
        <v>-238580214.08674258</v>
      </c>
      <c r="H310" s="76"/>
      <c r="I310" s="76">
        <f>SUM(I34:I309)</f>
        <v>83503074.93035991</v>
      </c>
      <c r="J310" s="76"/>
      <c r="K310" s="76"/>
      <c r="L310" s="99"/>
    </row>
  </sheetData>
  <sheetProtection/>
  <mergeCells count="1">
    <mergeCell ref="C7:H7"/>
  </mergeCells>
  <printOptions/>
  <pageMargins left="0.2" right="0.2" top="0.5" bottom="0.5" header="0.3" footer="0.3"/>
  <pageSetup firstPageNumber="6" useFirstPageNumber="1"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2016-08-12T17:31:03Z</cp:lastPrinted>
  <dcterms:created xsi:type="dcterms:W3CDTF">2004-09-28T13:24:13Z</dcterms:created>
  <dcterms:modified xsi:type="dcterms:W3CDTF">2017-08-14T18:03:44Z</dcterms:modified>
  <cp:category/>
  <cp:version/>
  <cp:contentType/>
  <cp:contentStatus/>
</cp:coreProperties>
</file>