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25" tabRatio="873" activeTab="3"/>
  </bookViews>
  <sheets>
    <sheet name="CC on investment" sheetId="1" r:id="rId1"/>
    <sheet name="CC on investment BU 110" sheetId="2" r:id="rId2"/>
    <sheet name="CC on investment BU 117" sheetId="3" r:id="rId3"/>
    <sheet name="CC on investment BU 180" sheetId="4" r:id="rId4"/>
  </sheets>
  <definedNames/>
  <calcPr fullCalcOnLoad="1"/>
</workbook>
</file>

<file path=xl/sharedStrings.xml><?xml version="1.0" encoding="utf-8"?>
<sst xmlns="http://schemas.openxmlformats.org/spreadsheetml/2006/main" count="262" uniqueCount="37">
  <si>
    <t>In Service</t>
  </si>
  <si>
    <t>Jurisdictional</t>
  </si>
  <si>
    <t>Factor</t>
  </si>
  <si>
    <t>Portion</t>
  </si>
  <si>
    <t>Total</t>
  </si>
  <si>
    <t>CC Rate</t>
  </si>
  <si>
    <t>Debt</t>
  </si>
  <si>
    <t xml:space="preserve">Equity </t>
  </si>
  <si>
    <t xml:space="preserve">CC </t>
  </si>
  <si>
    <t>CC</t>
  </si>
  <si>
    <t>B</t>
  </si>
  <si>
    <t>D</t>
  </si>
  <si>
    <t>Totals</t>
  </si>
  <si>
    <t xml:space="preserve">per Property </t>
  </si>
  <si>
    <t>Accting Worksheets</t>
  </si>
  <si>
    <t>Kentucky</t>
  </si>
  <si>
    <t xml:space="preserve">Less: Prior month </t>
  </si>
  <si>
    <t xml:space="preserve">end ADFIT balance </t>
  </si>
  <si>
    <t>provided by Tax</t>
  </si>
  <si>
    <t xml:space="preserve">Equals: NERC </t>
  </si>
  <si>
    <t xml:space="preserve">  investment</t>
  </si>
  <si>
    <t>post in-service</t>
  </si>
  <si>
    <t>Retail</t>
  </si>
  <si>
    <t xml:space="preserve">A </t>
  </si>
  <si>
    <t>E = C*D</t>
  </si>
  <si>
    <t xml:space="preserve">NERC Compliance and Cybersecurity </t>
  </si>
  <si>
    <t>Post In-Service Return</t>
  </si>
  <si>
    <t>KPSC Order dated June 22, 2015 in Case No. 2014-00396</t>
  </si>
  <si>
    <t>C = A-B</t>
  </si>
  <si>
    <t>BU 110</t>
  </si>
  <si>
    <t>BU 117</t>
  </si>
  <si>
    <t>BU 180</t>
  </si>
  <si>
    <t>Jan 2018a is old rate at 18/31</t>
  </si>
  <si>
    <t>Jan 2018b is new rates per order at 13/31</t>
  </si>
  <si>
    <t>KPSC Order dated January 18, 2018 in Case No. 2017-00179</t>
  </si>
  <si>
    <t>Less balance as of Test Year 2/28/17</t>
  </si>
  <si>
    <t>Going Forward Balance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</si>
</sst>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.000000000"/>
    <numFmt numFmtId="166" formatCode="[$-409]mmmm\ d\,\ yyyy;@"/>
    <numFmt numFmtId="167" formatCode="_(* #,##0_);_(* \(#,##0\);_(* &quot;-&quot;??_);_(@_)"/>
    <numFmt numFmtId="168" formatCode="0.000000%"/>
    <numFmt numFmtId="169" formatCode="_(* #,##0.0_);_(* \(#,##0.0\);_(* &quot;-&quot;??_);_(@_)"/>
    <numFmt numFmtId="170" formatCode="0.0%"/>
    <numFmt numFmtId="171" formatCode="_(* #,##0.000_);_(* \(#,##0.000\);_(* &quot;-&quot;??_);_(@_)"/>
    <numFmt numFmtId="172" formatCode="_(* #,##0.0000_);_(* \(#,##0.0000\);_(* &quot;-&quot;??_);_(@_)"/>
    <numFmt numFmtId="173" formatCode="[$-409]mmm\-yy;@"/>
    <numFmt numFmtId="174" formatCode="0.000%"/>
    <numFmt numFmtId="175" formatCode="0.000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 MT"/>
      <family val="0"/>
    </font>
    <font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rgb="FFFF0000"/>
      <name val="Cambria"/>
      <family val="1"/>
    </font>
    <font>
      <b/>
      <sz val="16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9">
      <alignment horizontal="center"/>
      <protection/>
    </xf>
    <xf numFmtId="3" fontId="5" fillId="0" borderId="0" applyFont="0" applyFill="0" applyBorder="0" applyAlignment="0" applyProtection="0"/>
    <xf numFmtId="0" fontId="5" fillId="33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9" fillId="0" borderId="0" xfId="0" applyFont="1" applyAlignment="1">
      <alignment/>
    </xf>
    <xf numFmtId="17" fontId="49" fillId="0" borderId="0" xfId="0" applyNumberFormat="1" applyFont="1" applyAlignment="1">
      <alignment/>
    </xf>
    <xf numFmtId="167" fontId="49" fillId="0" borderId="0" xfId="42" applyNumberFormat="1" applyFont="1" applyAlignment="1">
      <alignment/>
    </xf>
    <xf numFmtId="0" fontId="49" fillId="0" borderId="0" xfId="0" applyFont="1" applyAlignment="1">
      <alignment horizontal="center"/>
    </xf>
    <xf numFmtId="167" fontId="26" fillId="0" borderId="0" xfId="42" applyNumberFormat="1" applyFont="1" applyBorder="1" applyAlignment="1">
      <alignment horizontal="center" wrapText="1"/>
    </xf>
    <xf numFmtId="0" fontId="49" fillId="34" borderId="0" xfId="0" applyFont="1" applyFill="1" applyAlignment="1">
      <alignment/>
    </xf>
    <xf numFmtId="0" fontId="49" fillId="34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43" fontId="49" fillId="19" borderId="11" xfId="42" applyFont="1" applyFill="1" applyBorder="1" applyAlignment="1">
      <alignment horizontal="center"/>
    </xf>
    <xf numFmtId="43" fontId="49" fillId="19" borderId="0" xfId="42" applyFont="1" applyFill="1" applyBorder="1" applyAlignment="1">
      <alignment horizontal="center"/>
    </xf>
    <xf numFmtId="43" fontId="49" fillId="19" borderId="12" xfId="42" applyFont="1" applyFill="1" applyBorder="1" applyAlignment="1">
      <alignment horizontal="center"/>
    </xf>
    <xf numFmtId="0" fontId="49" fillId="19" borderId="13" xfId="0" applyFont="1" applyFill="1" applyBorder="1" applyAlignment="1">
      <alignment horizontal="center"/>
    </xf>
    <xf numFmtId="0" fontId="49" fillId="19" borderId="14" xfId="0" applyFont="1" applyFill="1" applyBorder="1" applyAlignment="1">
      <alignment horizontal="center"/>
    </xf>
    <xf numFmtId="0" fontId="49" fillId="19" borderId="15" xfId="0" applyFont="1" applyFill="1" applyBorder="1" applyAlignment="1">
      <alignment horizontal="center"/>
    </xf>
    <xf numFmtId="0" fontId="49" fillId="19" borderId="11" xfId="0" applyFont="1" applyFill="1" applyBorder="1" applyAlignment="1">
      <alignment horizontal="center"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3" fontId="50" fillId="19" borderId="16" xfId="0" applyNumberFormat="1" applyFont="1" applyFill="1" applyBorder="1" applyAlignment="1">
      <alignment horizontal="center"/>
    </xf>
    <xf numFmtId="17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49" fillId="19" borderId="0" xfId="0" applyFont="1" applyFill="1" applyAlignment="1">
      <alignment horizontal="center"/>
    </xf>
    <xf numFmtId="175" fontId="49" fillId="0" borderId="0" xfId="449" applyNumberFormat="1" applyFont="1" applyAlignment="1">
      <alignment horizontal="center"/>
    </xf>
    <xf numFmtId="175" fontId="49" fillId="0" borderId="0" xfId="449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 quotePrefix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 quotePrefix="1">
      <alignment horizontal="center"/>
    </xf>
    <xf numFmtId="0" fontId="29" fillId="19" borderId="11" xfId="0" applyFont="1" applyFill="1" applyBorder="1" applyAlignment="1">
      <alignment horizontal="center"/>
    </xf>
    <xf numFmtId="0" fontId="29" fillId="19" borderId="0" xfId="0" applyFont="1" applyFill="1" applyBorder="1" applyAlignment="1">
      <alignment horizontal="center"/>
    </xf>
    <xf numFmtId="0" fontId="29" fillId="19" borderId="12" xfId="0" applyFont="1" applyFill="1" applyBorder="1" applyAlignment="1">
      <alignment horizontal="center"/>
    </xf>
    <xf numFmtId="0" fontId="50" fillId="0" borderId="0" xfId="0" applyFont="1" applyAlignment="1">
      <alignment/>
    </xf>
    <xf numFmtId="43" fontId="49" fillId="0" borderId="0" xfId="42" applyNumberFormat="1" applyFont="1" applyAlignment="1">
      <alignment/>
    </xf>
    <xf numFmtId="43" fontId="49" fillId="19" borderId="11" xfId="42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43" fontId="49" fillId="0" borderId="0" xfId="0" applyNumberFormat="1" applyFont="1" applyAlignment="1">
      <alignment/>
    </xf>
    <xf numFmtId="0" fontId="49" fillId="0" borderId="0" xfId="0" applyFont="1" applyFill="1" applyAlignment="1">
      <alignment horizontal="center"/>
    </xf>
    <xf numFmtId="43" fontId="49" fillId="19" borderId="0" xfId="42" applyNumberFormat="1" applyFont="1" applyFill="1" applyBorder="1" applyAlignment="1">
      <alignment horizontal="center"/>
    </xf>
    <xf numFmtId="43" fontId="49" fillId="19" borderId="12" xfId="42" applyNumberFormat="1" applyFont="1" applyFill="1" applyBorder="1" applyAlignment="1">
      <alignment horizontal="center"/>
    </xf>
    <xf numFmtId="10" fontId="49" fillId="0" borderId="0" xfId="449" applyNumberFormat="1" applyFont="1" applyAlignment="1">
      <alignment/>
    </xf>
    <xf numFmtId="167" fontId="49" fillId="3" borderId="0" xfId="42" applyNumberFormat="1" applyFont="1" applyFill="1" applyAlignment="1">
      <alignment/>
    </xf>
    <xf numFmtId="0" fontId="49" fillId="3" borderId="0" xfId="0" applyFont="1" applyFill="1" applyAlignment="1">
      <alignment/>
    </xf>
    <xf numFmtId="175" fontId="49" fillId="11" borderId="0" xfId="449" applyNumberFormat="1" applyFont="1" applyFill="1" applyAlignment="1">
      <alignment horizontal="center"/>
    </xf>
    <xf numFmtId="167" fontId="49" fillId="0" borderId="0" xfId="42" applyNumberFormat="1" applyFont="1" applyFill="1" applyAlignment="1">
      <alignment/>
    </xf>
    <xf numFmtId="17" fontId="49" fillId="0" borderId="9" xfId="0" applyNumberFormat="1" applyFont="1" applyFill="1" applyBorder="1" applyAlignment="1">
      <alignment/>
    </xf>
    <xf numFmtId="167" fontId="49" fillId="0" borderId="9" xfId="42" applyNumberFormat="1" applyFont="1" applyBorder="1" applyAlignment="1">
      <alignment/>
    </xf>
    <xf numFmtId="0" fontId="49" fillId="0" borderId="9" xfId="0" applyFont="1" applyBorder="1" applyAlignment="1">
      <alignment/>
    </xf>
    <xf numFmtId="175" fontId="49" fillId="0" borderId="9" xfId="449" applyNumberFormat="1" applyFont="1" applyBorder="1" applyAlignment="1">
      <alignment horizontal="center"/>
    </xf>
    <xf numFmtId="175" fontId="49" fillId="0" borderId="9" xfId="449" applyNumberFormat="1" applyFont="1" applyFill="1" applyBorder="1" applyAlignment="1">
      <alignment horizontal="center"/>
    </xf>
    <xf numFmtId="43" fontId="49" fillId="19" borderId="17" xfId="42" applyFont="1" applyFill="1" applyBorder="1" applyAlignment="1">
      <alignment horizontal="center"/>
    </xf>
    <xf numFmtId="43" fontId="49" fillId="19" borderId="9" xfId="42" applyFont="1" applyFill="1" applyBorder="1" applyAlignment="1">
      <alignment horizontal="center"/>
    </xf>
    <xf numFmtId="43" fontId="49" fillId="19" borderId="18" xfId="42" applyFont="1" applyFill="1" applyBorder="1" applyAlignment="1">
      <alignment horizontal="center"/>
    </xf>
    <xf numFmtId="0" fontId="49" fillId="0" borderId="9" xfId="0" applyFont="1" applyFill="1" applyBorder="1" applyAlignment="1">
      <alignment/>
    </xf>
    <xf numFmtId="167" fontId="49" fillId="3" borderId="9" xfId="42" applyNumberFormat="1" applyFont="1" applyFill="1" applyBorder="1" applyAlignment="1">
      <alignment/>
    </xf>
    <xf numFmtId="43" fontId="49" fillId="19" borderId="17" xfId="42" applyNumberFormat="1" applyFont="1" applyFill="1" applyBorder="1" applyAlignment="1">
      <alignment horizontal="center"/>
    </xf>
    <xf numFmtId="43" fontId="49" fillId="19" borderId="9" xfId="42" applyNumberFormat="1" applyFont="1" applyFill="1" applyBorder="1" applyAlignment="1">
      <alignment horizontal="center"/>
    </xf>
    <xf numFmtId="43" fontId="49" fillId="19" borderId="18" xfId="42" applyNumberFormat="1" applyFont="1" applyFill="1" applyBorder="1" applyAlignment="1">
      <alignment horizontal="center"/>
    </xf>
    <xf numFmtId="43" fontId="50" fillId="19" borderId="0" xfId="42" applyFont="1" applyFill="1" applyAlignment="1">
      <alignment horizontal="center"/>
    </xf>
    <xf numFmtId="43" fontId="50" fillId="19" borderId="0" xfId="0" applyNumberFormat="1" applyFont="1" applyFill="1" applyAlignment="1">
      <alignment horizontal="center"/>
    </xf>
    <xf numFmtId="43" fontId="49" fillId="8" borderId="0" xfId="42" applyFont="1" applyFill="1" applyAlignment="1">
      <alignment/>
    </xf>
    <xf numFmtId="43" fontId="49" fillId="8" borderId="0" xfId="42" applyFont="1" applyFill="1" applyAlignment="1">
      <alignment horizontal="center"/>
    </xf>
    <xf numFmtId="43" fontId="51" fillId="8" borderId="0" xfId="42" applyFont="1" applyFill="1" applyAlignment="1">
      <alignment horizontal="center"/>
    </xf>
    <xf numFmtId="43" fontId="26" fillId="8" borderId="0" xfId="42" applyFont="1" applyFill="1" applyBorder="1" applyAlignment="1">
      <alignment horizontal="center" wrapText="1"/>
    </xf>
    <xf numFmtId="43" fontId="49" fillId="13" borderId="0" xfId="42" applyFont="1" applyFill="1" applyAlignment="1">
      <alignment/>
    </xf>
    <xf numFmtId="43" fontId="49" fillId="8" borderId="9" xfId="42" applyFont="1" applyFill="1" applyBorder="1" applyAlignment="1">
      <alignment/>
    </xf>
  </cellXfs>
  <cellStyles count="7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3" xfId="48"/>
    <cellStyle name="Comma 10 4" xfId="49"/>
    <cellStyle name="Comma 10 4 2" xfId="50"/>
    <cellStyle name="Comma 10 4 3" xfId="51"/>
    <cellStyle name="Comma 10 4 4" xfId="52"/>
    <cellStyle name="Comma 10 5" xfId="53"/>
    <cellStyle name="Comma 10 5 2" xfId="54"/>
    <cellStyle name="Comma 10 5 2 2" xfId="55"/>
    <cellStyle name="Comma 10 5 2 3" xfId="56"/>
    <cellStyle name="Comma 10 5 2 3 2" xfId="57"/>
    <cellStyle name="Comma 10 5 2 3 3" xfId="58"/>
    <cellStyle name="Comma 10 5 2 3 4" xfId="59"/>
    <cellStyle name="Comma 10 5 3" xfId="60"/>
    <cellStyle name="Comma 10 6" xfId="61"/>
    <cellStyle name="Comma 10 6 2" xfId="62"/>
    <cellStyle name="Comma 10 6 3" xfId="63"/>
    <cellStyle name="Comma 10 6 3 2" xfId="64"/>
    <cellStyle name="Comma 10 6 3 3" xfId="65"/>
    <cellStyle name="Comma 10 6 3 4" xfId="66"/>
    <cellStyle name="Comma 10 7" xfId="67"/>
    <cellStyle name="Comma 10 8" xfId="68"/>
    <cellStyle name="Comma 10 8 2" xfId="69"/>
    <cellStyle name="Comma 10 8 3" xfId="70"/>
    <cellStyle name="Comma 10 8 4" xfId="71"/>
    <cellStyle name="Comma 11" xfId="72"/>
    <cellStyle name="Comma 11 10" xfId="73"/>
    <cellStyle name="Comma 11 11" xfId="74"/>
    <cellStyle name="Comma 11 11 2" xfId="75"/>
    <cellStyle name="Comma 11 11 2 2" xfId="76"/>
    <cellStyle name="Comma 11 11 2 3" xfId="77"/>
    <cellStyle name="Comma 11 11 2 3 2" xfId="78"/>
    <cellStyle name="Comma 11 11 2 3 3" xfId="79"/>
    <cellStyle name="Comma 11 11 2 3 4" xfId="80"/>
    <cellStyle name="Comma 11 12" xfId="81"/>
    <cellStyle name="Comma 11 13" xfId="82"/>
    <cellStyle name="Comma 11 13 2" xfId="83"/>
    <cellStyle name="Comma 11 13 2 2" xfId="84"/>
    <cellStyle name="Comma 11 13 2 3" xfId="85"/>
    <cellStyle name="Comma 11 13 2 3 2" xfId="86"/>
    <cellStyle name="Comma 11 13 2 3 3" xfId="87"/>
    <cellStyle name="Comma 11 13 2 3 4" xfId="88"/>
    <cellStyle name="Comma 11 2" xfId="89"/>
    <cellStyle name="Comma 11 3" xfId="90"/>
    <cellStyle name="Comma 11 4" xfId="91"/>
    <cellStyle name="Comma 11 5" xfId="92"/>
    <cellStyle name="Comma 11 6" xfId="93"/>
    <cellStyle name="Comma 11 7" xfId="94"/>
    <cellStyle name="Comma 11 7 2" xfId="95"/>
    <cellStyle name="Comma 11 7 2 2" xfId="96"/>
    <cellStyle name="Comma 11 7 2 3" xfId="97"/>
    <cellStyle name="Comma 11 8" xfId="98"/>
    <cellStyle name="Comma 11 9" xfId="99"/>
    <cellStyle name="Comma 12" xfId="100"/>
    <cellStyle name="Comma 12 10" xfId="101"/>
    <cellStyle name="Comma 12 10 2" xfId="102"/>
    <cellStyle name="Comma 12 10 2 2" xfId="103"/>
    <cellStyle name="Comma 12 10 2 3" xfId="104"/>
    <cellStyle name="Comma 12 10 2 3 2" xfId="105"/>
    <cellStyle name="Comma 12 10 2 3 3" xfId="106"/>
    <cellStyle name="Comma 12 10 2 3 4" xfId="107"/>
    <cellStyle name="Comma 12 11" xfId="108"/>
    <cellStyle name="Comma 12 12" xfId="109"/>
    <cellStyle name="Comma 12 12 2" xfId="110"/>
    <cellStyle name="Comma 12 12 2 2" xfId="111"/>
    <cellStyle name="Comma 12 12 2 3" xfId="112"/>
    <cellStyle name="Comma 12 12 2 3 2" xfId="113"/>
    <cellStyle name="Comma 12 12 2 3 3" xfId="114"/>
    <cellStyle name="Comma 12 12 2 3 4" xfId="115"/>
    <cellStyle name="Comma 12 2" xfId="116"/>
    <cellStyle name="Comma 12 3" xfId="117"/>
    <cellStyle name="Comma 12 4" xfId="118"/>
    <cellStyle name="Comma 12 5" xfId="119"/>
    <cellStyle name="Comma 12 6" xfId="120"/>
    <cellStyle name="Comma 12 6 2" xfId="121"/>
    <cellStyle name="Comma 12 6 2 2" xfId="122"/>
    <cellStyle name="Comma 12 6 2 3" xfId="123"/>
    <cellStyle name="Comma 12 7" xfId="124"/>
    <cellStyle name="Comma 12 8" xfId="125"/>
    <cellStyle name="Comma 12 9" xfId="126"/>
    <cellStyle name="Comma 13" xfId="127"/>
    <cellStyle name="Comma 13 2" xfId="128"/>
    <cellStyle name="Comma 13 3" xfId="129"/>
    <cellStyle name="Comma 13 4" xfId="130"/>
    <cellStyle name="Comma 13 5" xfId="131"/>
    <cellStyle name="Comma 13 6" xfId="132"/>
    <cellStyle name="Comma 14" xfId="133"/>
    <cellStyle name="Comma 14 2" xfId="134"/>
    <cellStyle name="Comma 14 3" xfId="135"/>
    <cellStyle name="Comma 14 4" xfId="136"/>
    <cellStyle name="Comma 14 5" xfId="137"/>
    <cellStyle name="Comma 15" xfId="138"/>
    <cellStyle name="Comma 15 2" xfId="139"/>
    <cellStyle name="Comma 15 3" xfId="140"/>
    <cellStyle name="Comma 15 4" xfId="141"/>
    <cellStyle name="Comma 15 5" xfId="142"/>
    <cellStyle name="Comma 16" xfId="143"/>
    <cellStyle name="Comma 16 2" xfId="144"/>
    <cellStyle name="Comma 16 3" xfId="145"/>
    <cellStyle name="Comma 16 3 2" xfId="146"/>
    <cellStyle name="Comma 16 3 3" xfId="147"/>
    <cellStyle name="Comma 16 3 3 2" xfId="148"/>
    <cellStyle name="Comma 16 3 3 3" xfId="149"/>
    <cellStyle name="Comma 16 3 3 4" xfId="150"/>
    <cellStyle name="Comma 17" xfId="151"/>
    <cellStyle name="Comma 17 2" xfId="152"/>
    <cellStyle name="Comma 17 3" xfId="153"/>
    <cellStyle name="Comma 17 3 2" xfId="154"/>
    <cellStyle name="Comma 17 3 3" xfId="155"/>
    <cellStyle name="Comma 17 3 4" xfId="156"/>
    <cellStyle name="Comma 18" xfId="157"/>
    <cellStyle name="Comma 18 2" xfId="158"/>
    <cellStyle name="Comma 18 3" xfId="159"/>
    <cellStyle name="Comma 18 3 2" xfId="160"/>
    <cellStyle name="Comma 18 3 3" xfId="161"/>
    <cellStyle name="Comma 18 3 4" xfId="162"/>
    <cellStyle name="Comma 19" xfId="163"/>
    <cellStyle name="Comma 19 2" xfId="164"/>
    <cellStyle name="Comma 19 3" xfId="165"/>
    <cellStyle name="Comma 19 3 2" xfId="166"/>
    <cellStyle name="Comma 19 3 3" xfId="167"/>
    <cellStyle name="Comma 19 3 4" xfId="168"/>
    <cellStyle name="Comma 2" xfId="169"/>
    <cellStyle name="Comma 2 2" xfId="170"/>
    <cellStyle name="Comma 2 2 2" xfId="171"/>
    <cellStyle name="Comma 2 2 3" xfId="172"/>
    <cellStyle name="Comma 2 2 4" xfId="173"/>
    <cellStyle name="Comma 2 2 5" xfId="174"/>
    <cellStyle name="Comma 2 3" xfId="175"/>
    <cellStyle name="Comma 2 3 2" xfId="176"/>
    <cellStyle name="Comma 2 3 3" xfId="177"/>
    <cellStyle name="Comma 2 3 4" xfId="178"/>
    <cellStyle name="Comma 2 3 4 2" xfId="179"/>
    <cellStyle name="Comma 2 3 4 2 2" xfId="180"/>
    <cellStyle name="Comma 2 3 4 3" xfId="181"/>
    <cellStyle name="Comma 2 3 4 4" xfId="182"/>
    <cellStyle name="Comma 2 3 4 5" xfId="183"/>
    <cellStyle name="Comma 2 3 4 5 2" xfId="184"/>
    <cellStyle name="Comma 2 3 4 5 3" xfId="185"/>
    <cellStyle name="Comma 2 3 4 5 4" xfId="186"/>
    <cellStyle name="Comma 2 3 5" xfId="187"/>
    <cellStyle name="Comma 20" xfId="188"/>
    <cellStyle name="Comma 20 2" xfId="189"/>
    <cellStyle name="Comma 20 3" xfId="190"/>
    <cellStyle name="Comma 20 3 2" xfId="191"/>
    <cellStyle name="Comma 20 3 3" xfId="192"/>
    <cellStyle name="Comma 20 3 4" xfId="193"/>
    <cellStyle name="Comma 21" xfId="194"/>
    <cellStyle name="Comma 21 2" xfId="195"/>
    <cellStyle name="Comma 21 3" xfId="196"/>
    <cellStyle name="Comma 21 3 2" xfId="197"/>
    <cellStyle name="Comma 21 3 3" xfId="198"/>
    <cellStyle name="Comma 21 3 4" xfId="199"/>
    <cellStyle name="Comma 22" xfId="200"/>
    <cellStyle name="Comma 22 2" xfId="201"/>
    <cellStyle name="Comma 22 3" xfId="202"/>
    <cellStyle name="Comma 22 3 2" xfId="203"/>
    <cellStyle name="Comma 22 3 3" xfId="204"/>
    <cellStyle name="Comma 22 3 4" xfId="205"/>
    <cellStyle name="Comma 23" xfId="206"/>
    <cellStyle name="Comma 23 2" xfId="207"/>
    <cellStyle name="Comma 23 3" xfId="208"/>
    <cellStyle name="Comma 23 3 2" xfId="209"/>
    <cellStyle name="Comma 23 3 3" xfId="210"/>
    <cellStyle name="Comma 23 3 4" xfId="211"/>
    <cellStyle name="Comma 24" xfId="212"/>
    <cellStyle name="Comma 24 2" xfId="213"/>
    <cellStyle name="Comma 24 3" xfId="214"/>
    <cellStyle name="Comma 24 3 2" xfId="215"/>
    <cellStyle name="Comma 24 3 3" xfId="216"/>
    <cellStyle name="Comma 24 3 4" xfId="217"/>
    <cellStyle name="Comma 25" xfId="218"/>
    <cellStyle name="Comma 25 2" xfId="219"/>
    <cellStyle name="Comma 25 3" xfId="220"/>
    <cellStyle name="Comma 25 3 2" xfId="221"/>
    <cellStyle name="Comma 25 3 3" xfId="222"/>
    <cellStyle name="Comma 25 3 4" xfId="223"/>
    <cellStyle name="Comma 26" xfId="224"/>
    <cellStyle name="Comma 26 2" xfId="225"/>
    <cellStyle name="Comma 26 3" xfId="226"/>
    <cellStyle name="Comma 26 3 2" xfId="227"/>
    <cellStyle name="Comma 26 3 3" xfId="228"/>
    <cellStyle name="Comma 26 3 4" xfId="229"/>
    <cellStyle name="Comma 27" xfId="230"/>
    <cellStyle name="Comma 27 2" xfId="231"/>
    <cellStyle name="Comma 27 3" xfId="232"/>
    <cellStyle name="Comma 27 3 2" xfId="233"/>
    <cellStyle name="Comma 27 3 3" xfId="234"/>
    <cellStyle name="Comma 27 3 4" xfId="235"/>
    <cellStyle name="Comma 28" xfId="236"/>
    <cellStyle name="Comma 28 2" xfId="237"/>
    <cellStyle name="Comma 29" xfId="238"/>
    <cellStyle name="Comma 29 2" xfId="239"/>
    <cellStyle name="Comma 3" xfId="240"/>
    <cellStyle name="Comma 30" xfId="241"/>
    <cellStyle name="Comma 30 2" xfId="242"/>
    <cellStyle name="Comma 31" xfId="243"/>
    <cellStyle name="Comma 31 2" xfId="244"/>
    <cellStyle name="Comma 32" xfId="245"/>
    <cellStyle name="Comma 32 2" xfId="246"/>
    <cellStyle name="Comma 33" xfId="247"/>
    <cellStyle name="Comma 33 2" xfId="248"/>
    <cellStyle name="Comma 34" xfId="249"/>
    <cellStyle name="Comma 35" xfId="250"/>
    <cellStyle name="Comma 4" xfId="251"/>
    <cellStyle name="Comma 4 2" xfId="252"/>
    <cellStyle name="Comma 4 3" xfId="253"/>
    <cellStyle name="Comma 4 4" xfId="254"/>
    <cellStyle name="Comma 4 5" xfId="255"/>
    <cellStyle name="Comma 5" xfId="256"/>
    <cellStyle name="Comma 5 2" xfId="257"/>
    <cellStyle name="Comma 5 3" xfId="258"/>
    <cellStyle name="Comma 5 4" xfId="259"/>
    <cellStyle name="Comma 5 5" xfId="260"/>
    <cellStyle name="Comma 6" xfId="261"/>
    <cellStyle name="Comma 6 2" xfId="262"/>
    <cellStyle name="Comma 6 3" xfId="263"/>
    <cellStyle name="Comma 6 4" xfId="264"/>
    <cellStyle name="Comma 6 4 2" xfId="265"/>
    <cellStyle name="Comma 6 4 2 2" xfId="266"/>
    <cellStyle name="Comma 6 4 3" xfId="267"/>
    <cellStyle name="Comma 6 4 4" xfId="268"/>
    <cellStyle name="Comma 6 4 5" xfId="269"/>
    <cellStyle name="Comma 6 4 5 2" xfId="270"/>
    <cellStyle name="Comma 6 4 5 3" xfId="271"/>
    <cellStyle name="Comma 6 4 5 4" xfId="272"/>
    <cellStyle name="Comma 6 5" xfId="273"/>
    <cellStyle name="Comma 7" xfId="274"/>
    <cellStyle name="Comma 7 2" xfId="275"/>
    <cellStyle name="Comma 7 2 2" xfId="276"/>
    <cellStyle name="Comma 7 2 2 2" xfId="277"/>
    <cellStyle name="Comma 7 2 2 3" xfId="278"/>
    <cellStyle name="Comma 7 2 2 3 2" xfId="279"/>
    <cellStyle name="Comma 7 2 2 3 3" xfId="280"/>
    <cellStyle name="Comma 7 2 2 3 4" xfId="281"/>
    <cellStyle name="Comma 7 2 3" xfId="282"/>
    <cellStyle name="Comma 7 3" xfId="283"/>
    <cellStyle name="Comma 7 3 2" xfId="284"/>
    <cellStyle name="Comma 7 3 3" xfId="285"/>
    <cellStyle name="Comma 7 3 3 2" xfId="286"/>
    <cellStyle name="Comma 7 3 3 3" xfId="287"/>
    <cellStyle name="Comma 7 3 3 4" xfId="288"/>
    <cellStyle name="Comma 7 4" xfId="289"/>
    <cellStyle name="Comma 7 5" xfId="290"/>
    <cellStyle name="Comma 7 5 2" xfId="291"/>
    <cellStyle name="Comma 7 5 3" xfId="292"/>
    <cellStyle name="Comma 7 5 4" xfId="293"/>
    <cellStyle name="Comma 8" xfId="294"/>
    <cellStyle name="Comma 8 2" xfId="295"/>
    <cellStyle name="Comma 8 2 2" xfId="296"/>
    <cellStyle name="Comma 8 2 3" xfId="297"/>
    <cellStyle name="Comma 8 2 4" xfId="298"/>
    <cellStyle name="Comma 8 2 4 10" xfId="299"/>
    <cellStyle name="Comma 8 2 4 11" xfId="300"/>
    <cellStyle name="Comma 8 2 4 11 2" xfId="301"/>
    <cellStyle name="Comma 8 2 4 11 2 2" xfId="302"/>
    <cellStyle name="Comma 8 2 4 11 2 3" xfId="303"/>
    <cellStyle name="Comma 8 2 4 11 2 3 2" xfId="304"/>
    <cellStyle name="Comma 8 2 4 11 2 3 3" xfId="305"/>
    <cellStyle name="Comma 8 2 4 11 2 3 4" xfId="306"/>
    <cellStyle name="Comma 8 2 4 2" xfId="307"/>
    <cellStyle name="Comma 8 2 4 3" xfId="308"/>
    <cellStyle name="Comma 8 2 4 4" xfId="309"/>
    <cellStyle name="Comma 8 2 4 5" xfId="310"/>
    <cellStyle name="Comma 8 2 4 5 2" xfId="311"/>
    <cellStyle name="Comma 8 2 4 5 2 2" xfId="312"/>
    <cellStyle name="Comma 8 2 4 5 2 3" xfId="313"/>
    <cellStyle name="Comma 8 2 4 6" xfId="314"/>
    <cellStyle name="Comma 8 2 4 7" xfId="315"/>
    <cellStyle name="Comma 8 2 4 8" xfId="316"/>
    <cellStyle name="Comma 8 2 4 9" xfId="317"/>
    <cellStyle name="Comma 8 2 4 9 2" xfId="318"/>
    <cellStyle name="Comma 8 2 4 9 2 2" xfId="319"/>
    <cellStyle name="Comma 8 2 4 9 2 3" xfId="320"/>
    <cellStyle name="Comma 8 2 4 9 2 3 2" xfId="321"/>
    <cellStyle name="Comma 8 2 4 9 2 3 3" xfId="322"/>
    <cellStyle name="Comma 8 2 4 9 2 3 4" xfId="323"/>
    <cellStyle name="Comma 8 2 5" xfId="324"/>
    <cellStyle name="Comma 8 2 5 2" xfId="325"/>
    <cellStyle name="Comma 8 2 5 3" xfId="326"/>
    <cellStyle name="Comma 8 2 5 4" xfId="327"/>
    <cellStyle name="Comma 8 2 6" xfId="328"/>
    <cellStyle name="Comma 8 2 6 2" xfId="329"/>
    <cellStyle name="Comma 8 2 6 2 2" xfId="330"/>
    <cellStyle name="Comma 8 2 6 2 3" xfId="331"/>
    <cellStyle name="Comma 8 2 6 2 3 2" xfId="332"/>
    <cellStyle name="Comma 8 2 6 2 3 3" xfId="333"/>
    <cellStyle name="Comma 8 2 6 2 3 4" xfId="334"/>
    <cellStyle name="Comma 8 2 6 3" xfId="335"/>
    <cellStyle name="Comma 8 2 7" xfId="336"/>
    <cellStyle name="Comma 8 2 7 2" xfId="337"/>
    <cellStyle name="Comma 8 2 7 3" xfId="338"/>
    <cellStyle name="Comma 8 2 7 3 2" xfId="339"/>
    <cellStyle name="Comma 8 2 7 3 3" xfId="340"/>
    <cellStyle name="Comma 8 2 7 3 4" xfId="341"/>
    <cellStyle name="Comma 8 2 8" xfId="342"/>
    <cellStyle name="Comma 8 2 9" xfId="343"/>
    <cellStyle name="Comma 8 2 9 2" xfId="344"/>
    <cellStyle name="Comma 8 2 9 3" xfId="345"/>
    <cellStyle name="Comma 8 2 9 4" xfId="346"/>
    <cellStyle name="Comma 8 3" xfId="347"/>
    <cellStyle name="Comma 8 4" xfId="348"/>
    <cellStyle name="Comma 8 5" xfId="349"/>
    <cellStyle name="Comma 8 5 2" xfId="350"/>
    <cellStyle name="Comma 8 6" xfId="351"/>
    <cellStyle name="Comma 8 6 2" xfId="352"/>
    <cellStyle name="Comma 8 6 3" xfId="353"/>
    <cellStyle name="Comma 8 6 4" xfId="354"/>
    <cellStyle name="Comma 9" xfId="355"/>
    <cellStyle name="Comma 9 2" xfId="356"/>
    <cellStyle name="Comma 9 2 2" xfId="357"/>
    <cellStyle name="Comma 9 2 3" xfId="358"/>
    <cellStyle name="Comma 9 2 3 2" xfId="359"/>
    <cellStyle name="Comma 9 2 3 3" xfId="360"/>
    <cellStyle name="Comma 9 2 3 4" xfId="361"/>
    <cellStyle name="Comma 9 2 4" xfId="362"/>
    <cellStyle name="Comma 9 2 4 2" xfId="363"/>
    <cellStyle name="Comma 9 2 4 2 2" xfId="364"/>
    <cellStyle name="Comma 9 2 4 2 3" xfId="365"/>
    <cellStyle name="Comma 9 2 4 2 3 2" xfId="366"/>
    <cellStyle name="Comma 9 2 4 2 3 3" xfId="367"/>
    <cellStyle name="Comma 9 2 4 2 3 4" xfId="368"/>
    <cellStyle name="Comma 9 2 4 3" xfId="369"/>
    <cellStyle name="Comma 9 2 5" xfId="370"/>
    <cellStyle name="Comma 9 2 5 2" xfId="371"/>
    <cellStyle name="Comma 9 2 5 3" xfId="372"/>
    <cellStyle name="Comma 9 2 5 3 2" xfId="373"/>
    <cellStyle name="Comma 9 2 5 3 3" xfId="374"/>
    <cellStyle name="Comma 9 2 5 3 4" xfId="375"/>
    <cellStyle name="Comma 9 2 6" xfId="376"/>
    <cellStyle name="Comma 9 2 7" xfId="377"/>
    <cellStyle name="Comma 9 2 7 2" xfId="378"/>
    <cellStyle name="Comma 9 2 7 3" xfId="379"/>
    <cellStyle name="Comma 9 2 7 4" xfId="380"/>
    <cellStyle name="Comma 9 3" xfId="381"/>
    <cellStyle name="Comma 9 4" xfId="382"/>
    <cellStyle name="Comma 9 5" xfId="383"/>
    <cellStyle name="Comma 9 6" xfId="384"/>
    <cellStyle name="Comma 9 6 10" xfId="385"/>
    <cellStyle name="Comma 9 6 11" xfId="386"/>
    <cellStyle name="Comma 9 6 11 2" xfId="387"/>
    <cellStyle name="Comma 9 6 11 2 2" xfId="388"/>
    <cellStyle name="Comma 9 6 11 2 3" xfId="389"/>
    <cellStyle name="Comma 9 6 11 2 3 2" xfId="390"/>
    <cellStyle name="Comma 9 6 11 2 3 3" xfId="391"/>
    <cellStyle name="Comma 9 6 11 2 3 4" xfId="392"/>
    <cellStyle name="Comma 9 6 2" xfId="393"/>
    <cellStyle name="Comma 9 6 3" xfId="394"/>
    <cellStyle name="Comma 9 6 4" xfId="395"/>
    <cellStyle name="Comma 9 6 5" xfId="396"/>
    <cellStyle name="Comma 9 6 5 2" xfId="397"/>
    <cellStyle name="Comma 9 6 5 2 2" xfId="398"/>
    <cellStyle name="Comma 9 6 5 2 3" xfId="399"/>
    <cellStyle name="Comma 9 6 6" xfId="400"/>
    <cellStyle name="Comma 9 6 7" xfId="401"/>
    <cellStyle name="Comma 9 6 8" xfId="402"/>
    <cellStyle name="Comma 9 6 9" xfId="403"/>
    <cellStyle name="Comma 9 6 9 2" xfId="404"/>
    <cellStyle name="Comma 9 6 9 2 2" xfId="405"/>
    <cellStyle name="Comma 9 6 9 2 3" xfId="406"/>
    <cellStyle name="Comma 9 6 9 2 3 2" xfId="407"/>
    <cellStyle name="Comma 9 6 9 2 3 3" xfId="408"/>
    <cellStyle name="Comma 9 6 9 2 3 4" xfId="409"/>
    <cellStyle name="Currency" xfId="410"/>
    <cellStyle name="Currency [0]" xfId="411"/>
    <cellStyle name="Currency 2" xfId="412"/>
    <cellStyle name="Currency 3" xfId="413"/>
    <cellStyle name="Explanatory Text" xfId="414"/>
    <cellStyle name="Followed Hyperlink" xfId="415"/>
    <cellStyle name="Good" xfId="416"/>
    <cellStyle name="Heading 1" xfId="417"/>
    <cellStyle name="Heading 2" xfId="418"/>
    <cellStyle name="Heading 3" xfId="419"/>
    <cellStyle name="Heading 4" xfId="420"/>
    <cellStyle name="Hyperlink" xfId="421"/>
    <cellStyle name="Input" xfId="422"/>
    <cellStyle name="Linked Cell" xfId="423"/>
    <cellStyle name="Neutral" xfId="424"/>
    <cellStyle name="Normal 2" xfId="425"/>
    <cellStyle name="Normal 2 2" xfId="426"/>
    <cellStyle name="Normal 2 2 2" xfId="427"/>
    <cellStyle name="Normal 2 2 3" xfId="428"/>
    <cellStyle name="Normal 2 2 4" xfId="429"/>
    <cellStyle name="Normal 2 2 4 2" xfId="430"/>
    <cellStyle name="Normal 2 2 4 2 2" xfId="431"/>
    <cellStyle name="Normal 2 2 4 3" xfId="432"/>
    <cellStyle name="Normal 2 2 4 4" xfId="433"/>
    <cellStyle name="Normal 2 2 4 5" xfId="434"/>
    <cellStyle name="Normal 2 2 4 5 2" xfId="435"/>
    <cellStyle name="Normal 2 2 4 5 3" xfId="436"/>
    <cellStyle name="Normal 2 2 4 5 4" xfId="437"/>
    <cellStyle name="Normal 2 2 5" xfId="438"/>
    <cellStyle name="Normal 2 3" xfId="439"/>
    <cellStyle name="Normal 3" xfId="440"/>
    <cellStyle name="Normal 3 2" xfId="441"/>
    <cellStyle name="Normal 36" xfId="442"/>
    <cellStyle name="Normal 4" xfId="443"/>
    <cellStyle name="Normal 4 2" xfId="444"/>
    <cellStyle name="Normal 5" xfId="445"/>
    <cellStyle name="Normal 6" xfId="446"/>
    <cellStyle name="Note" xfId="447"/>
    <cellStyle name="Output" xfId="448"/>
    <cellStyle name="Percent" xfId="449"/>
    <cellStyle name="Percent 10" xfId="450"/>
    <cellStyle name="Percent 10 2" xfId="451"/>
    <cellStyle name="Percent 10 3" xfId="452"/>
    <cellStyle name="Percent 10 3 2" xfId="453"/>
    <cellStyle name="Percent 10 3 3" xfId="454"/>
    <cellStyle name="Percent 10 3 3 2" xfId="455"/>
    <cellStyle name="Percent 10 3 3 3" xfId="456"/>
    <cellStyle name="Percent 10 3 3 4" xfId="457"/>
    <cellStyle name="Percent 11" xfId="458"/>
    <cellStyle name="Percent 11 2" xfId="459"/>
    <cellStyle name="Percent 11 3" xfId="460"/>
    <cellStyle name="Percent 11 3 2" xfId="461"/>
    <cellStyle name="Percent 11 3 3" xfId="462"/>
    <cellStyle name="Percent 11 3 4" xfId="463"/>
    <cellStyle name="Percent 12" xfId="464"/>
    <cellStyle name="Percent 12 2" xfId="465"/>
    <cellStyle name="Percent 12 3" xfId="466"/>
    <cellStyle name="Percent 12 3 2" xfId="467"/>
    <cellStyle name="Percent 12 3 3" xfId="468"/>
    <cellStyle name="Percent 12 3 4" xfId="469"/>
    <cellStyle name="Percent 13" xfId="470"/>
    <cellStyle name="Percent 13 2" xfId="471"/>
    <cellStyle name="Percent 13 3" xfId="472"/>
    <cellStyle name="Percent 13 3 2" xfId="473"/>
    <cellStyle name="Percent 13 3 3" xfId="474"/>
    <cellStyle name="Percent 13 3 4" xfId="475"/>
    <cellStyle name="Percent 14" xfId="476"/>
    <cellStyle name="Percent 14 2" xfId="477"/>
    <cellStyle name="Percent 14 3" xfId="478"/>
    <cellStyle name="Percent 14 3 2" xfId="479"/>
    <cellStyle name="Percent 14 3 3" xfId="480"/>
    <cellStyle name="Percent 14 3 4" xfId="481"/>
    <cellStyle name="Percent 15" xfId="482"/>
    <cellStyle name="Percent 15 2" xfId="483"/>
    <cellStyle name="Percent 15 3" xfId="484"/>
    <cellStyle name="Percent 15 3 2" xfId="485"/>
    <cellStyle name="Percent 15 3 3" xfId="486"/>
    <cellStyle name="Percent 15 3 4" xfId="487"/>
    <cellStyle name="Percent 16" xfId="488"/>
    <cellStyle name="Percent 16 2" xfId="489"/>
    <cellStyle name="Percent 16 3" xfId="490"/>
    <cellStyle name="Percent 16 3 2" xfId="491"/>
    <cellStyle name="Percent 16 3 3" xfId="492"/>
    <cellStyle name="Percent 16 3 4" xfId="493"/>
    <cellStyle name="Percent 17" xfId="494"/>
    <cellStyle name="Percent 17 2" xfId="495"/>
    <cellStyle name="Percent 17 3" xfId="496"/>
    <cellStyle name="Percent 17 3 2" xfId="497"/>
    <cellStyle name="Percent 17 3 3" xfId="498"/>
    <cellStyle name="Percent 17 3 4" xfId="499"/>
    <cellStyle name="Percent 18" xfId="500"/>
    <cellStyle name="Percent 18 2" xfId="501"/>
    <cellStyle name="Percent 18 3" xfId="502"/>
    <cellStyle name="Percent 18 3 2" xfId="503"/>
    <cellStyle name="Percent 18 3 3" xfId="504"/>
    <cellStyle name="Percent 18 3 4" xfId="505"/>
    <cellStyle name="Percent 19" xfId="506"/>
    <cellStyle name="Percent 19 2" xfId="507"/>
    <cellStyle name="Percent 19 3" xfId="508"/>
    <cellStyle name="Percent 19 3 2" xfId="509"/>
    <cellStyle name="Percent 19 3 3" xfId="510"/>
    <cellStyle name="Percent 19 3 4" xfId="511"/>
    <cellStyle name="Percent 2" xfId="512"/>
    <cellStyle name="Percent 2 2" xfId="513"/>
    <cellStyle name="Percent 2 2 2" xfId="514"/>
    <cellStyle name="Percent 2 2 2 2" xfId="515"/>
    <cellStyle name="Percent 2 2 2 3" xfId="516"/>
    <cellStyle name="Percent 2 2 2 3 2" xfId="517"/>
    <cellStyle name="Percent 2 2 2 3 3" xfId="518"/>
    <cellStyle name="Percent 2 2 2 3 3 2" xfId="519"/>
    <cellStyle name="Percent 2 2 2 3 3 3" xfId="520"/>
    <cellStyle name="Percent 2 2 2 3 3 4" xfId="521"/>
    <cellStyle name="Percent 2 2 2 3 4" xfId="522"/>
    <cellStyle name="Percent 2 2 2 3 4 2" xfId="523"/>
    <cellStyle name="Percent 2 2 2 3 4 2 2" xfId="524"/>
    <cellStyle name="Percent 2 2 2 3 4 2 3" xfId="525"/>
    <cellStyle name="Percent 2 2 2 3 4 2 3 2" xfId="526"/>
    <cellStyle name="Percent 2 2 2 3 4 2 3 3" xfId="527"/>
    <cellStyle name="Percent 2 2 2 3 4 2 3 4" xfId="528"/>
    <cellStyle name="Percent 2 2 2 3 4 3" xfId="529"/>
    <cellStyle name="Percent 2 2 2 3 5" xfId="530"/>
    <cellStyle name="Percent 2 2 2 3 5 2" xfId="531"/>
    <cellStyle name="Percent 2 2 2 3 5 3" xfId="532"/>
    <cellStyle name="Percent 2 2 2 3 5 3 2" xfId="533"/>
    <cellStyle name="Percent 2 2 2 3 5 3 3" xfId="534"/>
    <cellStyle name="Percent 2 2 2 3 5 3 4" xfId="535"/>
    <cellStyle name="Percent 2 2 2 3 6" xfId="536"/>
    <cellStyle name="Percent 2 2 2 3 7" xfId="537"/>
    <cellStyle name="Percent 2 2 2 3 7 2" xfId="538"/>
    <cellStyle name="Percent 2 2 2 3 7 3" xfId="539"/>
    <cellStyle name="Percent 2 2 2 3 7 4" xfId="540"/>
    <cellStyle name="Percent 2 2 2 4" xfId="541"/>
    <cellStyle name="Percent 2 2 2 4 2" xfId="542"/>
    <cellStyle name="Percent 2 2 2 4 2 2" xfId="543"/>
    <cellStyle name="Percent 2 2 2 4 2 3" xfId="544"/>
    <cellStyle name="Percent 2 2 2 4 2 3 2" xfId="545"/>
    <cellStyle name="Percent 2 2 2 4 2 3 3" xfId="546"/>
    <cellStyle name="Percent 2 2 2 4 2 3 4" xfId="547"/>
    <cellStyle name="Percent 2 2 2 4 3" xfId="548"/>
    <cellStyle name="Percent 2 2 2 5" xfId="549"/>
    <cellStyle name="Percent 2 2 2 5 2" xfId="550"/>
    <cellStyle name="Percent 2 2 2 5 3" xfId="551"/>
    <cellStyle name="Percent 2 2 2 5 3 2" xfId="552"/>
    <cellStyle name="Percent 2 2 2 5 3 3" xfId="553"/>
    <cellStyle name="Percent 2 2 2 5 3 4" xfId="554"/>
    <cellStyle name="Percent 2 2 2 6" xfId="555"/>
    <cellStyle name="Percent 2 2 2 6 2" xfId="556"/>
    <cellStyle name="Percent 2 2 2 6 3" xfId="557"/>
    <cellStyle name="Percent 2 2 2 6 4" xfId="558"/>
    <cellStyle name="Percent 2 2 3" xfId="559"/>
    <cellStyle name="Percent 2 2 3 2" xfId="560"/>
    <cellStyle name="Percent 2 2 3 3" xfId="561"/>
    <cellStyle name="Percent 2 2 3 4" xfId="562"/>
    <cellStyle name="Percent 2 3" xfId="563"/>
    <cellStyle name="Percent 2 4" xfId="564"/>
    <cellStyle name="Percent 2 4 10" xfId="565"/>
    <cellStyle name="Percent 2 4 11" xfId="566"/>
    <cellStyle name="Percent 2 4 11 2" xfId="567"/>
    <cellStyle name="Percent 2 4 11 2 2" xfId="568"/>
    <cellStyle name="Percent 2 4 11 2 3" xfId="569"/>
    <cellStyle name="Percent 2 4 11 2 3 2" xfId="570"/>
    <cellStyle name="Percent 2 4 11 2 3 3" xfId="571"/>
    <cellStyle name="Percent 2 4 11 2 3 4" xfId="572"/>
    <cellStyle name="Percent 2 4 2" xfId="573"/>
    <cellStyle name="Percent 2 4 3" xfId="574"/>
    <cellStyle name="Percent 2 4 4" xfId="575"/>
    <cellStyle name="Percent 2 4 5" xfId="576"/>
    <cellStyle name="Percent 2 4 5 2" xfId="577"/>
    <cellStyle name="Percent 2 4 5 2 2" xfId="578"/>
    <cellStyle name="Percent 2 4 5 2 3" xfId="579"/>
    <cellStyle name="Percent 2 4 6" xfId="580"/>
    <cellStyle name="Percent 2 4 7" xfId="581"/>
    <cellStyle name="Percent 2 4 8" xfId="582"/>
    <cellStyle name="Percent 2 4 9" xfId="583"/>
    <cellStyle name="Percent 2 4 9 2" xfId="584"/>
    <cellStyle name="Percent 2 4 9 2 2" xfId="585"/>
    <cellStyle name="Percent 2 4 9 2 3" xfId="586"/>
    <cellStyle name="Percent 2 4 9 2 3 2" xfId="587"/>
    <cellStyle name="Percent 2 4 9 2 3 3" xfId="588"/>
    <cellStyle name="Percent 2 4 9 2 3 4" xfId="589"/>
    <cellStyle name="Percent 20" xfId="590"/>
    <cellStyle name="Percent 20 2" xfId="591"/>
    <cellStyle name="Percent 20 3" xfId="592"/>
    <cellStyle name="Percent 20 3 2" xfId="593"/>
    <cellStyle name="Percent 20 3 3" xfId="594"/>
    <cellStyle name="Percent 20 3 4" xfId="595"/>
    <cellStyle name="Percent 21" xfId="596"/>
    <cellStyle name="Percent 21 2" xfId="597"/>
    <cellStyle name="Percent 21 3" xfId="598"/>
    <cellStyle name="Percent 21 3 2" xfId="599"/>
    <cellStyle name="Percent 21 3 3" xfId="600"/>
    <cellStyle name="Percent 21 3 4" xfId="601"/>
    <cellStyle name="Percent 22" xfId="602"/>
    <cellStyle name="Percent 22 2" xfId="603"/>
    <cellStyle name="Percent 23" xfId="604"/>
    <cellStyle name="Percent 23 2" xfId="605"/>
    <cellStyle name="Percent 24" xfId="606"/>
    <cellStyle name="Percent 24 2" xfId="607"/>
    <cellStyle name="Percent 25" xfId="608"/>
    <cellStyle name="Percent 25 2" xfId="609"/>
    <cellStyle name="Percent 26" xfId="610"/>
    <cellStyle name="Percent 26 2" xfId="611"/>
    <cellStyle name="Percent 27" xfId="612"/>
    <cellStyle name="Percent 3" xfId="613"/>
    <cellStyle name="Percent 3 2" xfId="614"/>
    <cellStyle name="Percent 3 2 2" xfId="615"/>
    <cellStyle name="Percent 3 2 3" xfId="616"/>
    <cellStyle name="Percent 3 2 3 2" xfId="617"/>
    <cellStyle name="Percent 3 2 3 3" xfId="618"/>
    <cellStyle name="Percent 3 2 3 4" xfId="619"/>
    <cellStyle name="Percent 3 2 4" xfId="620"/>
    <cellStyle name="Percent 3 2 4 2" xfId="621"/>
    <cellStyle name="Percent 3 2 4 2 2" xfId="622"/>
    <cellStyle name="Percent 3 2 4 2 3" xfId="623"/>
    <cellStyle name="Percent 3 2 4 2 3 2" xfId="624"/>
    <cellStyle name="Percent 3 2 4 2 3 3" xfId="625"/>
    <cellStyle name="Percent 3 2 4 2 3 4" xfId="626"/>
    <cellStyle name="Percent 3 2 4 3" xfId="627"/>
    <cellStyle name="Percent 3 2 5" xfId="628"/>
    <cellStyle name="Percent 3 2 5 2" xfId="629"/>
    <cellStyle name="Percent 3 2 5 3" xfId="630"/>
    <cellStyle name="Percent 3 2 5 3 2" xfId="631"/>
    <cellStyle name="Percent 3 2 5 3 3" xfId="632"/>
    <cellStyle name="Percent 3 2 5 3 4" xfId="633"/>
    <cellStyle name="Percent 3 2 6" xfId="634"/>
    <cellStyle name="Percent 3 2 7" xfId="635"/>
    <cellStyle name="Percent 3 2 7 2" xfId="636"/>
    <cellStyle name="Percent 3 2 7 3" xfId="637"/>
    <cellStyle name="Percent 3 2 7 4" xfId="638"/>
    <cellStyle name="Percent 3 3" xfId="639"/>
    <cellStyle name="Percent 3 4" xfId="640"/>
    <cellStyle name="Percent 3 5" xfId="641"/>
    <cellStyle name="Percent 3 5 2" xfId="642"/>
    <cellStyle name="Percent 3 5 3" xfId="643"/>
    <cellStyle name="Percent 3 5 4" xfId="644"/>
    <cellStyle name="Percent 4" xfId="645"/>
    <cellStyle name="Percent 4 2" xfId="646"/>
    <cellStyle name="Percent 4 3" xfId="647"/>
    <cellStyle name="Percent 4 3 2" xfId="648"/>
    <cellStyle name="Percent 4 3 3" xfId="649"/>
    <cellStyle name="Percent 4 3 4" xfId="650"/>
    <cellStyle name="Percent 4 4" xfId="651"/>
    <cellStyle name="Percent 4 4 2" xfId="652"/>
    <cellStyle name="Percent 4 4 2 2" xfId="653"/>
    <cellStyle name="Percent 4 4 2 3" xfId="654"/>
    <cellStyle name="Percent 4 4 2 3 2" xfId="655"/>
    <cellStyle name="Percent 4 4 2 3 3" xfId="656"/>
    <cellStyle name="Percent 4 4 2 3 4" xfId="657"/>
    <cellStyle name="Percent 4 4 3" xfId="658"/>
    <cellStyle name="Percent 4 5" xfId="659"/>
    <cellStyle name="Percent 4 5 2" xfId="660"/>
    <cellStyle name="Percent 4 5 3" xfId="661"/>
    <cellStyle name="Percent 4 5 3 2" xfId="662"/>
    <cellStyle name="Percent 4 5 3 3" xfId="663"/>
    <cellStyle name="Percent 4 5 3 4" xfId="664"/>
    <cellStyle name="Percent 4 6" xfId="665"/>
    <cellStyle name="Percent 4 7" xfId="666"/>
    <cellStyle name="Percent 4 7 2" xfId="667"/>
    <cellStyle name="Percent 4 7 3" xfId="668"/>
    <cellStyle name="Percent 4 7 4" xfId="669"/>
    <cellStyle name="Percent 5" xfId="670"/>
    <cellStyle name="Percent 5 2" xfId="671"/>
    <cellStyle name="Percent 5 3" xfId="672"/>
    <cellStyle name="Percent 5 3 2" xfId="673"/>
    <cellStyle name="Percent 5 3 3" xfId="674"/>
    <cellStyle name="Percent 5 4" xfId="675"/>
    <cellStyle name="Percent 5 4 2" xfId="676"/>
    <cellStyle name="Percent 5 4 3" xfId="677"/>
    <cellStyle name="Percent 5 4 4" xfId="678"/>
    <cellStyle name="Percent 5 5" xfId="679"/>
    <cellStyle name="Percent 5 5 2" xfId="680"/>
    <cellStyle name="Percent 5 5 2 2" xfId="681"/>
    <cellStyle name="Percent 5 5 2 3" xfId="682"/>
    <cellStyle name="Percent 5 5 2 3 2" xfId="683"/>
    <cellStyle name="Percent 5 5 2 3 3" xfId="684"/>
    <cellStyle name="Percent 5 5 2 3 4" xfId="685"/>
    <cellStyle name="Percent 5 5 3" xfId="686"/>
    <cellStyle name="Percent 5 6" xfId="687"/>
    <cellStyle name="Percent 5 6 2" xfId="688"/>
    <cellStyle name="Percent 5 6 3" xfId="689"/>
    <cellStyle name="Percent 5 6 3 2" xfId="690"/>
    <cellStyle name="Percent 5 6 3 3" xfId="691"/>
    <cellStyle name="Percent 5 6 3 4" xfId="692"/>
    <cellStyle name="Percent 5 7" xfId="693"/>
    <cellStyle name="Percent 5 8" xfId="694"/>
    <cellStyle name="Percent 5 8 2" xfId="695"/>
    <cellStyle name="Percent 5 8 3" xfId="696"/>
    <cellStyle name="Percent 5 8 4" xfId="697"/>
    <cellStyle name="Percent 6" xfId="698"/>
    <cellStyle name="Percent 6 10" xfId="699"/>
    <cellStyle name="Percent 6 11" xfId="700"/>
    <cellStyle name="Percent 6 11 2" xfId="701"/>
    <cellStyle name="Percent 6 11 2 2" xfId="702"/>
    <cellStyle name="Percent 6 11 2 3" xfId="703"/>
    <cellStyle name="Percent 6 11 2 3 2" xfId="704"/>
    <cellStyle name="Percent 6 11 2 3 3" xfId="705"/>
    <cellStyle name="Percent 6 11 2 3 4" xfId="706"/>
    <cellStyle name="Percent 6 12" xfId="707"/>
    <cellStyle name="Percent 6 13" xfId="708"/>
    <cellStyle name="Percent 6 13 2" xfId="709"/>
    <cellStyle name="Percent 6 13 2 2" xfId="710"/>
    <cellStyle name="Percent 6 13 2 3" xfId="711"/>
    <cellStyle name="Percent 6 13 2 3 2" xfId="712"/>
    <cellStyle name="Percent 6 13 2 3 3" xfId="713"/>
    <cellStyle name="Percent 6 13 2 3 4" xfId="714"/>
    <cellStyle name="Percent 6 14" xfId="715"/>
    <cellStyle name="Percent 6 14 2" xfId="716"/>
    <cellStyle name="Percent 6 15" xfId="717"/>
    <cellStyle name="Percent 6 16" xfId="718"/>
    <cellStyle name="Percent 6 16 2" xfId="719"/>
    <cellStyle name="Percent 6 16 3" xfId="720"/>
    <cellStyle name="Percent 6 16 4" xfId="721"/>
    <cellStyle name="Percent 6 2" xfId="722"/>
    <cellStyle name="Percent 6 3" xfId="723"/>
    <cellStyle name="Percent 6 4" xfId="724"/>
    <cellStyle name="Percent 6 5" xfId="725"/>
    <cellStyle name="Percent 6 6" xfId="726"/>
    <cellStyle name="Percent 6 7" xfId="727"/>
    <cellStyle name="Percent 6 7 2" xfId="728"/>
    <cellStyle name="Percent 6 7 2 2" xfId="729"/>
    <cellStyle name="Percent 6 7 2 3" xfId="730"/>
    <cellStyle name="Percent 6 8" xfId="731"/>
    <cellStyle name="Percent 6 9" xfId="732"/>
    <cellStyle name="Percent 7" xfId="733"/>
    <cellStyle name="Percent 7 10" xfId="734"/>
    <cellStyle name="Percent 7 11" xfId="735"/>
    <cellStyle name="Percent 7 11 2" xfId="736"/>
    <cellStyle name="Percent 7 11 2 2" xfId="737"/>
    <cellStyle name="Percent 7 11 2 3" xfId="738"/>
    <cellStyle name="Percent 7 11 2 3 2" xfId="739"/>
    <cellStyle name="Percent 7 11 2 3 3" xfId="740"/>
    <cellStyle name="Percent 7 11 2 3 4" xfId="741"/>
    <cellStyle name="Percent 7 12" xfId="742"/>
    <cellStyle name="Percent 7 12 2" xfId="743"/>
    <cellStyle name="Percent 7 13" xfId="744"/>
    <cellStyle name="Percent 7 14" xfId="745"/>
    <cellStyle name="Percent 7 14 2" xfId="746"/>
    <cellStyle name="Percent 7 14 3" xfId="747"/>
    <cellStyle name="Percent 7 14 4" xfId="748"/>
    <cellStyle name="Percent 7 2" xfId="749"/>
    <cellStyle name="Percent 7 3" xfId="750"/>
    <cellStyle name="Percent 7 4" xfId="751"/>
    <cellStyle name="Percent 7 5" xfId="752"/>
    <cellStyle name="Percent 7 5 2" xfId="753"/>
    <cellStyle name="Percent 7 5 2 2" xfId="754"/>
    <cellStyle name="Percent 7 5 2 3" xfId="755"/>
    <cellStyle name="Percent 7 5 2 4" xfId="756"/>
    <cellStyle name="Percent 7 6" xfId="757"/>
    <cellStyle name="Percent 7 7" xfId="758"/>
    <cellStyle name="Percent 7 8" xfId="759"/>
    <cellStyle name="Percent 7 9" xfId="760"/>
    <cellStyle name="Percent 7 9 2" xfId="761"/>
    <cellStyle name="Percent 7 9 2 2" xfId="762"/>
    <cellStyle name="Percent 7 9 2 3" xfId="763"/>
    <cellStyle name="Percent 7 9 2 3 2" xfId="764"/>
    <cellStyle name="Percent 7 9 2 3 3" xfId="765"/>
    <cellStyle name="Percent 7 9 2 3 4" xfId="766"/>
    <cellStyle name="Percent 8" xfId="767"/>
    <cellStyle name="Percent 8 2" xfId="768"/>
    <cellStyle name="Percent 8 3" xfId="769"/>
    <cellStyle name="Percent 8 4" xfId="770"/>
    <cellStyle name="Percent 8 5" xfId="771"/>
    <cellStyle name="Percent 9" xfId="772"/>
    <cellStyle name="Percent 9 2" xfId="773"/>
    <cellStyle name="Percent 9 3" xfId="774"/>
    <cellStyle name="Percent 9 4" xfId="775"/>
    <cellStyle name="Percent 9 5" xfId="776"/>
    <cellStyle name="PSChar" xfId="777"/>
    <cellStyle name="PSDate" xfId="778"/>
    <cellStyle name="PSDec" xfId="779"/>
    <cellStyle name="PSHeading" xfId="780"/>
    <cellStyle name="PSInt" xfId="781"/>
    <cellStyle name="PSSpacer" xfId="782"/>
    <cellStyle name="Title" xfId="783"/>
    <cellStyle name="Total" xfId="784"/>
    <cellStyle name="Warning Text" xfId="7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9.140625" style="1" customWidth="1"/>
    <col min="2" max="2" width="18.28125" style="59" customWidth="1"/>
    <col min="3" max="3" width="18.28125" style="1" customWidth="1"/>
    <col min="4" max="4" width="13.8515625" style="1" customWidth="1"/>
    <col min="5" max="5" width="11.421875" style="1" customWidth="1"/>
    <col min="6" max="6" width="13.140625" style="1" customWidth="1"/>
    <col min="7" max="7" width="12.00390625" style="4" customWidth="1"/>
    <col min="8" max="8" width="11.140625" style="4" customWidth="1"/>
    <col min="9" max="9" width="12.8515625" style="4" customWidth="1"/>
    <col min="10" max="12" width="15.00390625" style="21" customWidth="1"/>
    <col min="13" max="16384" width="9.140625" style="1" customWidth="1"/>
  </cols>
  <sheetData>
    <row r="1" ht="12.75">
      <c r="A1" s="31" t="s">
        <v>25</v>
      </c>
    </row>
    <row r="2" ht="12.75">
      <c r="A2" s="31" t="s">
        <v>26</v>
      </c>
    </row>
    <row r="3" ht="12.75">
      <c r="A3" s="31" t="s">
        <v>27</v>
      </c>
    </row>
    <row r="4" spans="1:6" ht="12.75">
      <c r="A4" s="4"/>
      <c r="B4" s="60"/>
      <c r="C4" s="36">
        <v>0.35</v>
      </c>
      <c r="D4" s="4"/>
      <c r="E4" s="4"/>
      <c r="F4" s="4"/>
    </row>
    <row r="5" spans="1:12" ht="12.75">
      <c r="A5" s="4"/>
      <c r="B5" s="60" t="s">
        <v>0</v>
      </c>
      <c r="C5" s="36" t="s">
        <v>16</v>
      </c>
      <c r="D5" s="4" t="s">
        <v>19</v>
      </c>
      <c r="E5" s="4" t="s">
        <v>15</v>
      </c>
      <c r="F5" s="4" t="s">
        <v>15</v>
      </c>
      <c r="G5" s="4" t="s">
        <v>4</v>
      </c>
      <c r="H5" s="4" t="s">
        <v>6</v>
      </c>
      <c r="I5" s="4" t="s">
        <v>7</v>
      </c>
      <c r="J5" s="12" t="s">
        <v>4</v>
      </c>
      <c r="K5" s="13" t="s">
        <v>6</v>
      </c>
      <c r="L5" s="14" t="s">
        <v>7</v>
      </c>
    </row>
    <row r="6" spans="1:12" ht="12.75">
      <c r="A6" s="4"/>
      <c r="B6" s="60" t="s">
        <v>13</v>
      </c>
      <c r="C6" s="36" t="s">
        <v>17</v>
      </c>
      <c r="D6" s="4" t="s">
        <v>21</v>
      </c>
      <c r="E6" s="4" t="s">
        <v>1</v>
      </c>
      <c r="F6" s="4" t="s">
        <v>22</v>
      </c>
      <c r="G6" s="4" t="s">
        <v>5</v>
      </c>
      <c r="H6" s="4" t="s">
        <v>5</v>
      </c>
      <c r="I6" s="4" t="s">
        <v>5</v>
      </c>
      <c r="J6" s="15" t="s">
        <v>8</v>
      </c>
      <c r="K6" s="16" t="s">
        <v>9</v>
      </c>
      <c r="L6" s="17" t="s">
        <v>9</v>
      </c>
    </row>
    <row r="7" spans="1:12" ht="12.75">
      <c r="A7" s="4"/>
      <c r="B7" s="60" t="s">
        <v>14</v>
      </c>
      <c r="C7" s="36" t="s">
        <v>18</v>
      </c>
      <c r="D7" s="4" t="s">
        <v>20</v>
      </c>
      <c r="E7" s="4" t="s">
        <v>2</v>
      </c>
      <c r="F7" s="4" t="s">
        <v>3</v>
      </c>
      <c r="J7" s="28">
        <v>1823537</v>
      </c>
      <c r="K7" s="29">
        <v>4310001</v>
      </c>
      <c r="L7" s="30">
        <v>1823536</v>
      </c>
    </row>
    <row r="8" spans="1:12" ht="12.75">
      <c r="A8" s="4"/>
      <c r="B8" s="61" t="s">
        <v>23</v>
      </c>
      <c r="C8" s="24" t="s">
        <v>10</v>
      </c>
      <c r="D8" s="25" t="s">
        <v>28</v>
      </c>
      <c r="E8" s="26" t="s">
        <v>11</v>
      </c>
      <c r="F8" s="27" t="s">
        <v>24</v>
      </c>
      <c r="J8" s="15"/>
      <c r="K8" s="16"/>
      <c r="L8" s="17"/>
    </row>
    <row r="9" spans="1:12" ht="12.75">
      <c r="A9" s="2">
        <v>42216</v>
      </c>
      <c r="B9" s="59">
        <v>0</v>
      </c>
      <c r="C9" s="3">
        <v>0</v>
      </c>
      <c r="D9" s="3">
        <f>+B9-C9</f>
        <v>0</v>
      </c>
      <c r="E9" s="1">
        <v>0.989</v>
      </c>
      <c r="F9" s="3">
        <f>+D9*E9</f>
        <v>0</v>
      </c>
      <c r="G9" s="22">
        <v>0.100784</v>
      </c>
      <c r="H9" s="22">
        <v>0.0506</v>
      </c>
      <c r="I9" s="22">
        <f>G9-H9</f>
        <v>0.050184</v>
      </c>
      <c r="J9" s="9">
        <f>(F9*G9)/12</f>
        <v>0</v>
      </c>
      <c r="K9" s="10">
        <f>(F9*H9)/12</f>
        <v>0</v>
      </c>
      <c r="L9" s="11">
        <f>(F9*I9)/12</f>
        <v>0</v>
      </c>
    </row>
    <row r="10" spans="1:12" ht="12.75">
      <c r="A10" s="2">
        <v>42247</v>
      </c>
      <c r="B10" s="59">
        <v>0</v>
      </c>
      <c r="C10" s="3">
        <v>0</v>
      </c>
      <c r="D10" s="3">
        <f aca="true" t="shared" si="0" ref="D10:D38">+B10-C10</f>
        <v>0</v>
      </c>
      <c r="E10" s="1">
        <v>0.989</v>
      </c>
      <c r="F10" s="3">
        <f aca="true" t="shared" si="1" ref="F10:F38">+D10*E10</f>
        <v>0</v>
      </c>
      <c r="G10" s="22">
        <v>0.100784</v>
      </c>
      <c r="H10" s="22">
        <v>0.0506</v>
      </c>
      <c r="I10" s="22">
        <f aca="true" t="shared" si="2" ref="I10:I35">G10-H10</f>
        <v>0.050184</v>
      </c>
      <c r="J10" s="9">
        <f aca="true" t="shared" si="3" ref="J10:J38">(F10*G10)/12</f>
        <v>0</v>
      </c>
      <c r="K10" s="10">
        <f aca="true" t="shared" si="4" ref="K10:K38">(F10*H10)/12</f>
        <v>0</v>
      </c>
      <c r="L10" s="11">
        <f aca="true" t="shared" si="5" ref="L10:L38">(F10*I10)/12</f>
        <v>0</v>
      </c>
    </row>
    <row r="11" spans="1:12" ht="12.75">
      <c r="A11" s="2">
        <v>42277</v>
      </c>
      <c r="B11" s="59">
        <f>'CC on investment BU 110'!B12+'CC on investment BU 117'!B12+'CC on investment BU 180'!B12</f>
        <v>25252.49</v>
      </c>
      <c r="C11" s="3">
        <f>(B11*$C$4)</f>
        <v>8838.3715</v>
      </c>
      <c r="D11" s="32">
        <f>+B11-C11</f>
        <v>16414.118500000004</v>
      </c>
      <c r="E11" s="1">
        <v>0.989</v>
      </c>
      <c r="F11" s="3">
        <f t="shared" si="1"/>
        <v>16233.563196500005</v>
      </c>
      <c r="G11" s="22">
        <v>0.100784</v>
      </c>
      <c r="H11" s="22">
        <v>0.0506</v>
      </c>
      <c r="I11" s="22">
        <f t="shared" si="2"/>
        <v>0.050184</v>
      </c>
      <c r="J11" s="33">
        <f t="shared" si="3"/>
        <v>136.34028609967137</v>
      </c>
      <c r="K11" s="10">
        <f t="shared" si="4"/>
        <v>68.45152481190836</v>
      </c>
      <c r="L11" s="11">
        <f t="shared" si="5"/>
        <v>67.88876128776302</v>
      </c>
    </row>
    <row r="12" spans="1:12" ht="12.75">
      <c r="A12" s="2">
        <v>42308</v>
      </c>
      <c r="B12" s="59">
        <f>'CC on investment BU 110'!B13+'CC on investment BU 117'!B13+'CC on investment BU 180'!B13</f>
        <v>35468.62</v>
      </c>
      <c r="C12" s="3">
        <f aca="true" t="shared" si="6" ref="C12:C38">(B12*$C$4)</f>
        <v>12414.017</v>
      </c>
      <c r="D12" s="3">
        <f t="shared" si="0"/>
        <v>23054.603000000003</v>
      </c>
      <c r="E12" s="1">
        <v>0.989</v>
      </c>
      <c r="F12" s="3">
        <f t="shared" si="1"/>
        <v>22801.002367</v>
      </c>
      <c r="G12" s="22">
        <v>0.100784</v>
      </c>
      <c r="H12" s="22">
        <v>0.0506</v>
      </c>
      <c r="I12" s="22">
        <f t="shared" si="2"/>
        <v>0.050184</v>
      </c>
      <c r="J12" s="33">
        <f t="shared" si="3"/>
        <v>191.49801854631065</v>
      </c>
      <c r="K12" s="10">
        <f t="shared" si="4"/>
        <v>96.14422664751667</v>
      </c>
      <c r="L12" s="11">
        <f t="shared" si="5"/>
        <v>95.353791898794</v>
      </c>
    </row>
    <row r="13" spans="1:12" ht="12.75">
      <c r="A13" s="2">
        <v>42338</v>
      </c>
      <c r="B13" s="59">
        <f>'CC on investment BU 110'!B14+'CC on investment BU 117'!B14+'CC on investment BU 180'!B14</f>
        <v>68340.31</v>
      </c>
      <c r="C13" s="3">
        <f t="shared" si="6"/>
        <v>23919.1085</v>
      </c>
      <c r="D13" s="3">
        <f t="shared" si="0"/>
        <v>44421.201499999996</v>
      </c>
      <c r="E13" s="1">
        <v>0.989</v>
      </c>
      <c r="F13" s="3">
        <f t="shared" si="1"/>
        <v>43932.5682835</v>
      </c>
      <c r="G13" s="22">
        <v>0.100784</v>
      </c>
      <c r="H13" s="22">
        <v>0.0506</v>
      </c>
      <c r="I13" s="22">
        <f t="shared" si="2"/>
        <v>0.050184</v>
      </c>
      <c r="J13" s="33">
        <f t="shared" si="3"/>
        <v>368.9749968236886</v>
      </c>
      <c r="K13" s="10">
        <f t="shared" si="4"/>
        <v>185.24899626209165</v>
      </c>
      <c r="L13" s="11">
        <f t="shared" si="5"/>
        <v>183.72600056159698</v>
      </c>
    </row>
    <row r="14" spans="1:12" ht="12.75">
      <c r="A14" s="2">
        <v>42369</v>
      </c>
      <c r="B14" s="59">
        <f>'CC on investment BU 110'!B15+'CC on investment BU 117'!B15+'CC on investment BU 180'!B15</f>
        <v>89733.32</v>
      </c>
      <c r="C14" s="3">
        <f t="shared" si="6"/>
        <v>31406.662</v>
      </c>
      <c r="D14" s="3">
        <f t="shared" si="0"/>
        <v>58326.65800000001</v>
      </c>
      <c r="E14" s="1">
        <v>0.989</v>
      </c>
      <c r="F14" s="3">
        <f t="shared" si="1"/>
        <v>57685.06476200001</v>
      </c>
      <c r="G14" s="22">
        <v>0.100784</v>
      </c>
      <c r="H14" s="22">
        <v>0.0506</v>
      </c>
      <c r="I14" s="22">
        <f t="shared" si="2"/>
        <v>0.050184</v>
      </c>
      <c r="J14" s="33">
        <f t="shared" si="3"/>
        <v>484.4776305811174</v>
      </c>
      <c r="K14" s="10">
        <f t="shared" si="4"/>
        <v>243.23868974643335</v>
      </c>
      <c r="L14" s="11">
        <f t="shared" si="5"/>
        <v>241.23894083468403</v>
      </c>
    </row>
    <row r="15" spans="1:12" ht="12.75">
      <c r="A15" s="2">
        <v>42400</v>
      </c>
      <c r="B15" s="59">
        <f>'CC on investment BU 110'!B16+'CC on investment BU 117'!B16+'CC on investment BU 180'!B16</f>
        <v>107178.15</v>
      </c>
      <c r="C15" s="3">
        <f t="shared" si="6"/>
        <v>37512.35249999999</v>
      </c>
      <c r="D15" s="3">
        <f t="shared" si="0"/>
        <v>69665.7975</v>
      </c>
      <c r="E15" s="1">
        <v>0.989</v>
      </c>
      <c r="F15" s="3">
        <f t="shared" si="1"/>
        <v>68899.4737275</v>
      </c>
      <c r="G15" s="22">
        <v>0.100784</v>
      </c>
      <c r="H15" s="22">
        <v>0.0506</v>
      </c>
      <c r="I15" s="22">
        <f t="shared" si="2"/>
        <v>0.050184</v>
      </c>
      <c r="J15" s="33">
        <f t="shared" si="3"/>
        <v>578.6637133460299</v>
      </c>
      <c r="K15" s="10">
        <f t="shared" si="4"/>
        <v>290.526114217625</v>
      </c>
      <c r="L15" s="11">
        <f t="shared" si="5"/>
        <v>288.137599128405</v>
      </c>
    </row>
    <row r="16" spans="1:12" ht="12.75">
      <c r="A16" s="2">
        <v>42429</v>
      </c>
      <c r="B16" s="59">
        <f>'CC on investment BU 110'!B17+'CC on investment BU 117'!B17+'CC on investment BU 180'!B17</f>
        <v>136169.43</v>
      </c>
      <c r="C16" s="3">
        <f t="shared" si="6"/>
        <v>47659.3005</v>
      </c>
      <c r="D16" s="3">
        <f t="shared" si="0"/>
        <v>88510.1295</v>
      </c>
      <c r="E16" s="1">
        <v>0.989</v>
      </c>
      <c r="F16" s="3">
        <f t="shared" si="1"/>
        <v>87536.51807549999</v>
      </c>
      <c r="G16" s="22">
        <v>0.100784</v>
      </c>
      <c r="H16" s="22">
        <v>0.0506</v>
      </c>
      <c r="I16" s="22">
        <f t="shared" si="2"/>
        <v>0.050184</v>
      </c>
      <c r="J16" s="33">
        <f t="shared" si="3"/>
        <v>735.1900364767658</v>
      </c>
      <c r="K16" s="10">
        <f t="shared" si="4"/>
        <v>369.112317885025</v>
      </c>
      <c r="L16" s="11">
        <f t="shared" si="5"/>
        <v>366.07771859174096</v>
      </c>
    </row>
    <row r="17" spans="1:12" ht="12.75">
      <c r="A17" s="2">
        <v>42460</v>
      </c>
      <c r="B17" s="59">
        <f>'CC on investment BU 110'!B18+'CC on investment BU 117'!B18+'CC on investment BU 180'!B18</f>
        <v>149096.03</v>
      </c>
      <c r="C17" s="3">
        <f t="shared" si="6"/>
        <v>52183.610499999995</v>
      </c>
      <c r="D17" s="3">
        <f t="shared" si="0"/>
        <v>96912.4195</v>
      </c>
      <c r="E17" s="1">
        <v>0.989</v>
      </c>
      <c r="F17" s="3">
        <f t="shared" si="1"/>
        <v>95846.3828855</v>
      </c>
      <c r="G17" s="22">
        <v>0.100784</v>
      </c>
      <c r="H17" s="22">
        <v>0.0506</v>
      </c>
      <c r="I17" s="22">
        <f t="shared" si="2"/>
        <v>0.050184</v>
      </c>
      <c r="J17" s="33">
        <f>(F17*G17)/12</f>
        <v>804.9818210610193</v>
      </c>
      <c r="K17" s="10">
        <f>(F17*H17)/12</f>
        <v>404.1522478338583</v>
      </c>
      <c r="L17" s="11">
        <f>(F17*I17)/12</f>
        <v>400.829573227161</v>
      </c>
    </row>
    <row r="18" spans="1:12" ht="12.75">
      <c r="A18" s="2">
        <v>42490</v>
      </c>
      <c r="B18" s="59">
        <f>'CC on investment BU 110'!B19+'CC on investment BU 117'!B19+'CC on investment BU 180'!B19</f>
        <v>156198.14</v>
      </c>
      <c r="C18" s="3">
        <f t="shared" si="6"/>
        <v>54669.349</v>
      </c>
      <c r="D18" s="3">
        <f t="shared" si="0"/>
        <v>101528.79100000001</v>
      </c>
      <c r="E18" s="1">
        <v>0.989</v>
      </c>
      <c r="F18" s="3">
        <f t="shared" si="1"/>
        <v>100411.97429900001</v>
      </c>
      <c r="G18" s="22">
        <v>0.100784</v>
      </c>
      <c r="H18" s="22">
        <v>0.0506</v>
      </c>
      <c r="I18" s="22">
        <f t="shared" si="2"/>
        <v>0.050184</v>
      </c>
      <c r="J18" s="9">
        <f t="shared" si="3"/>
        <v>843.3267014792013</v>
      </c>
      <c r="K18" s="10">
        <f t="shared" si="4"/>
        <v>423.40382496078337</v>
      </c>
      <c r="L18" s="11">
        <f t="shared" si="5"/>
        <v>419.92287651841804</v>
      </c>
    </row>
    <row r="19" spans="1:12" ht="12.75">
      <c r="A19" s="2">
        <v>42521</v>
      </c>
      <c r="B19" s="59">
        <f>'CC on investment BU 110'!B20+'CC on investment BU 117'!B20+'CC on investment BU 180'!B20</f>
        <v>185987.25999999998</v>
      </c>
      <c r="C19" s="3">
        <f>(B19*$C$4)</f>
        <v>65095.54099999999</v>
      </c>
      <c r="D19" s="3">
        <f t="shared" si="0"/>
        <v>120891.71899999998</v>
      </c>
      <c r="E19" s="1">
        <v>0.989</v>
      </c>
      <c r="F19" s="3">
        <f t="shared" si="1"/>
        <v>119561.91009099998</v>
      </c>
      <c r="G19" s="22">
        <v>0.100784</v>
      </c>
      <c r="H19" s="22">
        <v>0.0506</v>
      </c>
      <c r="I19" s="22">
        <f t="shared" si="2"/>
        <v>0.050184</v>
      </c>
      <c r="J19" s="9">
        <f t="shared" si="3"/>
        <v>1004.1606288842785</v>
      </c>
      <c r="K19" s="10">
        <f t="shared" si="4"/>
        <v>504.15272088371654</v>
      </c>
      <c r="L19" s="11">
        <f t="shared" si="5"/>
        <v>500.00790800056194</v>
      </c>
    </row>
    <row r="20" spans="1:12" ht="12.75">
      <c r="A20" s="2">
        <v>42551</v>
      </c>
      <c r="B20" s="59">
        <f>'CC on investment BU 110'!B21+'CC on investment BU 117'!B21+'CC on investment BU 180'!B21</f>
        <v>207580.88</v>
      </c>
      <c r="C20" s="3">
        <f t="shared" si="6"/>
        <v>72653.30799999999</v>
      </c>
      <c r="D20" s="3">
        <f t="shared" si="0"/>
        <v>134927.57200000001</v>
      </c>
      <c r="E20" s="1">
        <v>0.989</v>
      </c>
      <c r="F20" s="3">
        <f t="shared" si="1"/>
        <v>133443.36870800002</v>
      </c>
      <c r="G20" s="22">
        <v>0.100784</v>
      </c>
      <c r="H20" s="22">
        <v>0.0506</v>
      </c>
      <c r="I20" s="22">
        <f t="shared" si="2"/>
        <v>0.050184</v>
      </c>
      <c r="J20" s="9">
        <f t="shared" si="3"/>
        <v>1120.7463726555895</v>
      </c>
      <c r="K20" s="10">
        <f t="shared" si="4"/>
        <v>562.6862047187334</v>
      </c>
      <c r="L20" s="11">
        <f t="shared" si="5"/>
        <v>558.0601679368561</v>
      </c>
    </row>
    <row r="21" spans="1:12" ht="12.75">
      <c r="A21" s="2">
        <v>42582</v>
      </c>
      <c r="B21" s="59">
        <f>'CC on investment BU 110'!B22+'CC on investment BU 117'!B22+'CC on investment BU 180'!B22</f>
        <v>221625.86000000002</v>
      </c>
      <c r="C21" s="3">
        <f t="shared" si="6"/>
        <v>77569.051</v>
      </c>
      <c r="D21" s="3">
        <f t="shared" si="0"/>
        <v>144056.809</v>
      </c>
      <c r="E21" s="1">
        <v>0.989</v>
      </c>
      <c r="F21" s="3">
        <f t="shared" si="1"/>
        <v>142472.18410100002</v>
      </c>
      <c r="G21" s="22">
        <v>0.100784</v>
      </c>
      <c r="H21" s="22">
        <v>0.0506</v>
      </c>
      <c r="I21" s="22">
        <f t="shared" si="2"/>
        <v>0.050184</v>
      </c>
      <c r="J21" s="9">
        <f t="shared" si="3"/>
        <v>1196.5763835362654</v>
      </c>
      <c r="K21" s="10">
        <f t="shared" si="4"/>
        <v>600.7577096258834</v>
      </c>
      <c r="L21" s="11">
        <f t="shared" si="5"/>
        <v>595.818673910382</v>
      </c>
    </row>
    <row r="22" spans="1:12" ht="12.75">
      <c r="A22" s="2">
        <v>42613</v>
      </c>
      <c r="B22" s="59">
        <f>'CC on investment BU 110'!B23+'CC on investment BU 117'!B23+'CC on investment BU 180'!B23</f>
        <v>233243.43</v>
      </c>
      <c r="C22" s="3">
        <f t="shared" si="6"/>
        <v>81635.20049999999</v>
      </c>
      <c r="D22" s="3">
        <f t="shared" si="0"/>
        <v>151608.22950000002</v>
      </c>
      <c r="E22" s="1">
        <v>0.989</v>
      </c>
      <c r="F22" s="3">
        <f t="shared" si="1"/>
        <v>149940.5389755</v>
      </c>
      <c r="G22" s="22">
        <v>0.100784</v>
      </c>
      <c r="H22" s="22">
        <v>0.0506</v>
      </c>
      <c r="I22" s="22">
        <f t="shared" si="2"/>
        <v>0.050184</v>
      </c>
      <c r="J22" s="9">
        <f t="shared" si="3"/>
        <v>1259.300606675566</v>
      </c>
      <c r="K22" s="10">
        <f t="shared" si="4"/>
        <v>632.249272680025</v>
      </c>
      <c r="L22" s="11">
        <f t="shared" si="5"/>
        <v>627.0513339955411</v>
      </c>
    </row>
    <row r="23" spans="1:12" ht="12.75">
      <c r="A23" s="2">
        <v>42643</v>
      </c>
      <c r="B23" s="59">
        <f>'CC on investment BU 110'!B24+'CC on investment BU 117'!B24+'CC on investment BU 180'!B24</f>
        <v>247964.93</v>
      </c>
      <c r="C23" s="3">
        <f t="shared" si="6"/>
        <v>86787.72549999999</v>
      </c>
      <c r="D23" s="3">
        <f t="shared" si="0"/>
        <v>161177.2045</v>
      </c>
      <c r="E23" s="1">
        <v>0.989</v>
      </c>
      <c r="F23" s="3">
        <f t="shared" si="1"/>
        <v>159404.2552505</v>
      </c>
      <c r="G23" s="22">
        <v>0.100784</v>
      </c>
      <c r="H23" s="22">
        <v>0.0506</v>
      </c>
      <c r="I23" s="22">
        <f t="shared" si="2"/>
        <v>0.050184</v>
      </c>
      <c r="J23" s="9">
        <f t="shared" si="3"/>
        <v>1338.7832050971992</v>
      </c>
      <c r="K23" s="10">
        <f t="shared" si="4"/>
        <v>672.1546096396083</v>
      </c>
      <c r="L23" s="11">
        <f t="shared" si="5"/>
        <v>666.6285954575909</v>
      </c>
    </row>
    <row r="24" spans="1:12" ht="12.75">
      <c r="A24" s="2">
        <v>42674</v>
      </c>
      <c r="B24" s="59">
        <f>'CC on investment BU 110'!B25+'CC on investment BU 117'!B25+'CC on investment BU 180'!B25</f>
        <v>267312.86</v>
      </c>
      <c r="C24" s="3">
        <f t="shared" si="6"/>
        <v>93559.50099999999</v>
      </c>
      <c r="D24" s="3">
        <f t="shared" si="0"/>
        <v>173753.359</v>
      </c>
      <c r="E24" s="1">
        <v>0.989</v>
      </c>
      <c r="F24" s="3">
        <f t="shared" si="1"/>
        <v>171842.072051</v>
      </c>
      <c r="G24" s="22">
        <v>0.100784</v>
      </c>
      <c r="H24" s="22">
        <v>0.0506</v>
      </c>
      <c r="I24" s="22">
        <f t="shared" si="2"/>
        <v>0.050184</v>
      </c>
      <c r="J24" s="9">
        <f t="shared" si="3"/>
        <v>1443.2442824656653</v>
      </c>
      <c r="K24" s="10">
        <f t="shared" si="4"/>
        <v>724.6007371483834</v>
      </c>
      <c r="L24" s="11">
        <f t="shared" si="5"/>
        <v>718.643545317282</v>
      </c>
    </row>
    <row r="25" spans="1:12" ht="12.75">
      <c r="A25" s="2">
        <v>42704</v>
      </c>
      <c r="B25" s="59">
        <f>'CC on investment BU 110'!B26+'CC on investment BU 117'!B26+'CC on investment BU 180'!B26</f>
        <v>269849.20999999996</v>
      </c>
      <c r="C25" s="3">
        <f t="shared" si="6"/>
        <v>94447.22349999998</v>
      </c>
      <c r="D25" s="3">
        <f t="shared" si="0"/>
        <v>175401.9865</v>
      </c>
      <c r="E25" s="1">
        <v>0.989</v>
      </c>
      <c r="F25" s="3">
        <f t="shared" si="1"/>
        <v>173472.5646485</v>
      </c>
      <c r="G25" s="22">
        <v>0.100784</v>
      </c>
      <c r="H25" s="22">
        <v>0.0506</v>
      </c>
      <c r="I25" s="22">
        <f t="shared" si="2"/>
        <v>0.050184</v>
      </c>
      <c r="J25" s="9">
        <f t="shared" si="3"/>
        <v>1456.9382462945352</v>
      </c>
      <c r="K25" s="10">
        <f t="shared" si="4"/>
        <v>731.4759809345084</v>
      </c>
      <c r="L25" s="11">
        <f t="shared" si="5"/>
        <v>725.4622653600271</v>
      </c>
    </row>
    <row r="26" spans="1:12" ht="12.75">
      <c r="A26" s="2">
        <v>42735</v>
      </c>
      <c r="B26" s="59">
        <f>'CC on investment BU 110'!B27+'CC on investment BU 117'!B27+'CC on investment BU 180'!B27</f>
        <v>279572.27</v>
      </c>
      <c r="C26" s="3">
        <f t="shared" si="6"/>
        <v>97850.2945</v>
      </c>
      <c r="D26" s="3">
        <f t="shared" si="0"/>
        <v>181721.9755</v>
      </c>
      <c r="E26" s="1">
        <v>0.989</v>
      </c>
      <c r="F26" s="3">
        <f t="shared" si="1"/>
        <v>179723.0337695</v>
      </c>
      <c r="G26" s="22">
        <v>0.100784</v>
      </c>
      <c r="H26" s="22">
        <v>0.0506</v>
      </c>
      <c r="I26" s="22">
        <f t="shared" si="2"/>
        <v>0.050184</v>
      </c>
      <c r="J26" s="9">
        <f t="shared" si="3"/>
        <v>1509.4338529521074</v>
      </c>
      <c r="K26" s="10">
        <f t="shared" si="4"/>
        <v>757.8321257280583</v>
      </c>
      <c r="L26" s="11">
        <f t="shared" si="5"/>
        <v>751.6017272240491</v>
      </c>
    </row>
    <row r="27" spans="1:12" ht="12.75">
      <c r="A27" s="2">
        <v>42766</v>
      </c>
      <c r="B27" s="59">
        <f>'CC on investment BU 110'!B28+'CC on investment BU 117'!B28+'CC on investment BU 180'!B28</f>
        <v>286754.89</v>
      </c>
      <c r="C27" s="3">
        <f t="shared" si="6"/>
        <v>100364.2115</v>
      </c>
      <c r="D27" s="3">
        <f t="shared" si="0"/>
        <v>186390.6785</v>
      </c>
      <c r="E27" s="1">
        <v>0.989</v>
      </c>
      <c r="F27" s="3">
        <f t="shared" si="1"/>
        <v>184340.3810365</v>
      </c>
      <c r="G27" s="22">
        <v>0.100784</v>
      </c>
      <c r="H27" s="22">
        <v>0.0506</v>
      </c>
      <c r="I27" s="22">
        <f t="shared" si="2"/>
        <v>0.050184</v>
      </c>
      <c r="J27" s="9">
        <f t="shared" si="3"/>
        <v>1548.2134135318847</v>
      </c>
      <c r="K27" s="10">
        <f t="shared" si="4"/>
        <v>777.3019400372417</v>
      </c>
      <c r="L27" s="11">
        <f t="shared" si="5"/>
        <v>770.911473494643</v>
      </c>
    </row>
    <row r="28" spans="1:14" ht="12.75">
      <c r="A28" s="2">
        <v>42794</v>
      </c>
      <c r="B28" s="59">
        <f>'CC on investment BU 110'!B29+'CC on investment BU 117'!B29+'CC on investment BU 180'!B29</f>
        <v>294367.72</v>
      </c>
      <c r="C28" s="3">
        <f t="shared" si="6"/>
        <v>103028.70199999999</v>
      </c>
      <c r="D28" s="3">
        <f t="shared" si="0"/>
        <v>191339.01799999998</v>
      </c>
      <c r="E28" s="1">
        <v>0.989</v>
      </c>
      <c r="F28" s="3">
        <f t="shared" si="1"/>
        <v>189234.28880199997</v>
      </c>
      <c r="G28" s="22">
        <v>0.100784</v>
      </c>
      <c r="H28" s="22">
        <v>0.0506</v>
      </c>
      <c r="I28" s="22">
        <f t="shared" si="2"/>
        <v>0.050184</v>
      </c>
      <c r="J28" s="9">
        <f t="shared" si="3"/>
        <v>1589.3157135517304</v>
      </c>
      <c r="K28" s="10">
        <f t="shared" si="4"/>
        <v>797.9379177817665</v>
      </c>
      <c r="L28" s="11">
        <f t="shared" si="5"/>
        <v>791.3777957699639</v>
      </c>
      <c r="M28" s="35"/>
      <c r="N28" s="35"/>
    </row>
    <row r="29" spans="1:12" ht="12.75">
      <c r="A29" s="2">
        <v>42825</v>
      </c>
      <c r="B29" s="63">
        <f>'CC on investment BU 110'!B30+'CC on investment BU 117'!B30+'CC on investment BU 180'!B30</f>
        <v>297255.14</v>
      </c>
      <c r="C29" s="3">
        <f t="shared" si="6"/>
        <v>104039.299</v>
      </c>
      <c r="D29" s="3">
        <f t="shared" si="0"/>
        <v>193215.84100000001</v>
      </c>
      <c r="E29" s="1">
        <v>0.989</v>
      </c>
      <c r="F29" s="3">
        <f t="shared" si="1"/>
        <v>191090.466749</v>
      </c>
      <c r="G29" s="22">
        <v>0.100784</v>
      </c>
      <c r="H29" s="22">
        <v>0.0506</v>
      </c>
      <c r="I29" s="22">
        <f t="shared" si="2"/>
        <v>0.050184</v>
      </c>
      <c r="J29" s="9">
        <f t="shared" si="3"/>
        <v>1604.9051334026015</v>
      </c>
      <c r="K29" s="10">
        <f t="shared" si="4"/>
        <v>805.7648014582834</v>
      </c>
      <c r="L29" s="11">
        <f t="shared" si="5"/>
        <v>799.1403319443181</v>
      </c>
    </row>
    <row r="30" spans="1:12" s="20" customFormat="1" ht="12.75">
      <c r="A30" s="19">
        <v>42855</v>
      </c>
      <c r="B30" s="59">
        <f>'CC on investment BU 110'!B31+'CC on investment BU 117'!B31+'CC on investment BU 180'!B31</f>
        <v>300900.92</v>
      </c>
      <c r="C30" s="3">
        <f t="shared" si="6"/>
        <v>105315.32199999999</v>
      </c>
      <c r="D30" s="3">
        <f t="shared" si="0"/>
        <v>195585.598</v>
      </c>
      <c r="E30" s="1">
        <v>0.989</v>
      </c>
      <c r="F30" s="3">
        <f t="shared" si="1"/>
        <v>193434.156422</v>
      </c>
      <c r="G30" s="22">
        <v>0.100784</v>
      </c>
      <c r="H30" s="22">
        <v>0.0506</v>
      </c>
      <c r="I30" s="23">
        <f t="shared" si="2"/>
        <v>0.050184</v>
      </c>
      <c r="J30" s="9">
        <f t="shared" si="3"/>
        <v>1624.5890017362374</v>
      </c>
      <c r="K30" s="10">
        <f t="shared" si="4"/>
        <v>815.6473595794333</v>
      </c>
      <c r="L30" s="11">
        <f t="shared" si="5"/>
        <v>808.9416421568039</v>
      </c>
    </row>
    <row r="31" spans="1:12" s="20" customFormat="1" ht="12.75">
      <c r="A31" s="19">
        <v>42886</v>
      </c>
      <c r="B31" s="59">
        <f>'CC on investment BU 110'!B32+'CC on investment BU 117'!B32+'CC on investment BU 180'!B32</f>
        <v>304037.88</v>
      </c>
      <c r="C31" s="3">
        <f t="shared" si="6"/>
        <v>106413.258</v>
      </c>
      <c r="D31" s="3">
        <f t="shared" si="0"/>
        <v>197624.622</v>
      </c>
      <c r="E31" s="1">
        <v>0.989</v>
      </c>
      <c r="F31" s="3">
        <f t="shared" si="1"/>
        <v>195450.751158</v>
      </c>
      <c r="G31" s="22">
        <v>0.100784</v>
      </c>
      <c r="H31" s="22">
        <v>0.0506</v>
      </c>
      <c r="I31" s="23">
        <f t="shared" si="2"/>
        <v>0.050184</v>
      </c>
      <c r="J31" s="9">
        <f t="shared" si="3"/>
        <v>1641.525708725656</v>
      </c>
      <c r="K31" s="10">
        <f t="shared" si="4"/>
        <v>824.1506673829</v>
      </c>
      <c r="L31" s="11">
        <f t="shared" si="5"/>
        <v>817.375041342756</v>
      </c>
    </row>
    <row r="32" spans="1:12" s="20" customFormat="1" ht="12.75">
      <c r="A32" s="19">
        <v>42916</v>
      </c>
      <c r="B32" s="59">
        <f>'CC on investment BU 110'!B33+'CC on investment BU 117'!B33+'CC on investment BU 180'!B33</f>
        <v>306308.08</v>
      </c>
      <c r="C32" s="3">
        <f t="shared" si="6"/>
        <v>107207.828</v>
      </c>
      <c r="D32" s="3">
        <f t="shared" si="0"/>
        <v>199100.25200000004</v>
      </c>
      <c r="E32" s="1">
        <v>0.989</v>
      </c>
      <c r="F32" s="3">
        <f t="shared" si="1"/>
        <v>196910.14922800002</v>
      </c>
      <c r="G32" s="22">
        <v>0.100784</v>
      </c>
      <c r="H32" s="22">
        <v>0.0506</v>
      </c>
      <c r="I32" s="23">
        <f t="shared" si="2"/>
        <v>0.050184</v>
      </c>
      <c r="J32" s="9">
        <f t="shared" si="3"/>
        <v>1653.782706649563</v>
      </c>
      <c r="K32" s="10">
        <f t="shared" si="4"/>
        <v>830.3044625780667</v>
      </c>
      <c r="L32" s="11">
        <f t="shared" si="5"/>
        <v>823.4782440714961</v>
      </c>
    </row>
    <row r="33" spans="1:12" s="20" customFormat="1" ht="12.75">
      <c r="A33" s="19">
        <v>42947</v>
      </c>
      <c r="B33" s="59">
        <f>'CC on investment BU 110'!B34+'CC on investment BU 117'!B34+'CC on investment BU 180'!B34</f>
        <v>306575.14</v>
      </c>
      <c r="C33" s="3">
        <f t="shared" si="6"/>
        <v>107301.299</v>
      </c>
      <c r="D33" s="3">
        <f t="shared" si="0"/>
        <v>199273.84100000001</v>
      </c>
      <c r="E33" s="1">
        <v>0.989</v>
      </c>
      <c r="F33" s="3">
        <f t="shared" si="1"/>
        <v>197081.828749</v>
      </c>
      <c r="G33" s="22">
        <v>0.100784</v>
      </c>
      <c r="H33" s="22">
        <v>0.0506</v>
      </c>
      <c r="I33" s="23">
        <f t="shared" si="2"/>
        <v>0.050184</v>
      </c>
      <c r="J33" s="9">
        <f t="shared" si="3"/>
        <v>1655.2245857199348</v>
      </c>
      <c r="K33" s="10">
        <f t="shared" si="4"/>
        <v>831.0283778916167</v>
      </c>
      <c r="L33" s="11">
        <f t="shared" si="5"/>
        <v>824.196207828318</v>
      </c>
    </row>
    <row r="34" spans="1:12" s="20" customFormat="1" ht="12.75">
      <c r="A34" s="19">
        <v>42978</v>
      </c>
      <c r="B34" s="59">
        <f>'CC on investment BU 110'!B35+'CC on investment BU 117'!B35+'CC on investment BU 180'!B35</f>
        <v>306612.72000000003</v>
      </c>
      <c r="C34" s="3">
        <f t="shared" si="6"/>
        <v>107314.452</v>
      </c>
      <c r="D34" s="3">
        <f t="shared" si="0"/>
        <v>199298.26800000004</v>
      </c>
      <c r="E34" s="1">
        <v>0.989</v>
      </c>
      <c r="F34" s="3">
        <f t="shared" si="1"/>
        <v>197105.98705200004</v>
      </c>
      <c r="G34" s="22">
        <v>0.100784</v>
      </c>
      <c r="H34" s="22">
        <v>0.0506</v>
      </c>
      <c r="I34" s="23">
        <f t="shared" si="2"/>
        <v>0.050184</v>
      </c>
      <c r="J34" s="9">
        <f t="shared" si="3"/>
        <v>1655.4274832540643</v>
      </c>
      <c r="K34" s="10">
        <f t="shared" si="4"/>
        <v>831.1302454026</v>
      </c>
      <c r="L34" s="11">
        <f t="shared" si="5"/>
        <v>824.2972378514642</v>
      </c>
    </row>
    <row r="35" spans="1:12" s="20" customFormat="1" ht="12.75">
      <c r="A35" s="19">
        <v>43008</v>
      </c>
      <c r="B35" s="59">
        <f>'CC on investment BU 110'!B36+'CC on investment BU 117'!B36+'CC on investment BU 180'!B36</f>
        <v>306618.71</v>
      </c>
      <c r="C35" s="3">
        <f t="shared" si="6"/>
        <v>107316.5485</v>
      </c>
      <c r="D35" s="3">
        <f t="shared" si="0"/>
        <v>199302.16150000002</v>
      </c>
      <c r="E35" s="1">
        <v>0.989</v>
      </c>
      <c r="F35" s="3">
        <f t="shared" si="1"/>
        <v>197109.8377235</v>
      </c>
      <c r="G35" s="22">
        <v>0.100784</v>
      </c>
      <c r="H35" s="22">
        <v>0.0506</v>
      </c>
      <c r="I35" s="23">
        <f t="shared" si="2"/>
        <v>0.050184</v>
      </c>
      <c r="J35" s="9">
        <f t="shared" si="3"/>
        <v>1655.4598237604353</v>
      </c>
      <c r="K35" s="10">
        <f t="shared" si="4"/>
        <v>831.1464824007584</v>
      </c>
      <c r="L35" s="11">
        <f t="shared" si="5"/>
        <v>824.313341359677</v>
      </c>
    </row>
    <row r="36" spans="1:12" s="20" customFormat="1" ht="12.75">
      <c r="A36" s="19">
        <v>43039</v>
      </c>
      <c r="B36" s="59">
        <f>'CC on investment BU 110'!B37+'CC on investment BU 117'!B37+'CC on investment BU 180'!B37</f>
        <v>306618.71</v>
      </c>
      <c r="C36" s="3">
        <f t="shared" si="6"/>
        <v>107316.5485</v>
      </c>
      <c r="D36" s="3">
        <f t="shared" si="0"/>
        <v>199302.16150000002</v>
      </c>
      <c r="E36" s="1">
        <v>0.989</v>
      </c>
      <c r="F36" s="3">
        <f t="shared" si="1"/>
        <v>197109.8377235</v>
      </c>
      <c r="G36" s="22">
        <v>0.100784</v>
      </c>
      <c r="H36" s="22">
        <v>0.0506</v>
      </c>
      <c r="I36" s="23">
        <f>G36-H36</f>
        <v>0.050184</v>
      </c>
      <c r="J36" s="9">
        <f t="shared" si="3"/>
        <v>1655.4598237604353</v>
      </c>
      <c r="K36" s="10">
        <f t="shared" si="4"/>
        <v>831.1464824007584</v>
      </c>
      <c r="L36" s="11">
        <f t="shared" si="5"/>
        <v>824.313341359677</v>
      </c>
    </row>
    <row r="37" spans="1:12" s="20" customFormat="1" ht="12.75">
      <c r="A37" s="19">
        <v>43069</v>
      </c>
      <c r="B37" s="59">
        <f>'CC on investment BU 110'!B38+'CC on investment BU 117'!B38+'CC on investment BU 180'!B38</f>
        <v>306618.71</v>
      </c>
      <c r="C37" s="3">
        <f t="shared" si="6"/>
        <v>107316.5485</v>
      </c>
      <c r="D37" s="3">
        <f t="shared" si="0"/>
        <v>199302.16150000002</v>
      </c>
      <c r="E37" s="1">
        <v>0.989</v>
      </c>
      <c r="F37" s="3">
        <f t="shared" si="1"/>
        <v>197109.8377235</v>
      </c>
      <c r="G37" s="22">
        <v>0.100784</v>
      </c>
      <c r="H37" s="22">
        <v>0.0506</v>
      </c>
      <c r="I37" s="23">
        <f>G37-H37</f>
        <v>0.050184</v>
      </c>
      <c r="J37" s="9">
        <f t="shared" si="3"/>
        <v>1655.4598237604353</v>
      </c>
      <c r="K37" s="10">
        <f t="shared" si="4"/>
        <v>831.1464824007584</v>
      </c>
      <c r="L37" s="11">
        <f t="shared" si="5"/>
        <v>824.313341359677</v>
      </c>
    </row>
    <row r="38" spans="1:12" s="20" customFormat="1" ht="12.75">
      <c r="A38" s="19">
        <v>43100</v>
      </c>
      <c r="B38" s="59">
        <f>'CC on investment BU 110'!B39+'CC on investment BU 117'!B39+'CC on investment BU 180'!B39</f>
        <v>306618.71</v>
      </c>
      <c r="C38" s="3">
        <f t="shared" si="6"/>
        <v>107316.5485</v>
      </c>
      <c r="D38" s="3">
        <f t="shared" si="0"/>
        <v>199302.16150000002</v>
      </c>
      <c r="E38" s="1">
        <v>0.989</v>
      </c>
      <c r="F38" s="3">
        <f t="shared" si="1"/>
        <v>197109.8377235</v>
      </c>
      <c r="G38" s="22">
        <v>0.100784</v>
      </c>
      <c r="H38" s="22">
        <v>0.0506</v>
      </c>
      <c r="I38" s="23">
        <f>G38-H38</f>
        <v>0.050184</v>
      </c>
      <c r="J38" s="9">
        <f t="shared" si="3"/>
        <v>1655.4598237604353</v>
      </c>
      <c r="K38" s="10">
        <f t="shared" si="4"/>
        <v>831.1464824007584</v>
      </c>
      <c r="L38" s="11">
        <f t="shared" si="5"/>
        <v>824.313341359677</v>
      </c>
    </row>
    <row r="39" spans="1:12" s="20" customFormat="1" ht="12.75">
      <c r="A39" s="19"/>
      <c r="B39" s="59"/>
      <c r="C39" s="3"/>
      <c r="D39" s="3"/>
      <c r="E39" s="1"/>
      <c r="F39" s="3"/>
      <c r="G39" s="22"/>
      <c r="H39" s="22"/>
      <c r="I39" s="23"/>
      <c r="J39" s="18">
        <f>SUM(J9:J38)</f>
        <v>34067.459824588426</v>
      </c>
      <c r="K39" s="18">
        <f>SUM(K9:K38)</f>
        <v>17104.0390054391</v>
      </c>
      <c r="L39" s="18">
        <f>SUM(L9:L38)</f>
        <v>16963.420819149324</v>
      </c>
    </row>
    <row r="40" spans="1:12" ht="12.75">
      <c r="A40" s="31" t="s">
        <v>35</v>
      </c>
      <c r="J40" s="57">
        <v>17610.17</v>
      </c>
      <c r="K40" s="57">
        <v>8841.43</v>
      </c>
      <c r="L40" s="57">
        <v>8768.74</v>
      </c>
    </row>
    <row r="41" spans="1:12" ht="12.75">
      <c r="A41" s="31" t="s">
        <v>36</v>
      </c>
      <c r="J41" s="58">
        <f>+J39-J40</f>
        <v>16457.289824588428</v>
      </c>
      <c r="K41" s="58">
        <f>+K39-K40</f>
        <v>8262.609005439099</v>
      </c>
      <c r="L41" s="58">
        <f>+L39-L40</f>
        <v>8194.680819149324</v>
      </c>
    </row>
    <row r="42" ht="12.75">
      <c r="A42" s="31"/>
    </row>
    <row r="43" spans="1:6" ht="12.75">
      <c r="A43" s="4"/>
      <c r="B43" s="60"/>
      <c r="C43" s="36"/>
      <c r="D43" s="4"/>
      <c r="E43" s="4"/>
      <c r="F43" s="4"/>
    </row>
    <row r="44" spans="1:12" ht="12.75">
      <c r="A44" s="4"/>
      <c r="B44" s="60"/>
      <c r="C44" s="36"/>
      <c r="D44" s="4"/>
      <c r="E44" s="4"/>
      <c r="F44" s="4"/>
      <c r="J44" s="12"/>
      <c r="K44" s="13"/>
      <c r="L44" s="14"/>
    </row>
    <row r="45" spans="1:12" ht="12.75">
      <c r="A45" s="4"/>
      <c r="B45" s="60"/>
      <c r="C45" s="36"/>
      <c r="D45" s="4"/>
      <c r="E45" s="4"/>
      <c r="F45" s="4"/>
      <c r="J45" s="15"/>
      <c r="K45" s="16"/>
      <c r="L45" s="17"/>
    </row>
    <row r="46" spans="1:12" ht="12.75">
      <c r="A46" s="4"/>
      <c r="B46" s="60"/>
      <c r="C46" s="36"/>
      <c r="D46" s="4"/>
      <c r="E46" s="4"/>
      <c r="F46" s="4"/>
      <c r="J46" s="28"/>
      <c r="K46" s="29"/>
      <c r="L46" s="30"/>
    </row>
    <row r="47" spans="1:12" ht="12.75">
      <c r="A47" s="4"/>
      <c r="B47" s="61"/>
      <c r="C47" s="24"/>
      <c r="D47" s="25"/>
      <c r="E47" s="26"/>
      <c r="F47" s="27"/>
      <c r="J47" s="15"/>
      <c r="K47" s="16"/>
      <c r="L47" s="17"/>
    </row>
    <row r="48" spans="1:12" s="20" customFormat="1" ht="12.75">
      <c r="A48" s="19"/>
      <c r="B48" s="59"/>
      <c r="C48" s="3"/>
      <c r="D48" s="3"/>
      <c r="E48" s="1"/>
      <c r="F48" s="3"/>
      <c r="G48" s="22"/>
      <c r="H48" s="22"/>
      <c r="I48" s="23"/>
      <c r="J48" s="9"/>
      <c r="K48" s="10"/>
      <c r="L48" s="11"/>
    </row>
    <row r="49" spans="1:12" s="20" customFormat="1" ht="12.75">
      <c r="A49" s="19"/>
      <c r="B49" s="59"/>
      <c r="C49" s="3"/>
      <c r="D49" s="3"/>
      <c r="E49" s="41"/>
      <c r="F49" s="3"/>
      <c r="G49" s="42"/>
      <c r="H49" s="42"/>
      <c r="I49" s="42"/>
      <c r="J49" s="9"/>
      <c r="K49" s="10"/>
      <c r="L49" s="11"/>
    </row>
    <row r="50" spans="1:12" s="20" customFormat="1" ht="12.75">
      <c r="A50" s="19"/>
      <c r="B50" s="59"/>
      <c r="C50" s="3"/>
      <c r="D50" s="3"/>
      <c r="E50" s="1"/>
      <c r="F50" s="3"/>
      <c r="G50" s="22"/>
      <c r="H50" s="22"/>
      <c r="I50" s="23"/>
      <c r="J50" s="33"/>
      <c r="K50" s="10"/>
      <c r="L50" s="11"/>
    </row>
    <row r="51" spans="1:12" s="20" customFormat="1" ht="12.75">
      <c r="A51" s="19"/>
      <c r="B51" s="59"/>
      <c r="C51" s="3"/>
      <c r="D51" s="3"/>
      <c r="E51" s="1"/>
      <c r="F51" s="3"/>
      <c r="G51" s="22"/>
      <c r="H51" s="22"/>
      <c r="I51" s="23"/>
      <c r="J51" s="9"/>
      <c r="K51" s="10"/>
      <c r="L51" s="11"/>
    </row>
    <row r="52" spans="1:12" s="20" customFormat="1" ht="12.75">
      <c r="A52" s="19"/>
      <c r="B52" s="59"/>
      <c r="C52" s="3"/>
      <c r="D52" s="3"/>
      <c r="E52" s="1"/>
      <c r="F52" s="3"/>
      <c r="G52" s="22"/>
      <c r="H52" s="22"/>
      <c r="I52" s="23"/>
      <c r="J52" s="9"/>
      <c r="K52" s="10"/>
      <c r="L52" s="11"/>
    </row>
    <row r="53" spans="1:12" s="20" customFormat="1" ht="12.75">
      <c r="A53" s="19"/>
      <c r="B53" s="59"/>
      <c r="C53" s="3"/>
      <c r="D53" s="3"/>
      <c r="E53" s="1"/>
      <c r="F53" s="3"/>
      <c r="G53" s="22"/>
      <c r="H53" s="22"/>
      <c r="I53" s="23"/>
      <c r="J53" s="9"/>
      <c r="K53" s="10"/>
      <c r="L53" s="11"/>
    </row>
    <row r="54" spans="1:12" s="20" customFormat="1" ht="12.75">
      <c r="A54" s="19"/>
      <c r="B54" s="59"/>
      <c r="C54" s="3"/>
      <c r="D54" s="3"/>
      <c r="E54" s="1"/>
      <c r="F54" s="3"/>
      <c r="G54" s="22"/>
      <c r="H54" s="22"/>
      <c r="I54" s="23"/>
      <c r="J54" s="9"/>
      <c r="K54" s="10"/>
      <c r="L54" s="11"/>
    </row>
    <row r="55" spans="1:12" s="20" customFormat="1" ht="12.75">
      <c r="A55" s="19"/>
      <c r="B55" s="59"/>
      <c r="C55" s="3"/>
      <c r="D55" s="3"/>
      <c r="E55" s="1"/>
      <c r="F55" s="3"/>
      <c r="G55" s="22"/>
      <c r="H55" s="22"/>
      <c r="I55" s="23"/>
      <c r="J55" s="9"/>
      <c r="K55" s="10"/>
      <c r="L55" s="11"/>
    </row>
    <row r="56" spans="1:12" s="20" customFormat="1" ht="12.75">
      <c r="A56" s="19"/>
      <c r="B56" s="59"/>
      <c r="C56" s="3"/>
      <c r="D56" s="3"/>
      <c r="E56" s="1"/>
      <c r="F56" s="3"/>
      <c r="G56" s="22"/>
      <c r="H56" s="22"/>
      <c r="I56" s="23"/>
      <c r="J56" s="9"/>
      <c r="K56" s="10"/>
      <c r="L56" s="11"/>
    </row>
    <row r="57" spans="1:12" ht="12.75">
      <c r="A57" s="2"/>
      <c r="B57" s="62"/>
      <c r="C57" s="5"/>
      <c r="D57" s="5"/>
      <c r="J57" s="15"/>
      <c r="K57" s="16"/>
      <c r="L57" s="17"/>
    </row>
    <row r="58" spans="1:12" ht="12.75">
      <c r="A58" s="2"/>
      <c r="B58" s="62"/>
      <c r="C58" s="5"/>
      <c r="D58" s="5"/>
      <c r="I58" s="8"/>
      <c r="J58" s="18"/>
      <c r="K58" s="18"/>
      <c r="L58" s="18"/>
    </row>
    <row r="59" spans="2:12" s="6" customFormat="1" ht="4.5" customHeight="1">
      <c r="B59" s="59"/>
      <c r="G59" s="7"/>
      <c r="H59" s="7"/>
      <c r="I59" s="7"/>
      <c r="J59" s="15"/>
      <c r="K59" s="16"/>
      <c r="L59" s="17"/>
    </row>
    <row r="66" ht="12.75">
      <c r="C66" s="39"/>
    </row>
    <row r="67" ht="12.75">
      <c r="C67" s="39"/>
    </row>
    <row r="68" ht="12.75">
      <c r="C68" s="39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9.140625" style="1" customWidth="1"/>
    <col min="2" max="2" width="18.28125" style="59" customWidth="1"/>
    <col min="3" max="3" width="18.28125" style="1" customWidth="1"/>
    <col min="4" max="4" width="13.8515625" style="1" customWidth="1"/>
    <col min="5" max="5" width="11.421875" style="1" customWidth="1"/>
    <col min="6" max="6" width="13.140625" style="1" customWidth="1"/>
    <col min="7" max="7" width="12.00390625" style="4" customWidth="1"/>
    <col min="8" max="8" width="11.140625" style="4" customWidth="1"/>
    <col min="9" max="9" width="12.8515625" style="4" customWidth="1"/>
    <col min="10" max="12" width="15.00390625" style="21" customWidth="1"/>
    <col min="13" max="13" width="10.57421875" style="1" bestFit="1" customWidth="1"/>
    <col min="14" max="16384" width="9.140625" style="1" customWidth="1"/>
  </cols>
  <sheetData>
    <row r="1" ht="20.25">
      <c r="A1" s="34" t="s">
        <v>29</v>
      </c>
    </row>
    <row r="2" ht="12.75">
      <c r="A2" s="31" t="s">
        <v>25</v>
      </c>
    </row>
    <row r="3" ht="12.75">
      <c r="A3" s="31" t="s">
        <v>26</v>
      </c>
    </row>
    <row r="4" ht="12.75">
      <c r="A4" s="31" t="s">
        <v>27</v>
      </c>
    </row>
    <row r="5" spans="1:6" ht="12.75">
      <c r="A5" s="4"/>
      <c r="B5" s="60"/>
      <c r="C5" s="4">
        <v>0.35</v>
      </c>
      <c r="D5" s="4"/>
      <c r="E5" s="4"/>
      <c r="F5" s="4"/>
    </row>
    <row r="6" spans="1:12" ht="12.75">
      <c r="A6" s="4"/>
      <c r="B6" s="60" t="s">
        <v>0</v>
      </c>
      <c r="C6" s="4" t="s">
        <v>16</v>
      </c>
      <c r="D6" s="4" t="s">
        <v>19</v>
      </c>
      <c r="E6" s="4" t="s">
        <v>15</v>
      </c>
      <c r="F6" s="4" t="s">
        <v>15</v>
      </c>
      <c r="G6" s="4" t="s">
        <v>4</v>
      </c>
      <c r="H6" s="4" t="s">
        <v>6</v>
      </c>
      <c r="I6" s="4" t="s">
        <v>7</v>
      </c>
      <c r="J6" s="12" t="s">
        <v>4</v>
      </c>
      <c r="K6" s="13" t="s">
        <v>6</v>
      </c>
      <c r="L6" s="14" t="s">
        <v>7</v>
      </c>
    </row>
    <row r="7" spans="1:12" ht="12.75">
      <c r="A7" s="4"/>
      <c r="B7" s="60" t="s">
        <v>13</v>
      </c>
      <c r="C7" s="4" t="s">
        <v>17</v>
      </c>
      <c r="D7" s="4" t="s">
        <v>21</v>
      </c>
      <c r="E7" s="4" t="s">
        <v>1</v>
      </c>
      <c r="F7" s="4" t="s">
        <v>22</v>
      </c>
      <c r="G7" s="4" t="s">
        <v>5</v>
      </c>
      <c r="H7" s="4" t="s">
        <v>5</v>
      </c>
      <c r="I7" s="4" t="s">
        <v>5</v>
      </c>
      <c r="J7" s="15" t="s">
        <v>8</v>
      </c>
      <c r="K7" s="16" t="s">
        <v>9</v>
      </c>
      <c r="L7" s="17" t="s">
        <v>9</v>
      </c>
    </row>
    <row r="8" spans="1:12" ht="12.75">
      <c r="A8" s="4"/>
      <c r="B8" s="60" t="s">
        <v>14</v>
      </c>
      <c r="C8" s="4" t="s">
        <v>18</v>
      </c>
      <c r="D8" s="4" t="s">
        <v>20</v>
      </c>
      <c r="E8" s="4" t="s">
        <v>2</v>
      </c>
      <c r="F8" s="4" t="s">
        <v>3</v>
      </c>
      <c r="J8" s="28">
        <v>1823537</v>
      </c>
      <c r="K8" s="29">
        <v>4310001</v>
      </c>
      <c r="L8" s="30">
        <v>1823536</v>
      </c>
    </row>
    <row r="9" spans="1:12" ht="12.75">
      <c r="A9" s="4"/>
      <c r="B9" s="61" t="s">
        <v>23</v>
      </c>
      <c r="C9" s="24" t="s">
        <v>10</v>
      </c>
      <c r="D9" s="25" t="s">
        <v>28</v>
      </c>
      <c r="E9" s="26" t="s">
        <v>11</v>
      </c>
      <c r="F9" s="27" t="s">
        <v>24</v>
      </c>
      <c r="J9" s="15"/>
      <c r="K9" s="16"/>
      <c r="L9" s="17"/>
    </row>
    <row r="10" spans="1:12" ht="12.75">
      <c r="A10" s="2">
        <v>42216</v>
      </c>
      <c r="B10" s="59">
        <v>0</v>
      </c>
      <c r="C10" s="3">
        <v>0</v>
      </c>
      <c r="D10" s="3">
        <f>+B10-C10</f>
        <v>0</v>
      </c>
      <c r="E10" s="1">
        <v>0.989</v>
      </c>
      <c r="F10" s="3">
        <f>+D10*E10</f>
        <v>0</v>
      </c>
      <c r="G10" s="22">
        <v>0.100784</v>
      </c>
      <c r="H10" s="22">
        <v>0.0506</v>
      </c>
      <c r="I10" s="22">
        <f>G10-H10</f>
        <v>0.050184</v>
      </c>
      <c r="J10" s="9">
        <f>(F10*G10)/12</f>
        <v>0</v>
      </c>
      <c r="K10" s="10">
        <f>(F10*H10)/12</f>
        <v>0</v>
      </c>
      <c r="L10" s="11">
        <f>(F10*I10)/12</f>
        <v>0</v>
      </c>
    </row>
    <row r="11" spans="1:12" ht="12.75">
      <c r="A11" s="2">
        <v>42247</v>
      </c>
      <c r="B11" s="59">
        <v>0</v>
      </c>
      <c r="C11" s="3">
        <v>0</v>
      </c>
      <c r="D11" s="3">
        <f aca="true" t="shared" si="0" ref="D11:D59">+B11-C11</f>
        <v>0</v>
      </c>
      <c r="E11" s="1">
        <v>0.989</v>
      </c>
      <c r="F11" s="3">
        <f aca="true" t="shared" si="1" ref="F11:F59">+D11*E11</f>
        <v>0</v>
      </c>
      <c r="G11" s="22">
        <v>0.100784</v>
      </c>
      <c r="H11" s="22">
        <v>0.0506</v>
      </c>
      <c r="I11" s="22">
        <f aca="true" t="shared" si="2" ref="I11:I54">G11-H11</f>
        <v>0.050184</v>
      </c>
      <c r="J11" s="9">
        <f aca="true" t="shared" si="3" ref="J11:J59">(F11*G11)/12</f>
        <v>0</v>
      </c>
      <c r="K11" s="10">
        <f aca="true" t="shared" si="4" ref="K11:K59">(F11*H11)/12</f>
        <v>0</v>
      </c>
      <c r="L11" s="11">
        <f aca="true" t="shared" si="5" ref="L11:L59">(F11*I11)/12</f>
        <v>0</v>
      </c>
    </row>
    <row r="12" spans="1:12" ht="12.75">
      <c r="A12" s="2">
        <v>42277</v>
      </c>
      <c r="B12" s="59">
        <v>7854.31</v>
      </c>
      <c r="C12" s="3">
        <f>(B12*$C$5)</f>
        <v>2749.0085</v>
      </c>
      <c r="D12" s="32">
        <f>+B12-C12</f>
        <v>5105.3015000000005</v>
      </c>
      <c r="E12" s="1">
        <v>0.989</v>
      </c>
      <c r="F12" s="3">
        <f t="shared" si="1"/>
        <v>5049.1431835</v>
      </c>
      <c r="G12" s="22">
        <v>0.100784</v>
      </c>
      <c r="H12" s="22">
        <v>0.0506</v>
      </c>
      <c r="I12" s="22">
        <f t="shared" si="2"/>
        <v>0.050184</v>
      </c>
      <c r="J12" s="33">
        <f t="shared" si="3"/>
        <v>42.40607055048867</v>
      </c>
      <c r="K12" s="10">
        <f t="shared" si="4"/>
        <v>21.29055375709167</v>
      </c>
      <c r="L12" s="11">
        <f t="shared" si="5"/>
        <v>21.115516793397003</v>
      </c>
    </row>
    <row r="13" spans="1:12" ht="12.75">
      <c r="A13" s="2">
        <v>42308</v>
      </c>
      <c r="B13" s="59">
        <v>11112.94</v>
      </c>
      <c r="C13" s="3">
        <f aca="true" t="shared" si="6" ref="C13:C18">(B13*$C$5)</f>
        <v>3889.529</v>
      </c>
      <c r="D13" s="3">
        <f t="shared" si="0"/>
        <v>7223.411</v>
      </c>
      <c r="E13" s="1">
        <v>0.989</v>
      </c>
      <c r="F13" s="3">
        <f t="shared" si="1"/>
        <v>7143.953479</v>
      </c>
      <c r="G13" s="22">
        <v>0.100784</v>
      </c>
      <c r="H13" s="22">
        <v>0.0506</v>
      </c>
      <c r="I13" s="22">
        <f t="shared" si="2"/>
        <v>0.050184</v>
      </c>
      <c r="J13" s="33">
        <f t="shared" si="3"/>
        <v>59.99968395229467</v>
      </c>
      <c r="K13" s="10">
        <f t="shared" si="4"/>
        <v>30.123670503116667</v>
      </c>
      <c r="L13" s="11">
        <f t="shared" si="5"/>
        <v>29.876013449178</v>
      </c>
    </row>
    <row r="14" spans="1:12" ht="12.75">
      <c r="A14" s="2">
        <v>42338</v>
      </c>
      <c r="B14" s="59">
        <v>21294.83</v>
      </c>
      <c r="C14" s="3">
        <f t="shared" si="6"/>
        <v>7453.1905</v>
      </c>
      <c r="D14" s="3">
        <f t="shared" si="0"/>
        <v>13841.639500000001</v>
      </c>
      <c r="E14" s="1">
        <v>0.989</v>
      </c>
      <c r="F14" s="3">
        <f t="shared" si="1"/>
        <v>13689.3814655</v>
      </c>
      <c r="G14" s="22">
        <v>0.100784</v>
      </c>
      <c r="H14" s="22">
        <v>0.0506</v>
      </c>
      <c r="I14" s="22">
        <f t="shared" si="2"/>
        <v>0.050184</v>
      </c>
      <c r="J14" s="33">
        <f t="shared" si="3"/>
        <v>114.97255180157934</v>
      </c>
      <c r="K14" s="10">
        <f t="shared" si="4"/>
        <v>57.72355851285834</v>
      </c>
      <c r="L14" s="11">
        <f t="shared" si="5"/>
        <v>57.248993288721</v>
      </c>
    </row>
    <row r="15" spans="1:12" ht="12.75">
      <c r="A15" s="2">
        <v>42369</v>
      </c>
      <c r="B15" s="59">
        <v>28000.51</v>
      </c>
      <c r="C15" s="3">
        <f t="shared" si="6"/>
        <v>9800.178499999998</v>
      </c>
      <c r="D15" s="3">
        <f t="shared" si="0"/>
        <v>18200.3315</v>
      </c>
      <c r="E15" s="1">
        <v>0.989</v>
      </c>
      <c r="F15" s="3">
        <f t="shared" si="1"/>
        <v>18000.1278535</v>
      </c>
      <c r="G15" s="22">
        <v>0.100784</v>
      </c>
      <c r="H15" s="22">
        <v>0.0506</v>
      </c>
      <c r="I15" s="22">
        <f t="shared" si="2"/>
        <v>0.050184</v>
      </c>
      <c r="J15" s="33">
        <f t="shared" si="3"/>
        <v>151.17707379892866</v>
      </c>
      <c r="K15" s="10">
        <f t="shared" si="4"/>
        <v>75.90053911559166</v>
      </c>
      <c r="L15" s="11">
        <f t="shared" si="5"/>
        <v>75.27653468333699</v>
      </c>
    </row>
    <row r="16" spans="1:12" ht="12.75">
      <c r="A16" s="2">
        <v>42400</v>
      </c>
      <c r="B16" s="59">
        <v>33479.18</v>
      </c>
      <c r="C16" s="3">
        <f t="shared" si="6"/>
        <v>11717.713</v>
      </c>
      <c r="D16" s="3">
        <f t="shared" si="0"/>
        <v>21761.467</v>
      </c>
      <c r="E16" s="1">
        <v>0.989</v>
      </c>
      <c r="F16" s="3">
        <f t="shared" si="1"/>
        <v>21522.090863</v>
      </c>
      <c r="G16" s="22">
        <v>0.100784</v>
      </c>
      <c r="H16" s="22">
        <v>0.0506</v>
      </c>
      <c r="I16" s="22">
        <f t="shared" si="2"/>
        <v>0.050184</v>
      </c>
      <c r="J16" s="33">
        <f t="shared" si="3"/>
        <v>180.75686712804932</v>
      </c>
      <c r="K16" s="10">
        <f t="shared" si="4"/>
        <v>90.75148313898335</v>
      </c>
      <c r="L16" s="11">
        <f t="shared" si="5"/>
        <v>90.005383989066</v>
      </c>
    </row>
    <row r="17" spans="1:12" ht="12.75">
      <c r="A17" s="2">
        <v>42429</v>
      </c>
      <c r="B17" s="59">
        <v>42477.34</v>
      </c>
      <c r="C17" s="3">
        <f t="shared" si="6"/>
        <v>14867.068999999998</v>
      </c>
      <c r="D17" s="3">
        <f t="shared" si="0"/>
        <v>27610.271</v>
      </c>
      <c r="E17" s="1">
        <v>0.989</v>
      </c>
      <c r="F17" s="3">
        <f t="shared" si="1"/>
        <v>27306.558019</v>
      </c>
      <c r="G17" s="22">
        <v>0.100784</v>
      </c>
      <c r="H17" s="22">
        <v>0.0506</v>
      </c>
      <c r="I17" s="22">
        <f t="shared" si="2"/>
        <v>0.050184</v>
      </c>
      <c r="J17" s="33">
        <f t="shared" si="3"/>
        <v>229.33867861557465</v>
      </c>
      <c r="K17" s="10">
        <f t="shared" si="4"/>
        <v>115.14265298011667</v>
      </c>
      <c r="L17" s="11">
        <f t="shared" si="5"/>
        <v>114.196025635458</v>
      </c>
    </row>
    <row r="18" spans="1:12" ht="12.75">
      <c r="A18" s="2">
        <v>42460</v>
      </c>
      <c r="B18" s="59">
        <v>46552.91</v>
      </c>
      <c r="C18" s="3">
        <f t="shared" si="6"/>
        <v>16293.5185</v>
      </c>
      <c r="D18" s="3">
        <f t="shared" si="0"/>
        <v>30259.391500000005</v>
      </c>
      <c r="E18" s="1">
        <v>0.989</v>
      </c>
      <c r="F18" s="3">
        <f t="shared" si="1"/>
        <v>29926.538193500004</v>
      </c>
      <c r="G18" s="22">
        <v>0.100784</v>
      </c>
      <c r="H18" s="22">
        <v>0.0506</v>
      </c>
      <c r="I18" s="22">
        <f t="shared" si="2"/>
        <v>0.050184</v>
      </c>
      <c r="J18" s="33">
        <f>(F18*G18)/12</f>
        <v>251.34301877447535</v>
      </c>
      <c r="K18" s="10">
        <f>(F18*H18)/12</f>
        <v>126.19023604925836</v>
      </c>
      <c r="L18" s="11">
        <f>(F18*I18)/12</f>
        <v>125.15278272521702</v>
      </c>
    </row>
    <row r="19" spans="1:12" ht="12.75">
      <c r="A19" s="2">
        <v>42490</v>
      </c>
      <c r="B19" s="59">
        <v>48469.66</v>
      </c>
      <c r="C19" s="3">
        <f aca="true" t="shared" si="7" ref="C19:C39">(B19*$C$5)</f>
        <v>16964.381</v>
      </c>
      <c r="D19" s="3">
        <f t="shared" si="0"/>
        <v>31505.279000000002</v>
      </c>
      <c r="E19" s="1">
        <v>0.989</v>
      </c>
      <c r="F19" s="3">
        <f t="shared" si="1"/>
        <v>31158.720931000003</v>
      </c>
      <c r="G19" s="22">
        <v>0.100784</v>
      </c>
      <c r="H19" s="22">
        <v>0.0506</v>
      </c>
      <c r="I19" s="22">
        <f t="shared" si="2"/>
        <v>0.050184</v>
      </c>
      <c r="J19" s="33">
        <f t="shared" si="3"/>
        <v>261.6917108591587</v>
      </c>
      <c r="K19" s="37">
        <f t="shared" si="4"/>
        <v>131.38593992571668</v>
      </c>
      <c r="L19" s="38">
        <f t="shared" si="5"/>
        <v>130.305770933442</v>
      </c>
    </row>
    <row r="20" spans="1:12" ht="12.75">
      <c r="A20" s="2">
        <v>42521</v>
      </c>
      <c r="B20" s="59">
        <v>55693.63</v>
      </c>
      <c r="C20" s="3">
        <f t="shared" si="7"/>
        <v>19492.7705</v>
      </c>
      <c r="D20" s="3">
        <f t="shared" si="0"/>
        <v>36200.8595</v>
      </c>
      <c r="E20" s="1">
        <v>0.989</v>
      </c>
      <c r="F20" s="3">
        <f t="shared" si="1"/>
        <v>35802.6500455</v>
      </c>
      <c r="G20" s="22">
        <v>0.100784</v>
      </c>
      <c r="H20" s="22">
        <v>0.0506</v>
      </c>
      <c r="I20" s="22">
        <f t="shared" si="2"/>
        <v>0.050184</v>
      </c>
      <c r="J20" s="9">
        <f t="shared" si="3"/>
        <v>300.69452351547267</v>
      </c>
      <c r="K20" s="10">
        <f t="shared" si="4"/>
        <v>150.96784102519166</v>
      </c>
      <c r="L20" s="11">
        <f t="shared" si="5"/>
        <v>149.72668249028098</v>
      </c>
    </row>
    <row r="21" spans="1:12" ht="12.75">
      <c r="A21" s="2">
        <v>42551</v>
      </c>
      <c r="B21" s="59">
        <v>60952.13</v>
      </c>
      <c r="C21" s="3">
        <f t="shared" si="7"/>
        <v>21333.245499999997</v>
      </c>
      <c r="D21" s="3">
        <f t="shared" si="0"/>
        <v>39618.8845</v>
      </c>
      <c r="E21" s="1">
        <v>0.989</v>
      </c>
      <c r="F21" s="3">
        <f t="shared" si="1"/>
        <v>39183.076770499996</v>
      </c>
      <c r="G21" s="22">
        <v>0.100784</v>
      </c>
      <c r="H21" s="22">
        <v>0.0506</v>
      </c>
      <c r="I21" s="22">
        <f t="shared" si="2"/>
        <v>0.050184</v>
      </c>
      <c r="J21" s="9">
        <f t="shared" si="3"/>
        <v>329.0856007698393</v>
      </c>
      <c r="K21" s="10">
        <f t="shared" si="4"/>
        <v>165.2219737156083</v>
      </c>
      <c r="L21" s="11">
        <f t="shared" si="5"/>
        <v>163.863627054231</v>
      </c>
    </row>
    <row r="22" spans="1:12" ht="12.75">
      <c r="A22" s="2">
        <v>42582</v>
      </c>
      <c r="B22" s="59">
        <v>64292.61</v>
      </c>
      <c r="C22" s="3">
        <f t="shared" si="7"/>
        <v>22502.4135</v>
      </c>
      <c r="D22" s="3">
        <f t="shared" si="0"/>
        <v>41790.196500000005</v>
      </c>
      <c r="E22" s="1">
        <v>0.989</v>
      </c>
      <c r="F22" s="3">
        <f t="shared" si="1"/>
        <v>41330.5043385</v>
      </c>
      <c r="G22" s="22">
        <v>0.100784</v>
      </c>
      <c r="H22" s="22">
        <v>0.0506</v>
      </c>
      <c r="I22" s="22">
        <f t="shared" si="2"/>
        <v>0.050184</v>
      </c>
      <c r="J22" s="9">
        <f t="shared" si="3"/>
        <v>347.12112910428203</v>
      </c>
      <c r="K22" s="10">
        <f t="shared" si="4"/>
        <v>174.276959960675</v>
      </c>
      <c r="L22" s="11">
        <f t="shared" si="5"/>
        <v>172.84416914360702</v>
      </c>
    </row>
    <row r="23" spans="1:12" ht="12.75">
      <c r="A23" s="2">
        <v>42613</v>
      </c>
      <c r="B23" s="59">
        <v>67052.56</v>
      </c>
      <c r="C23" s="3">
        <f t="shared" si="7"/>
        <v>23468.395999999997</v>
      </c>
      <c r="D23" s="3">
        <f t="shared" si="0"/>
        <v>43584.164000000004</v>
      </c>
      <c r="E23" s="1">
        <v>0.989</v>
      </c>
      <c r="F23" s="3">
        <f t="shared" si="1"/>
        <v>43104.738196000006</v>
      </c>
      <c r="G23" s="22">
        <v>0.100784</v>
      </c>
      <c r="H23" s="22">
        <v>0.0506</v>
      </c>
      <c r="I23" s="22">
        <f t="shared" si="2"/>
        <v>0.050184</v>
      </c>
      <c r="J23" s="9">
        <f t="shared" si="3"/>
        <v>362.02232786213875</v>
      </c>
      <c r="K23" s="10">
        <f t="shared" si="4"/>
        <v>181.75831272646667</v>
      </c>
      <c r="L23" s="11">
        <f t="shared" si="5"/>
        <v>180.26401513567203</v>
      </c>
    </row>
    <row r="24" spans="1:12" ht="12.75">
      <c r="A24" s="2">
        <v>42643</v>
      </c>
      <c r="B24" s="59">
        <v>70927.84</v>
      </c>
      <c r="C24" s="3">
        <f t="shared" si="7"/>
        <v>24824.744</v>
      </c>
      <c r="D24" s="3">
        <f t="shared" si="0"/>
        <v>46103.096</v>
      </c>
      <c r="E24" s="1">
        <v>0.989</v>
      </c>
      <c r="F24" s="3">
        <f t="shared" si="1"/>
        <v>45595.961943999995</v>
      </c>
      <c r="G24" s="22">
        <v>0.100784</v>
      </c>
      <c r="H24" s="22">
        <v>0.0506</v>
      </c>
      <c r="I24" s="22">
        <f t="shared" si="2"/>
        <v>0.050184</v>
      </c>
      <c r="J24" s="9">
        <f t="shared" si="3"/>
        <v>382.9452857136746</v>
      </c>
      <c r="K24" s="10">
        <f t="shared" si="4"/>
        <v>192.26297286386662</v>
      </c>
      <c r="L24" s="11">
        <f t="shared" si="5"/>
        <v>190.68231284980797</v>
      </c>
    </row>
    <row r="25" spans="1:12" ht="12.75">
      <c r="A25" s="2">
        <v>42674</v>
      </c>
      <c r="B25" s="59">
        <v>75783.38</v>
      </c>
      <c r="C25" s="3">
        <f t="shared" si="7"/>
        <v>26524.183</v>
      </c>
      <c r="D25" s="3">
        <f t="shared" si="0"/>
        <v>49259.197</v>
      </c>
      <c r="E25" s="1">
        <v>0.989</v>
      </c>
      <c r="F25" s="3">
        <f t="shared" si="1"/>
        <v>48717.345833</v>
      </c>
      <c r="G25" s="22">
        <v>0.100784</v>
      </c>
      <c r="H25" s="22">
        <v>0.0506</v>
      </c>
      <c r="I25" s="22">
        <f t="shared" si="2"/>
        <v>0.050184</v>
      </c>
      <c r="J25" s="9">
        <f t="shared" si="3"/>
        <v>409.16074853608933</v>
      </c>
      <c r="K25" s="10">
        <f t="shared" si="4"/>
        <v>205.42480826248334</v>
      </c>
      <c r="L25" s="11">
        <f t="shared" si="5"/>
        <v>203.73594027360602</v>
      </c>
    </row>
    <row r="26" spans="1:12" ht="12.75">
      <c r="A26" s="2">
        <v>42704</v>
      </c>
      <c r="B26" s="59">
        <v>76384.45</v>
      </c>
      <c r="C26" s="3">
        <f t="shared" si="7"/>
        <v>26734.5575</v>
      </c>
      <c r="D26" s="3">
        <f t="shared" si="0"/>
        <v>49649.8925</v>
      </c>
      <c r="E26" s="1">
        <v>0.989</v>
      </c>
      <c r="F26" s="3">
        <f t="shared" si="1"/>
        <v>49103.743682500004</v>
      </c>
      <c r="G26" s="22">
        <v>0.100784</v>
      </c>
      <c r="H26" s="22">
        <v>0.0506</v>
      </c>
      <c r="I26" s="22">
        <f t="shared" si="2"/>
        <v>0.050184</v>
      </c>
      <c r="J26" s="9">
        <f t="shared" si="3"/>
        <v>412.4059752747567</v>
      </c>
      <c r="K26" s="10">
        <f t="shared" si="4"/>
        <v>207.0541191945417</v>
      </c>
      <c r="L26" s="11">
        <f t="shared" si="5"/>
        <v>205.35185608021501</v>
      </c>
    </row>
    <row r="27" spans="1:12" ht="12.75">
      <c r="A27" s="2">
        <v>42735</v>
      </c>
      <c r="B27" s="59">
        <v>78690.78</v>
      </c>
      <c r="C27" s="3">
        <f t="shared" si="7"/>
        <v>27541.772999999997</v>
      </c>
      <c r="D27" s="3">
        <f t="shared" si="0"/>
        <v>51149.007</v>
      </c>
      <c r="E27" s="1">
        <v>0.989</v>
      </c>
      <c r="F27" s="3">
        <f t="shared" si="1"/>
        <v>50586.367923</v>
      </c>
      <c r="G27" s="22">
        <v>0.100784</v>
      </c>
      <c r="H27" s="22">
        <v>0.0506</v>
      </c>
      <c r="I27" s="22">
        <f t="shared" si="2"/>
        <v>0.050184</v>
      </c>
      <c r="J27" s="9">
        <f t="shared" si="3"/>
        <v>424.858042062636</v>
      </c>
      <c r="K27" s="10">
        <f t="shared" si="4"/>
        <v>213.30585140865</v>
      </c>
      <c r="L27" s="11">
        <f t="shared" si="5"/>
        <v>211.552190653986</v>
      </c>
    </row>
    <row r="28" spans="1:12" ht="12.75">
      <c r="A28" s="2">
        <v>42766</v>
      </c>
      <c r="B28" s="59">
        <v>80394.47</v>
      </c>
      <c r="C28" s="3">
        <f t="shared" si="7"/>
        <v>28138.0645</v>
      </c>
      <c r="D28" s="3">
        <f t="shared" si="0"/>
        <v>52256.4055</v>
      </c>
      <c r="E28" s="1">
        <v>0.989</v>
      </c>
      <c r="F28" s="3">
        <f t="shared" si="1"/>
        <v>51681.5850395</v>
      </c>
      <c r="G28" s="22">
        <v>0.100784</v>
      </c>
      <c r="H28" s="22">
        <v>0.0506</v>
      </c>
      <c r="I28" s="22">
        <f t="shared" si="2"/>
        <v>0.050184</v>
      </c>
      <c r="J28" s="33">
        <f t="shared" si="3"/>
        <v>434.05640555174733</v>
      </c>
      <c r="K28" s="37">
        <f t="shared" si="4"/>
        <v>217.92401691655834</v>
      </c>
      <c r="L28" s="38">
        <f t="shared" si="5"/>
        <v>216.13238863518902</v>
      </c>
    </row>
    <row r="29" spans="1:15" ht="12.75">
      <c r="A29" s="2">
        <v>42794</v>
      </c>
      <c r="B29" s="59">
        <v>82200.18</v>
      </c>
      <c r="C29" s="3">
        <f t="shared" si="7"/>
        <v>28770.062999999995</v>
      </c>
      <c r="D29" s="3">
        <f t="shared" si="0"/>
        <v>53430.117</v>
      </c>
      <c r="E29" s="1">
        <v>0.989</v>
      </c>
      <c r="F29" s="3">
        <f t="shared" si="1"/>
        <v>52842.385712999996</v>
      </c>
      <c r="G29" s="22">
        <v>0.100784</v>
      </c>
      <c r="H29" s="22">
        <v>0.0506</v>
      </c>
      <c r="I29" s="22">
        <f t="shared" si="2"/>
        <v>0.050184</v>
      </c>
      <c r="J29" s="33">
        <f t="shared" si="3"/>
        <v>443.805583474916</v>
      </c>
      <c r="K29" s="37">
        <f t="shared" si="4"/>
        <v>222.81872642315</v>
      </c>
      <c r="L29" s="38">
        <f t="shared" si="5"/>
        <v>220.986857051766</v>
      </c>
      <c r="M29" s="35">
        <f>-622.44+J29</f>
        <v>-178.63441652508408</v>
      </c>
      <c r="N29" s="35">
        <f>-312.51+K29</f>
        <v>-89.69127357685</v>
      </c>
      <c r="O29" s="35">
        <f>-309.94+L29</f>
        <v>-88.95314294823399</v>
      </c>
    </row>
    <row r="30" spans="1:12" ht="12.75">
      <c r="A30" s="2">
        <v>42825</v>
      </c>
      <c r="B30" s="59">
        <v>82901.55</v>
      </c>
      <c r="C30" s="3">
        <f t="shared" si="7"/>
        <v>29015.5425</v>
      </c>
      <c r="D30" s="3">
        <f t="shared" si="0"/>
        <v>53886.00750000001</v>
      </c>
      <c r="E30" s="1">
        <v>0.989</v>
      </c>
      <c r="F30" s="3">
        <f t="shared" si="1"/>
        <v>53293.261417500005</v>
      </c>
      <c r="G30" s="22">
        <v>0.100784</v>
      </c>
      <c r="H30" s="22">
        <v>0.0506</v>
      </c>
      <c r="I30" s="22">
        <f t="shared" si="2"/>
        <v>0.050184</v>
      </c>
      <c r="J30" s="9">
        <f t="shared" si="3"/>
        <v>447.59233822511004</v>
      </c>
      <c r="K30" s="10">
        <f t="shared" si="4"/>
        <v>224.719918977125</v>
      </c>
      <c r="L30" s="11">
        <f t="shared" si="5"/>
        <v>222.87241924798502</v>
      </c>
    </row>
    <row r="31" spans="1:12" s="20" customFormat="1" ht="12.75">
      <c r="A31" s="19">
        <v>42855</v>
      </c>
      <c r="B31" s="59">
        <v>83788.28</v>
      </c>
      <c r="C31" s="3">
        <f t="shared" si="7"/>
        <v>29325.897999999997</v>
      </c>
      <c r="D31" s="3">
        <f t="shared" si="0"/>
        <v>54462.382</v>
      </c>
      <c r="E31" s="1">
        <v>0.989</v>
      </c>
      <c r="F31" s="3">
        <f t="shared" si="1"/>
        <v>53863.295798</v>
      </c>
      <c r="G31" s="22">
        <v>0.100784</v>
      </c>
      <c r="H31" s="22">
        <v>0.0506</v>
      </c>
      <c r="I31" s="23">
        <f t="shared" si="2"/>
        <v>0.050184</v>
      </c>
      <c r="J31" s="9">
        <f t="shared" si="3"/>
        <v>452.37986697546927</v>
      </c>
      <c r="K31" s="10">
        <f t="shared" si="4"/>
        <v>227.12356394823334</v>
      </c>
      <c r="L31" s="11">
        <f t="shared" si="5"/>
        <v>225.256303027236</v>
      </c>
    </row>
    <row r="32" spans="1:12" s="20" customFormat="1" ht="12.75">
      <c r="A32" s="19">
        <v>42886</v>
      </c>
      <c r="B32" s="59">
        <v>84546.41</v>
      </c>
      <c r="C32" s="3">
        <f t="shared" si="7"/>
        <v>29591.2435</v>
      </c>
      <c r="D32" s="3">
        <f t="shared" si="0"/>
        <v>54955.16650000001</v>
      </c>
      <c r="E32" s="1">
        <v>0.989</v>
      </c>
      <c r="F32" s="3">
        <f t="shared" si="1"/>
        <v>54350.659668500004</v>
      </c>
      <c r="G32" s="22">
        <v>0.100784</v>
      </c>
      <c r="H32" s="22">
        <v>0.0506</v>
      </c>
      <c r="I32" s="23">
        <f t="shared" si="2"/>
        <v>0.050184</v>
      </c>
      <c r="J32" s="9">
        <f t="shared" si="3"/>
        <v>456.4730736691754</v>
      </c>
      <c r="K32" s="10">
        <f t="shared" si="4"/>
        <v>229.17861493550834</v>
      </c>
      <c r="L32" s="11">
        <f t="shared" si="5"/>
        <v>227.29445873366703</v>
      </c>
    </row>
    <row r="33" spans="1:12" s="20" customFormat="1" ht="12.75">
      <c r="A33" s="19">
        <v>42916</v>
      </c>
      <c r="B33" s="59">
        <v>85097.06</v>
      </c>
      <c r="C33" s="3">
        <f t="shared" si="7"/>
        <v>29783.970999999998</v>
      </c>
      <c r="D33" s="3">
        <f t="shared" si="0"/>
        <v>55313.089</v>
      </c>
      <c r="E33" s="1">
        <v>0.989</v>
      </c>
      <c r="F33" s="3">
        <f t="shared" si="1"/>
        <v>54704.645021</v>
      </c>
      <c r="G33" s="22">
        <v>0.100784</v>
      </c>
      <c r="H33" s="22">
        <v>0.0506</v>
      </c>
      <c r="I33" s="23">
        <f t="shared" si="2"/>
        <v>0.050184</v>
      </c>
      <c r="J33" s="33">
        <f t="shared" si="3"/>
        <v>459.44607864970527</v>
      </c>
      <c r="K33" s="37">
        <f t="shared" si="4"/>
        <v>230.6712531718833</v>
      </c>
      <c r="L33" s="38">
        <f t="shared" si="5"/>
        <v>228.774825477822</v>
      </c>
    </row>
    <row r="34" spans="1:12" s="20" customFormat="1" ht="12.75">
      <c r="A34" s="19">
        <v>42947</v>
      </c>
      <c r="B34" s="59">
        <v>85161.55</v>
      </c>
      <c r="C34" s="3">
        <f t="shared" si="7"/>
        <v>29806.5425</v>
      </c>
      <c r="D34" s="3">
        <f t="shared" si="0"/>
        <v>55355.00750000001</v>
      </c>
      <c r="E34" s="1">
        <v>0.989</v>
      </c>
      <c r="F34" s="3">
        <f t="shared" si="1"/>
        <v>54746.102417500006</v>
      </c>
      <c r="G34" s="22">
        <v>0.100784</v>
      </c>
      <c r="H34" s="22">
        <v>0.0506</v>
      </c>
      <c r="I34" s="23">
        <f t="shared" si="2"/>
        <v>0.050184</v>
      </c>
      <c r="J34" s="33">
        <f t="shared" si="3"/>
        <v>459.79426550377667</v>
      </c>
      <c r="K34" s="37">
        <f t="shared" si="4"/>
        <v>230.84606519379167</v>
      </c>
      <c r="L34" s="38">
        <f t="shared" si="5"/>
        <v>228.94820030998503</v>
      </c>
    </row>
    <row r="35" spans="1:12" s="20" customFormat="1" ht="12.75">
      <c r="A35" s="19">
        <v>42978</v>
      </c>
      <c r="B35" s="59">
        <v>85170.62</v>
      </c>
      <c r="C35" s="3">
        <f t="shared" si="7"/>
        <v>29809.716999999997</v>
      </c>
      <c r="D35" s="3">
        <f t="shared" si="0"/>
        <v>55360.903</v>
      </c>
      <c r="E35" s="1">
        <v>0.989</v>
      </c>
      <c r="F35" s="3">
        <f t="shared" si="1"/>
        <v>54751.933067</v>
      </c>
      <c r="G35" s="22">
        <v>0.100784</v>
      </c>
      <c r="H35" s="22">
        <v>0.0506</v>
      </c>
      <c r="I35" s="23">
        <f t="shared" si="2"/>
        <v>0.050184</v>
      </c>
      <c r="J35" s="9">
        <f t="shared" si="3"/>
        <v>459.8432351853773</v>
      </c>
      <c r="K35" s="10">
        <f t="shared" si="4"/>
        <v>230.8706510991833</v>
      </c>
      <c r="L35" s="11">
        <f t="shared" si="5"/>
        <v>228.97258408619396</v>
      </c>
    </row>
    <row r="36" spans="1:12" s="20" customFormat="1" ht="12.75">
      <c r="A36" s="19">
        <v>43008</v>
      </c>
      <c r="B36" s="59">
        <v>85172.05</v>
      </c>
      <c r="C36" s="3">
        <f t="shared" si="7"/>
        <v>29810.2175</v>
      </c>
      <c r="D36" s="3">
        <f t="shared" si="0"/>
        <v>55361.832500000004</v>
      </c>
      <c r="E36" s="1">
        <v>0.989</v>
      </c>
      <c r="F36" s="3">
        <f t="shared" si="1"/>
        <v>54752.8523425</v>
      </c>
      <c r="G36" s="22">
        <v>0.100784</v>
      </c>
      <c r="H36" s="22">
        <v>0.0506</v>
      </c>
      <c r="I36" s="23">
        <f t="shared" si="2"/>
        <v>0.050184</v>
      </c>
      <c r="J36" s="9">
        <f t="shared" si="3"/>
        <v>459.85095587387667</v>
      </c>
      <c r="K36" s="10">
        <f t="shared" si="4"/>
        <v>230.87452737754165</v>
      </c>
      <c r="L36" s="11">
        <f t="shared" si="5"/>
        <v>228.976428496335</v>
      </c>
    </row>
    <row r="37" spans="1:12" s="20" customFormat="1" ht="12.75">
      <c r="A37" s="19">
        <v>43039</v>
      </c>
      <c r="B37" s="59">
        <v>85172.05</v>
      </c>
      <c r="C37" s="3">
        <f t="shared" si="7"/>
        <v>29810.2175</v>
      </c>
      <c r="D37" s="3">
        <f t="shared" si="0"/>
        <v>55361.832500000004</v>
      </c>
      <c r="E37" s="1">
        <v>0.989</v>
      </c>
      <c r="F37" s="3">
        <f t="shared" si="1"/>
        <v>54752.8523425</v>
      </c>
      <c r="G37" s="22">
        <v>0.100784</v>
      </c>
      <c r="H37" s="22">
        <v>0.0506</v>
      </c>
      <c r="I37" s="23">
        <f t="shared" si="2"/>
        <v>0.050184</v>
      </c>
      <c r="J37" s="9">
        <f t="shared" si="3"/>
        <v>459.85095587387667</v>
      </c>
      <c r="K37" s="10">
        <f t="shared" si="4"/>
        <v>230.87452737754165</v>
      </c>
      <c r="L37" s="11">
        <f t="shared" si="5"/>
        <v>228.976428496335</v>
      </c>
    </row>
    <row r="38" spans="1:12" s="20" customFormat="1" ht="12.75">
      <c r="A38" s="19">
        <v>43069</v>
      </c>
      <c r="B38" s="59">
        <v>85172.05</v>
      </c>
      <c r="C38" s="3">
        <f t="shared" si="7"/>
        <v>29810.2175</v>
      </c>
      <c r="D38" s="3">
        <f t="shared" si="0"/>
        <v>55361.832500000004</v>
      </c>
      <c r="E38" s="1">
        <v>0.989</v>
      </c>
      <c r="F38" s="3">
        <f t="shared" si="1"/>
        <v>54752.8523425</v>
      </c>
      <c r="G38" s="22">
        <v>0.100784</v>
      </c>
      <c r="H38" s="22">
        <v>0.0506</v>
      </c>
      <c r="I38" s="23">
        <f t="shared" si="2"/>
        <v>0.050184</v>
      </c>
      <c r="J38" s="9">
        <f t="shared" si="3"/>
        <v>459.85095587387667</v>
      </c>
      <c r="K38" s="10">
        <f t="shared" si="4"/>
        <v>230.87452737754165</v>
      </c>
      <c r="L38" s="11">
        <f t="shared" si="5"/>
        <v>228.976428496335</v>
      </c>
    </row>
    <row r="39" spans="1:12" s="20" customFormat="1" ht="12.75">
      <c r="A39" s="19">
        <v>43100</v>
      </c>
      <c r="B39" s="59">
        <v>85172.05</v>
      </c>
      <c r="C39" s="3">
        <f t="shared" si="7"/>
        <v>29810.2175</v>
      </c>
      <c r="D39" s="3">
        <f t="shared" si="0"/>
        <v>55361.832500000004</v>
      </c>
      <c r="E39" s="1">
        <v>0.989</v>
      </c>
      <c r="F39" s="3">
        <f t="shared" si="1"/>
        <v>54752.8523425</v>
      </c>
      <c r="G39" s="22">
        <v>0.100784</v>
      </c>
      <c r="H39" s="22">
        <v>0.0506</v>
      </c>
      <c r="I39" s="23">
        <f t="shared" si="2"/>
        <v>0.050184</v>
      </c>
      <c r="J39" s="9">
        <f t="shared" si="3"/>
        <v>459.85095587387667</v>
      </c>
      <c r="K39" s="10">
        <f t="shared" si="4"/>
        <v>230.87452737754165</v>
      </c>
      <c r="L39" s="11">
        <f t="shared" si="5"/>
        <v>228.976428496335</v>
      </c>
    </row>
    <row r="40" spans="1:15" s="20" customFormat="1" ht="13.5" thickBot="1">
      <c r="A40" s="44">
        <v>43131</v>
      </c>
      <c r="B40" s="64">
        <v>85172.05</v>
      </c>
      <c r="C40" s="53">
        <f>(B40*0.21)</f>
        <v>17886.1305</v>
      </c>
      <c r="D40" s="45">
        <f>+B40-C40</f>
        <v>67285.9195</v>
      </c>
      <c r="E40" s="46">
        <v>0.989</v>
      </c>
      <c r="F40" s="45">
        <f>+D40*E40</f>
        <v>66545.7743855</v>
      </c>
      <c r="G40" s="47">
        <v>0.088394</v>
      </c>
      <c r="H40" s="47">
        <v>0.0506</v>
      </c>
      <c r="I40" s="48">
        <f>G40-H40</f>
        <v>0.037794</v>
      </c>
      <c r="J40" s="54">
        <f>((F40*G40)/12)*(18/31)</f>
        <v>284.6248635983172</v>
      </c>
      <c r="K40" s="55">
        <f>((F40*H40)/12)*(18/31)</f>
        <v>162.92981535030486</v>
      </c>
      <c r="L40" s="56">
        <f>((F40*I40)/12)*(18/31)</f>
        <v>121.69504824801228</v>
      </c>
      <c r="M40" s="52" t="s">
        <v>32</v>
      </c>
      <c r="N40" s="52"/>
      <c r="O40" s="52"/>
    </row>
    <row r="41" spans="1:12" s="20" customFormat="1" ht="12.75">
      <c r="A41" s="19"/>
      <c r="B41" s="59"/>
      <c r="C41" s="43"/>
      <c r="D41" s="3"/>
      <c r="E41" s="1"/>
      <c r="F41" s="3"/>
      <c r="G41" s="22"/>
      <c r="H41" s="22"/>
      <c r="I41" s="23"/>
      <c r="J41" s="18">
        <f>SUM(J10:J40)</f>
        <v>9997.398822648542</v>
      </c>
      <c r="K41" s="18">
        <f>SUM(K10:K40)</f>
        <v>5039.362208666123</v>
      </c>
      <c r="L41" s="18">
        <f>SUM(L10:L40)</f>
        <v>4958.036613982417</v>
      </c>
    </row>
    <row r="42" ht="20.25">
      <c r="A42" s="34" t="s">
        <v>29</v>
      </c>
    </row>
    <row r="43" ht="12.75">
      <c r="A43" s="31" t="s">
        <v>25</v>
      </c>
    </row>
    <row r="44" ht="12.75">
      <c r="A44" s="31" t="s">
        <v>26</v>
      </c>
    </row>
    <row r="45" ht="12.75">
      <c r="A45" s="31" t="s">
        <v>34</v>
      </c>
    </row>
    <row r="46" spans="1:6" ht="12.75">
      <c r="A46" s="4"/>
      <c r="B46" s="60"/>
      <c r="C46" s="4">
        <v>0.21</v>
      </c>
      <c r="D46" s="4"/>
      <c r="E46" s="4"/>
      <c r="F46" s="4"/>
    </row>
    <row r="47" spans="1:12" ht="12.75">
      <c r="A47" s="4"/>
      <c r="B47" s="60" t="s">
        <v>0</v>
      </c>
      <c r="C47" s="4" t="s">
        <v>16</v>
      </c>
      <c r="D47" s="4" t="s">
        <v>19</v>
      </c>
      <c r="E47" s="4" t="s">
        <v>15</v>
      </c>
      <c r="F47" s="4" t="s">
        <v>15</v>
      </c>
      <c r="G47" s="4" t="s">
        <v>4</v>
      </c>
      <c r="H47" s="4" t="s">
        <v>6</v>
      </c>
      <c r="I47" s="4" t="s">
        <v>7</v>
      </c>
      <c r="J47" s="12" t="s">
        <v>4</v>
      </c>
      <c r="K47" s="13" t="s">
        <v>6</v>
      </c>
      <c r="L47" s="14" t="s">
        <v>7</v>
      </c>
    </row>
    <row r="48" spans="1:12" ht="12.75">
      <c r="A48" s="4"/>
      <c r="B48" s="60" t="s">
        <v>13</v>
      </c>
      <c r="C48" s="4" t="s">
        <v>17</v>
      </c>
      <c r="D48" s="4" t="s">
        <v>21</v>
      </c>
      <c r="E48" s="4" t="s">
        <v>1</v>
      </c>
      <c r="F48" s="4" t="s">
        <v>22</v>
      </c>
      <c r="G48" s="4" t="s">
        <v>5</v>
      </c>
      <c r="H48" s="4" t="s">
        <v>5</v>
      </c>
      <c r="I48" s="4" t="s">
        <v>5</v>
      </c>
      <c r="J48" s="15" t="s">
        <v>8</v>
      </c>
      <c r="K48" s="16" t="s">
        <v>9</v>
      </c>
      <c r="L48" s="17" t="s">
        <v>9</v>
      </c>
    </row>
    <row r="49" spans="1:12" ht="12.75">
      <c r="A49" s="4"/>
      <c r="B49" s="60" t="s">
        <v>14</v>
      </c>
      <c r="C49" s="4" t="s">
        <v>18</v>
      </c>
      <c r="D49" s="4" t="s">
        <v>20</v>
      </c>
      <c r="E49" s="4" t="s">
        <v>2</v>
      </c>
      <c r="F49" s="4" t="s">
        <v>3</v>
      </c>
      <c r="J49" s="28">
        <v>1823537</v>
      </c>
      <c r="K49" s="29">
        <v>4310001</v>
      </c>
      <c r="L49" s="30">
        <v>1823536</v>
      </c>
    </row>
    <row r="50" spans="1:12" ht="12.75">
      <c r="A50" s="4"/>
      <c r="B50" s="61" t="s">
        <v>23</v>
      </c>
      <c r="C50" s="24" t="s">
        <v>10</v>
      </c>
      <c r="D50" s="25" t="s">
        <v>28</v>
      </c>
      <c r="E50" s="26" t="s">
        <v>11</v>
      </c>
      <c r="F50" s="27" t="s">
        <v>24</v>
      </c>
      <c r="J50" s="15"/>
      <c r="K50" s="16"/>
      <c r="L50" s="17"/>
    </row>
    <row r="51" spans="1:12" s="20" customFormat="1" ht="12.75">
      <c r="A51" s="19"/>
      <c r="B51" s="59"/>
      <c r="C51" s="40"/>
      <c r="D51" s="3"/>
      <c r="E51" s="1"/>
      <c r="F51" s="3"/>
      <c r="G51" s="22"/>
      <c r="H51" s="22"/>
      <c r="I51" s="23"/>
      <c r="J51" s="33"/>
      <c r="K51" s="37"/>
      <c r="L51" s="38"/>
    </row>
    <row r="52" spans="1:13" s="20" customFormat="1" ht="12.75">
      <c r="A52" s="19">
        <v>43131</v>
      </c>
      <c r="B52" s="59">
        <f>85172.05-B30</f>
        <v>2270.5</v>
      </c>
      <c r="C52" s="40">
        <f aca="true" t="shared" si="8" ref="C52:C58">(B52*$C$46)</f>
        <v>476.805</v>
      </c>
      <c r="D52" s="3">
        <f t="shared" si="0"/>
        <v>1793.695</v>
      </c>
      <c r="E52" s="41">
        <v>0.985</v>
      </c>
      <c r="F52" s="3">
        <f t="shared" si="1"/>
        <v>1766.789575</v>
      </c>
      <c r="G52" s="42">
        <v>0.0788</v>
      </c>
      <c r="H52" s="42">
        <v>0.0412</v>
      </c>
      <c r="I52" s="42">
        <f t="shared" si="2"/>
        <v>0.037599999999999995</v>
      </c>
      <c r="J52" s="33">
        <f>((F52*G52)/12)*(13/31)</f>
        <v>4.865320539327958</v>
      </c>
      <c r="K52" s="10">
        <f>((F52*H52)/12)*(13/31)</f>
        <v>2.5437970332526887</v>
      </c>
      <c r="L52" s="11">
        <f>((F52*I52)/12)*(13/31)</f>
        <v>2.321523506075269</v>
      </c>
      <c r="M52" s="20" t="s">
        <v>33</v>
      </c>
    </row>
    <row r="53" spans="1:12" s="20" customFormat="1" ht="12.75">
      <c r="A53" s="19">
        <v>43159</v>
      </c>
      <c r="B53" s="59">
        <v>2270.5</v>
      </c>
      <c r="C53" s="43">
        <f t="shared" si="8"/>
        <v>476.805</v>
      </c>
      <c r="D53" s="32">
        <f>+B53-C53</f>
        <v>1793.695</v>
      </c>
      <c r="E53" s="1">
        <v>0.985</v>
      </c>
      <c r="F53" s="3">
        <f>+D53*E53</f>
        <v>1766.789575</v>
      </c>
      <c r="G53" s="22">
        <v>0.0788</v>
      </c>
      <c r="H53" s="22">
        <v>0.0412</v>
      </c>
      <c r="I53" s="23">
        <f t="shared" si="2"/>
        <v>0.037599999999999995</v>
      </c>
      <c r="J53" s="33">
        <f>(F53*G53)/12</f>
        <v>11.601918209166667</v>
      </c>
      <c r="K53" s="37">
        <f t="shared" si="4"/>
        <v>6.065977540833334</v>
      </c>
      <c r="L53" s="38">
        <f>(F53*I53)/12</f>
        <v>5.535940668333333</v>
      </c>
    </row>
    <row r="54" spans="1:12" s="20" customFormat="1" ht="12.75">
      <c r="A54" s="19">
        <v>43190</v>
      </c>
      <c r="B54" s="59">
        <v>2270.5</v>
      </c>
      <c r="C54" s="43">
        <f t="shared" si="8"/>
        <v>476.805</v>
      </c>
      <c r="D54" s="3">
        <f t="shared" si="0"/>
        <v>1793.695</v>
      </c>
      <c r="E54" s="1">
        <v>0.985</v>
      </c>
      <c r="F54" s="3">
        <f t="shared" si="1"/>
        <v>1766.789575</v>
      </c>
      <c r="G54" s="22">
        <v>0.0788</v>
      </c>
      <c r="H54" s="22">
        <v>0.0412</v>
      </c>
      <c r="I54" s="23">
        <f t="shared" si="2"/>
        <v>0.037599999999999995</v>
      </c>
      <c r="J54" s="9">
        <f t="shared" si="3"/>
        <v>11.601918209166667</v>
      </c>
      <c r="K54" s="10">
        <f t="shared" si="4"/>
        <v>6.065977540833334</v>
      </c>
      <c r="L54" s="11">
        <f t="shared" si="5"/>
        <v>5.535940668333333</v>
      </c>
    </row>
    <row r="55" spans="1:12" s="20" customFormat="1" ht="12.75">
      <c r="A55" s="19">
        <v>43220</v>
      </c>
      <c r="B55" s="59"/>
      <c r="C55" s="43">
        <f t="shared" si="8"/>
        <v>0</v>
      </c>
      <c r="D55" s="3">
        <f t="shared" si="0"/>
        <v>0</v>
      </c>
      <c r="E55" s="1">
        <v>0.985</v>
      </c>
      <c r="F55" s="3">
        <f t="shared" si="1"/>
        <v>0</v>
      </c>
      <c r="G55" s="22">
        <v>0.0788</v>
      </c>
      <c r="H55" s="22">
        <v>0.0412</v>
      </c>
      <c r="I55" s="23">
        <f>G55-H55</f>
        <v>0.037599999999999995</v>
      </c>
      <c r="J55" s="9">
        <f t="shared" si="3"/>
        <v>0</v>
      </c>
      <c r="K55" s="10">
        <f t="shared" si="4"/>
        <v>0</v>
      </c>
      <c r="L55" s="11">
        <f t="shared" si="5"/>
        <v>0</v>
      </c>
    </row>
    <row r="56" spans="1:12" s="20" customFormat="1" ht="12.75">
      <c r="A56" s="19">
        <v>43251</v>
      </c>
      <c r="B56" s="59"/>
      <c r="C56" s="43">
        <f t="shared" si="8"/>
        <v>0</v>
      </c>
      <c r="D56" s="3">
        <f t="shared" si="0"/>
        <v>0</v>
      </c>
      <c r="E56" s="1">
        <v>0.985</v>
      </c>
      <c r="F56" s="3">
        <f t="shared" si="1"/>
        <v>0</v>
      </c>
      <c r="G56" s="22">
        <v>0.0788</v>
      </c>
      <c r="H56" s="22">
        <v>0.0412</v>
      </c>
      <c r="I56" s="23">
        <f>G56-H56</f>
        <v>0.037599999999999995</v>
      </c>
      <c r="J56" s="9">
        <f t="shared" si="3"/>
        <v>0</v>
      </c>
      <c r="K56" s="10">
        <f t="shared" si="4"/>
        <v>0</v>
      </c>
      <c r="L56" s="11">
        <f t="shared" si="5"/>
        <v>0</v>
      </c>
    </row>
    <row r="57" spans="1:12" s="20" customFormat="1" ht="12.75">
      <c r="A57" s="19">
        <v>43281</v>
      </c>
      <c r="B57" s="59"/>
      <c r="C57" s="43">
        <f t="shared" si="8"/>
        <v>0</v>
      </c>
      <c r="D57" s="3">
        <f t="shared" si="0"/>
        <v>0</v>
      </c>
      <c r="E57" s="1">
        <v>0.985</v>
      </c>
      <c r="F57" s="3">
        <f t="shared" si="1"/>
        <v>0</v>
      </c>
      <c r="G57" s="22">
        <v>0.0788</v>
      </c>
      <c r="H57" s="22">
        <v>0.0412</v>
      </c>
      <c r="I57" s="23">
        <f>G57-H57</f>
        <v>0.037599999999999995</v>
      </c>
      <c r="J57" s="9">
        <f t="shared" si="3"/>
        <v>0</v>
      </c>
      <c r="K57" s="10">
        <f t="shared" si="4"/>
        <v>0</v>
      </c>
      <c r="L57" s="11">
        <f t="shared" si="5"/>
        <v>0</v>
      </c>
    </row>
    <row r="58" spans="1:12" s="20" customFormat="1" ht="12.75">
      <c r="A58" s="19">
        <v>43312</v>
      </c>
      <c r="B58" s="59"/>
      <c r="C58" s="43">
        <f t="shared" si="8"/>
        <v>0</v>
      </c>
      <c r="D58" s="3">
        <f t="shared" si="0"/>
        <v>0</v>
      </c>
      <c r="E58" s="1">
        <v>0.985</v>
      </c>
      <c r="F58" s="3">
        <f t="shared" si="1"/>
        <v>0</v>
      </c>
      <c r="G58" s="22">
        <v>0.0788</v>
      </c>
      <c r="H58" s="22">
        <v>0.0412</v>
      </c>
      <c r="I58" s="23">
        <f>G58-H58</f>
        <v>0.037599999999999995</v>
      </c>
      <c r="J58" s="9">
        <f t="shared" si="3"/>
        <v>0</v>
      </c>
      <c r="K58" s="10">
        <f t="shared" si="4"/>
        <v>0</v>
      </c>
      <c r="L58" s="11">
        <f t="shared" si="5"/>
        <v>0</v>
      </c>
    </row>
    <row r="59" spans="1:12" s="20" customFormat="1" ht="12.75">
      <c r="A59" s="19">
        <v>43343</v>
      </c>
      <c r="B59" s="59"/>
      <c r="C59" s="3"/>
      <c r="D59" s="3">
        <f t="shared" si="0"/>
        <v>0</v>
      </c>
      <c r="E59" s="1">
        <v>0.985</v>
      </c>
      <c r="F59" s="3">
        <f t="shared" si="1"/>
        <v>0</v>
      </c>
      <c r="G59" s="22">
        <v>0.0788</v>
      </c>
      <c r="H59" s="22">
        <v>0.0412</v>
      </c>
      <c r="I59" s="23">
        <f>G59-H59</f>
        <v>0.037599999999999995</v>
      </c>
      <c r="J59" s="9">
        <f t="shared" si="3"/>
        <v>0</v>
      </c>
      <c r="K59" s="10">
        <f t="shared" si="4"/>
        <v>0</v>
      </c>
      <c r="L59" s="11">
        <f t="shared" si="5"/>
        <v>0</v>
      </c>
    </row>
    <row r="60" spans="1:12" ht="12.75">
      <c r="A60" s="2"/>
      <c r="B60" s="62"/>
      <c r="C60" s="5"/>
      <c r="D60" s="5"/>
      <c r="J60" s="15"/>
      <c r="K60" s="16"/>
      <c r="L60" s="17"/>
    </row>
    <row r="61" spans="1:12" ht="12.75">
      <c r="A61" s="2"/>
      <c r="B61" s="62"/>
      <c r="C61" s="5"/>
      <c r="D61" s="5"/>
      <c r="I61" s="8" t="s">
        <v>12</v>
      </c>
      <c r="J61" s="18">
        <f>SUM(J52:J60)</f>
        <v>28.069156957661292</v>
      </c>
      <c r="K61" s="18">
        <f>SUM(K52:K60)</f>
        <v>14.675752114919357</v>
      </c>
      <c r="L61" s="18">
        <f>SUM(L52:L60)</f>
        <v>13.393404842741933</v>
      </c>
    </row>
    <row r="62" spans="2:12" s="6" customFormat="1" ht="4.5" customHeight="1">
      <c r="B62" s="59"/>
      <c r="G62" s="7"/>
      <c r="H62" s="7"/>
      <c r="I62" s="7"/>
      <c r="J62" s="15"/>
      <c r="K62" s="16"/>
      <c r="L62" s="17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A1">
      <selection activeCell="B1" sqref="B1:B16384"/>
    </sheetView>
  </sheetViews>
  <sheetFormatPr defaultColWidth="9.140625" defaultRowHeight="15"/>
  <cols>
    <col min="1" max="1" width="9.140625" style="1" customWidth="1"/>
    <col min="2" max="2" width="18.28125" style="59" customWidth="1"/>
    <col min="3" max="3" width="18.28125" style="1" customWidth="1"/>
    <col min="4" max="4" width="13.8515625" style="1" customWidth="1"/>
    <col min="5" max="5" width="11.421875" style="1" customWidth="1"/>
    <col min="6" max="6" width="13.140625" style="1" customWidth="1"/>
    <col min="7" max="7" width="12.00390625" style="4" customWidth="1"/>
    <col min="8" max="8" width="11.140625" style="4" customWidth="1"/>
    <col min="9" max="9" width="12.8515625" style="4" customWidth="1"/>
    <col min="10" max="12" width="15.00390625" style="21" customWidth="1"/>
    <col min="13" max="16384" width="9.140625" style="1" customWidth="1"/>
  </cols>
  <sheetData>
    <row r="1" ht="20.25">
      <c r="A1" s="34" t="s">
        <v>30</v>
      </c>
    </row>
    <row r="2" ht="12.75">
      <c r="A2" s="31" t="s">
        <v>25</v>
      </c>
    </row>
    <row r="3" ht="12.75">
      <c r="A3" s="31" t="s">
        <v>26</v>
      </c>
    </row>
    <row r="4" ht="12.75">
      <c r="A4" s="31" t="s">
        <v>27</v>
      </c>
    </row>
    <row r="5" spans="1:6" ht="12.75">
      <c r="A5" s="4"/>
      <c r="B5" s="60"/>
      <c r="C5" s="4">
        <v>0.35</v>
      </c>
      <c r="D5" s="4"/>
      <c r="E5" s="4"/>
      <c r="F5" s="4"/>
    </row>
    <row r="6" spans="1:12" ht="12.75">
      <c r="A6" s="4"/>
      <c r="B6" s="60" t="s">
        <v>0</v>
      </c>
      <c r="C6" s="4" t="s">
        <v>16</v>
      </c>
      <c r="D6" s="4" t="s">
        <v>19</v>
      </c>
      <c r="E6" s="4" t="s">
        <v>15</v>
      </c>
      <c r="F6" s="4" t="s">
        <v>15</v>
      </c>
      <c r="G6" s="4" t="s">
        <v>4</v>
      </c>
      <c r="H6" s="4" t="s">
        <v>6</v>
      </c>
      <c r="I6" s="4" t="s">
        <v>7</v>
      </c>
      <c r="J6" s="12" t="s">
        <v>4</v>
      </c>
      <c r="K6" s="13" t="s">
        <v>6</v>
      </c>
      <c r="L6" s="14" t="s">
        <v>7</v>
      </c>
    </row>
    <row r="7" spans="1:12" ht="12.75">
      <c r="A7" s="4"/>
      <c r="B7" s="60" t="s">
        <v>13</v>
      </c>
      <c r="C7" s="4" t="s">
        <v>17</v>
      </c>
      <c r="D7" s="4" t="s">
        <v>21</v>
      </c>
      <c r="E7" s="4" t="s">
        <v>1</v>
      </c>
      <c r="F7" s="4" t="s">
        <v>22</v>
      </c>
      <c r="G7" s="4" t="s">
        <v>5</v>
      </c>
      <c r="H7" s="4" t="s">
        <v>5</v>
      </c>
      <c r="I7" s="4" t="s">
        <v>5</v>
      </c>
      <c r="J7" s="15" t="s">
        <v>8</v>
      </c>
      <c r="K7" s="16" t="s">
        <v>9</v>
      </c>
      <c r="L7" s="17" t="s">
        <v>9</v>
      </c>
    </row>
    <row r="8" spans="1:12" ht="12.75">
      <c r="A8" s="4"/>
      <c r="B8" s="60" t="s">
        <v>14</v>
      </c>
      <c r="C8" s="4" t="s">
        <v>18</v>
      </c>
      <c r="D8" s="4" t="s">
        <v>20</v>
      </c>
      <c r="E8" s="4" t="s">
        <v>2</v>
      </c>
      <c r="F8" s="4" t="s">
        <v>3</v>
      </c>
      <c r="J8" s="28">
        <v>1823537</v>
      </c>
      <c r="K8" s="29">
        <v>4310001</v>
      </c>
      <c r="L8" s="30">
        <v>1823536</v>
      </c>
    </row>
    <row r="9" spans="1:12" ht="12.75">
      <c r="A9" s="4"/>
      <c r="B9" s="61" t="s">
        <v>23</v>
      </c>
      <c r="C9" s="24" t="s">
        <v>10</v>
      </c>
      <c r="D9" s="25" t="s">
        <v>28</v>
      </c>
      <c r="E9" s="26" t="s">
        <v>11</v>
      </c>
      <c r="F9" s="27" t="s">
        <v>24</v>
      </c>
      <c r="J9" s="15"/>
      <c r="K9" s="16"/>
      <c r="L9" s="17"/>
    </row>
    <row r="10" spans="1:12" ht="12.75">
      <c r="A10" s="2">
        <v>42216</v>
      </c>
      <c r="B10" s="59">
        <v>0</v>
      </c>
      <c r="C10" s="3">
        <v>0</v>
      </c>
      <c r="D10" s="3">
        <f>+B10-C10</f>
        <v>0</v>
      </c>
      <c r="E10" s="1">
        <v>0.989</v>
      </c>
      <c r="F10" s="3">
        <f>+D10*E10</f>
        <v>0</v>
      </c>
      <c r="G10" s="22">
        <v>0.100784</v>
      </c>
      <c r="H10" s="22">
        <v>0.0506</v>
      </c>
      <c r="I10" s="22">
        <f>G10-H10</f>
        <v>0.050184</v>
      </c>
      <c r="J10" s="9">
        <f>(F10*G10)/12</f>
        <v>0</v>
      </c>
      <c r="K10" s="10">
        <f>(F10*H10)/12</f>
        <v>0</v>
      </c>
      <c r="L10" s="11">
        <f>(F10*I10)/12</f>
        <v>0</v>
      </c>
    </row>
    <row r="11" spans="1:12" ht="12.75">
      <c r="A11" s="2">
        <v>42247</v>
      </c>
      <c r="B11" s="59">
        <v>0</v>
      </c>
      <c r="C11" s="3">
        <v>0</v>
      </c>
      <c r="D11" s="3">
        <f aca="true" t="shared" si="0" ref="D11:D59">+B11-C11</f>
        <v>0</v>
      </c>
      <c r="E11" s="1">
        <v>0.989</v>
      </c>
      <c r="F11" s="3">
        <f aca="true" t="shared" si="1" ref="F11:F59">+D11*E11</f>
        <v>0</v>
      </c>
      <c r="G11" s="22">
        <v>0.100784</v>
      </c>
      <c r="H11" s="22">
        <v>0.0506</v>
      </c>
      <c r="I11" s="22">
        <f aca="true" t="shared" si="2" ref="I11:I54">G11-H11</f>
        <v>0.050184</v>
      </c>
      <c r="J11" s="9">
        <f aca="true" t="shared" si="3" ref="J11:J59">(F11*G11)/12</f>
        <v>0</v>
      </c>
      <c r="K11" s="10">
        <f aca="true" t="shared" si="4" ref="K11:K59">(F11*H11)/12</f>
        <v>0</v>
      </c>
      <c r="L11" s="11">
        <f aca="true" t="shared" si="5" ref="L11:L59">(F11*I11)/12</f>
        <v>0</v>
      </c>
    </row>
    <row r="12" spans="1:12" ht="12.75">
      <c r="A12" s="2">
        <v>42277</v>
      </c>
      <c r="B12" s="59">
        <v>12872.04</v>
      </c>
      <c r="C12" s="3">
        <f>(B12*$C$5)</f>
        <v>4505.214</v>
      </c>
      <c r="D12" s="32">
        <f>+B12-C12</f>
        <v>8366.826000000001</v>
      </c>
      <c r="E12" s="1">
        <v>0.989</v>
      </c>
      <c r="F12" s="3">
        <f t="shared" si="1"/>
        <v>8274.790914000001</v>
      </c>
      <c r="G12" s="22">
        <v>0.100784</v>
      </c>
      <c r="H12" s="22">
        <v>0.0506</v>
      </c>
      <c r="I12" s="22">
        <f t="shared" si="2"/>
        <v>0.050184</v>
      </c>
      <c r="J12" s="33">
        <f t="shared" si="3"/>
        <v>69.497210623048</v>
      </c>
      <c r="K12" s="10">
        <f t="shared" si="4"/>
        <v>34.8920350207</v>
      </c>
      <c r="L12" s="11">
        <f t="shared" si="5"/>
        <v>34.605175602348005</v>
      </c>
    </row>
    <row r="13" spans="1:12" ht="12.75">
      <c r="A13" s="2">
        <v>42308</v>
      </c>
      <c r="B13" s="59">
        <v>18125.5</v>
      </c>
      <c r="C13" s="3">
        <f aca="true" t="shared" si="6" ref="C13:C39">(B13*$C$5)</f>
        <v>6343.924999999999</v>
      </c>
      <c r="D13" s="3">
        <f t="shared" si="0"/>
        <v>11781.575</v>
      </c>
      <c r="E13" s="1">
        <v>0.989</v>
      </c>
      <c r="F13" s="3">
        <f t="shared" si="1"/>
        <v>11651.977675</v>
      </c>
      <c r="G13" s="22">
        <v>0.100784</v>
      </c>
      <c r="H13" s="22">
        <v>0.0506</v>
      </c>
      <c r="I13" s="22">
        <f t="shared" si="2"/>
        <v>0.050184</v>
      </c>
      <c r="J13" s="33">
        <f t="shared" si="3"/>
        <v>97.86107649976667</v>
      </c>
      <c r="K13" s="10">
        <f t="shared" si="4"/>
        <v>49.132505862916666</v>
      </c>
      <c r="L13" s="11">
        <f t="shared" si="5"/>
        <v>48.72857063685</v>
      </c>
    </row>
    <row r="14" spans="1:12" ht="12.75">
      <c r="A14" s="2">
        <v>42338</v>
      </c>
      <c r="B14" s="59">
        <v>34847.58</v>
      </c>
      <c r="C14" s="3">
        <f t="shared" si="6"/>
        <v>12196.653</v>
      </c>
      <c r="D14" s="3">
        <f t="shared" si="0"/>
        <v>22650.927000000003</v>
      </c>
      <c r="E14" s="1">
        <v>0.989</v>
      </c>
      <c r="F14" s="3">
        <f t="shared" si="1"/>
        <v>22401.766803000002</v>
      </c>
      <c r="G14" s="22">
        <v>0.100784</v>
      </c>
      <c r="H14" s="22">
        <v>0.0506</v>
      </c>
      <c r="I14" s="22">
        <f t="shared" si="2"/>
        <v>0.050184</v>
      </c>
      <c r="J14" s="33">
        <f t="shared" si="3"/>
        <v>188.14497212279602</v>
      </c>
      <c r="K14" s="10">
        <f t="shared" si="4"/>
        <v>94.46078335265001</v>
      </c>
      <c r="L14" s="11">
        <f t="shared" si="5"/>
        <v>93.68418877014601</v>
      </c>
    </row>
    <row r="15" spans="1:12" ht="12.75">
      <c r="A15" s="2">
        <v>42369</v>
      </c>
      <c r="B15" s="59">
        <v>45682.79</v>
      </c>
      <c r="C15" s="3">
        <f t="shared" si="6"/>
        <v>15988.976499999999</v>
      </c>
      <c r="D15" s="3">
        <f t="shared" si="0"/>
        <v>29693.813500000004</v>
      </c>
      <c r="E15" s="1">
        <v>0.989</v>
      </c>
      <c r="F15" s="3">
        <f t="shared" si="1"/>
        <v>29367.181551500005</v>
      </c>
      <c r="G15" s="22">
        <v>0.100784</v>
      </c>
      <c r="H15" s="22">
        <v>0.0506</v>
      </c>
      <c r="I15" s="22">
        <f t="shared" si="2"/>
        <v>0.050184</v>
      </c>
      <c r="J15" s="33">
        <f t="shared" si="3"/>
        <v>246.64516879053136</v>
      </c>
      <c r="K15" s="10">
        <f t="shared" si="4"/>
        <v>123.83161554215836</v>
      </c>
      <c r="L15" s="11">
        <f t="shared" si="5"/>
        <v>122.81355324837301</v>
      </c>
    </row>
    <row r="16" spans="1:12" ht="12.75">
      <c r="A16" s="2">
        <v>42400</v>
      </c>
      <c r="B16" s="59">
        <v>54524.24</v>
      </c>
      <c r="C16" s="3">
        <f t="shared" si="6"/>
        <v>19083.483999999997</v>
      </c>
      <c r="D16" s="3">
        <f t="shared" si="0"/>
        <v>35440.756</v>
      </c>
      <c r="E16" s="1">
        <v>0.989</v>
      </c>
      <c r="F16" s="3">
        <f t="shared" si="1"/>
        <v>35050.907684</v>
      </c>
      <c r="G16" s="22">
        <v>0.100784</v>
      </c>
      <c r="H16" s="22">
        <v>0.0506</v>
      </c>
      <c r="I16" s="22">
        <f t="shared" si="2"/>
        <v>0.050184</v>
      </c>
      <c r="J16" s="33">
        <f t="shared" si="3"/>
        <v>294.3808900020213</v>
      </c>
      <c r="K16" s="10">
        <f t="shared" si="4"/>
        <v>147.79799406753332</v>
      </c>
      <c r="L16" s="11">
        <f t="shared" si="5"/>
        <v>146.582895934488</v>
      </c>
    </row>
    <row r="17" spans="1:12" ht="12.75">
      <c r="A17" s="2">
        <v>42429</v>
      </c>
      <c r="B17" s="59">
        <v>69157.7</v>
      </c>
      <c r="C17" s="3">
        <f t="shared" si="6"/>
        <v>24205.194999999996</v>
      </c>
      <c r="D17" s="3">
        <f t="shared" si="0"/>
        <v>44952.505000000005</v>
      </c>
      <c r="E17" s="1">
        <v>0.989</v>
      </c>
      <c r="F17" s="3">
        <f t="shared" si="1"/>
        <v>44458.02744500001</v>
      </c>
      <c r="G17" s="22">
        <v>0.100784</v>
      </c>
      <c r="H17" s="22">
        <v>0.0506</v>
      </c>
      <c r="I17" s="22">
        <f t="shared" si="2"/>
        <v>0.050184</v>
      </c>
      <c r="J17" s="33">
        <f t="shared" si="3"/>
        <v>373.38815316807336</v>
      </c>
      <c r="K17" s="10">
        <f t="shared" si="4"/>
        <v>187.46468239308334</v>
      </c>
      <c r="L17" s="11">
        <f t="shared" si="5"/>
        <v>185.92347077499002</v>
      </c>
    </row>
    <row r="18" spans="1:12" ht="12.75">
      <c r="A18" s="2">
        <v>42460</v>
      </c>
      <c r="B18" s="59">
        <v>75667.75</v>
      </c>
      <c r="C18" s="3">
        <f t="shared" si="6"/>
        <v>26483.712499999998</v>
      </c>
      <c r="D18" s="3">
        <f t="shared" si="0"/>
        <v>49184.037500000006</v>
      </c>
      <c r="E18" s="1">
        <v>0.989</v>
      </c>
      <c r="F18" s="3">
        <f t="shared" si="1"/>
        <v>48643.0130875</v>
      </c>
      <c r="G18" s="22">
        <v>0.100784</v>
      </c>
      <c r="H18" s="22">
        <v>0.0506</v>
      </c>
      <c r="I18" s="22">
        <f t="shared" si="2"/>
        <v>0.050184</v>
      </c>
      <c r="J18" s="33">
        <f>(F18*G18)/12</f>
        <v>408.5364525842167</v>
      </c>
      <c r="K18" s="10">
        <f>(F18*H18)/12</f>
        <v>205.11137185229168</v>
      </c>
      <c r="L18" s="11">
        <f>(F18*I18)/12</f>
        <v>203.42508073192502</v>
      </c>
    </row>
    <row r="19" spans="1:15" ht="12.75">
      <c r="A19" s="2">
        <v>42490</v>
      </c>
      <c r="B19" s="59">
        <v>79969.37</v>
      </c>
      <c r="C19" s="3">
        <f t="shared" si="6"/>
        <v>27989.279499999997</v>
      </c>
      <c r="D19" s="3">
        <f t="shared" si="0"/>
        <v>51980.0905</v>
      </c>
      <c r="E19" s="1">
        <v>0.989</v>
      </c>
      <c r="F19" s="3">
        <f t="shared" si="1"/>
        <v>51408.3095045</v>
      </c>
      <c r="G19" s="22">
        <v>0.100784</v>
      </c>
      <c r="H19" s="22">
        <v>0.0506</v>
      </c>
      <c r="I19" s="22">
        <f t="shared" si="2"/>
        <v>0.050184</v>
      </c>
      <c r="J19" s="9">
        <f t="shared" si="3"/>
        <v>431.76125542512733</v>
      </c>
      <c r="K19" s="10">
        <f t="shared" si="4"/>
        <v>216.77170507730833</v>
      </c>
      <c r="L19" s="11">
        <f t="shared" si="5"/>
        <v>214.989550347819</v>
      </c>
      <c r="M19" s="35"/>
      <c r="N19" s="35"/>
      <c r="O19" s="35"/>
    </row>
    <row r="20" spans="1:15" ht="12.75">
      <c r="A20" s="2">
        <v>42521</v>
      </c>
      <c r="B20" s="59">
        <v>98352.98</v>
      </c>
      <c r="C20" s="3">
        <f t="shared" si="6"/>
        <v>34423.543</v>
      </c>
      <c r="D20" s="3">
        <f t="shared" si="0"/>
        <v>63929.437</v>
      </c>
      <c r="E20" s="1">
        <v>0.989</v>
      </c>
      <c r="F20" s="3">
        <f t="shared" si="1"/>
        <v>63226.213192999996</v>
      </c>
      <c r="G20" s="22">
        <v>0.100784</v>
      </c>
      <c r="H20" s="22">
        <v>0.0506</v>
      </c>
      <c r="I20" s="22">
        <f t="shared" si="2"/>
        <v>0.050184</v>
      </c>
      <c r="J20" s="9">
        <f t="shared" si="3"/>
        <v>531.0158892036093</v>
      </c>
      <c r="K20" s="10">
        <f t="shared" si="4"/>
        <v>266.6038656304833</v>
      </c>
      <c r="L20" s="11">
        <f t="shared" si="5"/>
        <v>264.41202357312596</v>
      </c>
      <c r="M20" s="35"/>
      <c r="N20" s="35"/>
      <c r="O20" s="35"/>
    </row>
    <row r="21" spans="1:12" ht="12.75">
      <c r="A21" s="2">
        <v>42551</v>
      </c>
      <c r="B21" s="59">
        <v>111673.6</v>
      </c>
      <c r="C21" s="3">
        <f t="shared" si="6"/>
        <v>39085.76</v>
      </c>
      <c r="D21" s="3">
        <f t="shared" si="0"/>
        <v>72587.84</v>
      </c>
      <c r="E21" s="1">
        <v>0.989</v>
      </c>
      <c r="F21" s="3">
        <f t="shared" si="1"/>
        <v>71789.37376</v>
      </c>
      <c r="G21" s="22">
        <v>0.100784</v>
      </c>
      <c r="H21" s="22">
        <v>0.0506</v>
      </c>
      <c r="I21" s="22">
        <f t="shared" si="2"/>
        <v>0.050184</v>
      </c>
      <c r="J21" s="33">
        <f t="shared" si="3"/>
        <v>602.9350204189867</v>
      </c>
      <c r="K21" s="37">
        <f t="shared" si="4"/>
        <v>302.7118593546667</v>
      </c>
      <c r="L21" s="38">
        <f t="shared" si="5"/>
        <v>300.22316106432</v>
      </c>
    </row>
    <row r="22" spans="1:12" ht="12.75">
      <c r="A22" s="2">
        <v>42582</v>
      </c>
      <c r="B22" s="59">
        <v>120371.72</v>
      </c>
      <c r="C22" s="3">
        <f t="shared" si="6"/>
        <v>42130.102</v>
      </c>
      <c r="D22" s="3">
        <f t="shared" si="0"/>
        <v>78241.618</v>
      </c>
      <c r="E22" s="1">
        <v>0.989</v>
      </c>
      <c r="F22" s="3">
        <f t="shared" si="1"/>
        <v>77380.960202</v>
      </c>
      <c r="G22" s="22">
        <v>0.100784</v>
      </c>
      <c r="H22" s="22">
        <v>0.0506</v>
      </c>
      <c r="I22" s="22">
        <f t="shared" si="2"/>
        <v>0.050184</v>
      </c>
      <c r="J22" s="9">
        <f t="shared" si="3"/>
        <v>649.8968910831974</v>
      </c>
      <c r="K22" s="10">
        <f t="shared" si="4"/>
        <v>326.28971551843335</v>
      </c>
      <c r="L22" s="11">
        <f t="shared" si="5"/>
        <v>323.607175564764</v>
      </c>
    </row>
    <row r="23" spans="1:12" ht="12.75">
      <c r="A23" s="2">
        <v>42613</v>
      </c>
      <c r="B23" s="59">
        <v>127567.6</v>
      </c>
      <c r="C23" s="3">
        <f t="shared" si="6"/>
        <v>44648.659999999996</v>
      </c>
      <c r="D23" s="3">
        <f t="shared" si="0"/>
        <v>82918.94</v>
      </c>
      <c r="E23" s="1">
        <v>0.989</v>
      </c>
      <c r="F23" s="3">
        <f t="shared" si="1"/>
        <v>82006.83166</v>
      </c>
      <c r="G23" s="22">
        <v>0.100784</v>
      </c>
      <c r="H23" s="22">
        <v>0.0506</v>
      </c>
      <c r="I23" s="22">
        <f t="shared" si="2"/>
        <v>0.050184</v>
      </c>
      <c r="J23" s="9">
        <f t="shared" si="3"/>
        <v>688.7480435017866</v>
      </c>
      <c r="K23" s="10">
        <f t="shared" si="4"/>
        <v>345.7954734996667</v>
      </c>
      <c r="L23" s="11">
        <f t="shared" si="5"/>
        <v>342.95257000211996</v>
      </c>
    </row>
    <row r="24" spans="1:12" ht="12.75">
      <c r="A24" s="2">
        <v>42643</v>
      </c>
      <c r="B24" s="59">
        <v>136547.61</v>
      </c>
      <c r="C24" s="3">
        <f t="shared" si="6"/>
        <v>47791.663499999995</v>
      </c>
      <c r="D24" s="3">
        <f t="shared" si="0"/>
        <v>88755.94649999999</v>
      </c>
      <c r="E24" s="1">
        <v>0.989</v>
      </c>
      <c r="F24" s="3">
        <f t="shared" si="1"/>
        <v>87779.63108849998</v>
      </c>
      <c r="G24" s="22">
        <v>0.100784</v>
      </c>
      <c r="H24" s="22">
        <v>0.0506</v>
      </c>
      <c r="I24" s="22">
        <f t="shared" si="2"/>
        <v>0.050184</v>
      </c>
      <c r="J24" s="9">
        <f t="shared" si="3"/>
        <v>737.2318616352818</v>
      </c>
      <c r="K24" s="10">
        <f t="shared" si="4"/>
        <v>370.13744442317494</v>
      </c>
      <c r="L24" s="11">
        <f t="shared" si="5"/>
        <v>367.0944172121069</v>
      </c>
    </row>
    <row r="25" spans="1:12" ht="12.75">
      <c r="A25" s="2">
        <v>42674</v>
      </c>
      <c r="B25" s="59">
        <v>148454.96</v>
      </c>
      <c r="C25" s="3">
        <f t="shared" si="6"/>
        <v>51959.236</v>
      </c>
      <c r="D25" s="3">
        <f t="shared" si="0"/>
        <v>96495.72399999999</v>
      </c>
      <c r="E25" s="1">
        <v>0.989</v>
      </c>
      <c r="F25" s="3">
        <f t="shared" si="1"/>
        <v>95434.27103599999</v>
      </c>
      <c r="G25" s="22">
        <v>0.100784</v>
      </c>
      <c r="H25" s="22">
        <v>0.0506</v>
      </c>
      <c r="I25" s="22">
        <f t="shared" si="2"/>
        <v>0.050184</v>
      </c>
      <c r="J25" s="9">
        <f t="shared" si="3"/>
        <v>801.5206310076852</v>
      </c>
      <c r="K25" s="10">
        <f t="shared" si="4"/>
        <v>402.4145095351333</v>
      </c>
      <c r="L25" s="11">
        <f t="shared" si="5"/>
        <v>399.10612147255193</v>
      </c>
    </row>
    <row r="26" spans="1:12" ht="12.75">
      <c r="A26" s="2">
        <v>42704</v>
      </c>
      <c r="B26" s="59">
        <v>150030.65</v>
      </c>
      <c r="C26" s="3">
        <f t="shared" si="6"/>
        <v>52510.72749999999</v>
      </c>
      <c r="D26" s="3">
        <f t="shared" si="0"/>
        <v>97519.9225</v>
      </c>
      <c r="E26" s="1">
        <v>0.989</v>
      </c>
      <c r="F26" s="3">
        <f t="shared" si="1"/>
        <v>96447.2033525</v>
      </c>
      <c r="G26" s="22">
        <v>0.100784</v>
      </c>
      <c r="H26" s="22">
        <v>0.0506</v>
      </c>
      <c r="I26" s="22">
        <f t="shared" si="2"/>
        <v>0.050184</v>
      </c>
      <c r="J26" s="9">
        <f t="shared" si="3"/>
        <v>810.0279118898634</v>
      </c>
      <c r="K26" s="10">
        <f t="shared" si="4"/>
        <v>406.68570746970835</v>
      </c>
      <c r="L26" s="11">
        <f t="shared" si="5"/>
        <v>403.342204420155</v>
      </c>
    </row>
    <row r="27" spans="1:12" ht="12.75">
      <c r="A27" s="2">
        <v>42735</v>
      </c>
      <c r="B27" s="59">
        <v>156071.14</v>
      </c>
      <c r="C27" s="3">
        <f t="shared" si="6"/>
        <v>54624.899000000005</v>
      </c>
      <c r="D27" s="3">
        <f t="shared" si="0"/>
        <v>101446.24100000001</v>
      </c>
      <c r="E27" s="1">
        <v>0.989</v>
      </c>
      <c r="F27" s="3">
        <f t="shared" si="1"/>
        <v>100330.332349</v>
      </c>
      <c r="G27" s="22">
        <v>0.100784</v>
      </c>
      <c r="H27" s="22">
        <v>0.0506</v>
      </c>
      <c r="I27" s="22">
        <f t="shared" si="2"/>
        <v>0.050184</v>
      </c>
      <c r="J27" s="33">
        <f t="shared" si="3"/>
        <v>842.6410179551348</v>
      </c>
      <c r="K27" s="37">
        <f t="shared" si="4"/>
        <v>423.0595680716167</v>
      </c>
      <c r="L27" s="38">
        <f t="shared" si="5"/>
        <v>419.581449883518</v>
      </c>
    </row>
    <row r="28" spans="1:12" ht="12.75">
      <c r="A28" s="2">
        <v>42766</v>
      </c>
      <c r="B28" s="59">
        <v>160533.42</v>
      </c>
      <c r="C28" s="3">
        <f t="shared" si="6"/>
        <v>56186.697</v>
      </c>
      <c r="D28" s="3">
        <f t="shared" si="0"/>
        <v>104346.72300000001</v>
      </c>
      <c r="E28" s="1">
        <v>0.989</v>
      </c>
      <c r="F28" s="3">
        <f t="shared" si="1"/>
        <v>103198.90904700001</v>
      </c>
      <c r="G28" s="22">
        <v>0.100784</v>
      </c>
      <c r="H28" s="22">
        <v>0.0506</v>
      </c>
      <c r="I28" s="22">
        <f t="shared" si="2"/>
        <v>0.050184</v>
      </c>
      <c r="J28" s="33">
        <f t="shared" si="3"/>
        <v>866.733237449404</v>
      </c>
      <c r="K28" s="37">
        <f t="shared" si="4"/>
        <v>435.15539981485</v>
      </c>
      <c r="L28" s="38">
        <f t="shared" si="5"/>
        <v>431.57783763455404</v>
      </c>
    </row>
    <row r="29" spans="1:15" ht="12.75">
      <c r="A29" s="2">
        <v>42794</v>
      </c>
      <c r="B29" s="59">
        <v>165263.1</v>
      </c>
      <c r="C29" s="3">
        <f t="shared" si="6"/>
        <v>57842.085</v>
      </c>
      <c r="D29" s="3">
        <f t="shared" si="0"/>
        <v>107421.01500000001</v>
      </c>
      <c r="E29" s="1">
        <v>0.989</v>
      </c>
      <c r="F29" s="3">
        <f t="shared" si="1"/>
        <v>106239.38383500002</v>
      </c>
      <c r="G29" s="22">
        <v>0.100784</v>
      </c>
      <c r="H29" s="22">
        <v>0.0506</v>
      </c>
      <c r="I29" s="22">
        <f t="shared" si="2"/>
        <v>0.050184</v>
      </c>
      <c r="J29" s="9">
        <f t="shared" si="3"/>
        <v>892.2691717022202</v>
      </c>
      <c r="K29" s="10">
        <f t="shared" si="4"/>
        <v>447.97606850425</v>
      </c>
      <c r="L29" s="11">
        <f t="shared" si="5"/>
        <v>444.2931031979701</v>
      </c>
      <c r="M29" s="35">
        <f>-512.6+J29</f>
        <v>379.6691717022202</v>
      </c>
      <c r="N29" s="35">
        <f>-257.36+K29</f>
        <v>190.61606850425</v>
      </c>
      <c r="O29" s="35">
        <f>-255.24+L29</f>
        <v>189.05310319797007</v>
      </c>
    </row>
    <row r="30" spans="1:12" ht="12.75">
      <c r="A30" s="2">
        <v>42825</v>
      </c>
      <c r="B30" s="59">
        <v>167044.96</v>
      </c>
      <c r="C30" s="3">
        <f t="shared" si="6"/>
        <v>58465.73599999999</v>
      </c>
      <c r="D30" s="3">
        <f t="shared" si="0"/>
        <v>108579.224</v>
      </c>
      <c r="E30" s="1">
        <v>0.989</v>
      </c>
      <c r="F30" s="3">
        <f t="shared" si="1"/>
        <v>107384.852536</v>
      </c>
      <c r="G30" s="22">
        <v>0.100784</v>
      </c>
      <c r="H30" s="22">
        <v>0.0506</v>
      </c>
      <c r="I30" s="22">
        <f t="shared" si="2"/>
        <v>0.050184</v>
      </c>
      <c r="J30" s="9">
        <f t="shared" si="3"/>
        <v>901.8895814990187</v>
      </c>
      <c r="K30" s="10">
        <f t="shared" si="4"/>
        <v>452.8061281934667</v>
      </c>
      <c r="L30" s="11">
        <f t="shared" si="5"/>
        <v>449.083453305552</v>
      </c>
    </row>
    <row r="31" spans="1:12" s="20" customFormat="1" ht="12.75">
      <c r="A31" s="19">
        <v>42855</v>
      </c>
      <c r="B31" s="59">
        <v>169292.26</v>
      </c>
      <c r="C31" s="3">
        <f t="shared" si="6"/>
        <v>59252.291</v>
      </c>
      <c r="D31" s="3">
        <f t="shared" si="0"/>
        <v>110039.96900000001</v>
      </c>
      <c r="E31" s="1">
        <v>0.989</v>
      </c>
      <c r="F31" s="3">
        <f t="shared" si="1"/>
        <v>108829.52934100002</v>
      </c>
      <c r="G31" s="22">
        <v>0.100784</v>
      </c>
      <c r="H31" s="22">
        <v>0.0506</v>
      </c>
      <c r="I31" s="23">
        <f t="shared" si="2"/>
        <v>0.050184</v>
      </c>
      <c r="J31" s="9">
        <f t="shared" si="3"/>
        <v>914.0229404252788</v>
      </c>
      <c r="K31" s="10">
        <f t="shared" si="4"/>
        <v>458.8978487212167</v>
      </c>
      <c r="L31" s="38">
        <f t="shared" si="5"/>
        <v>455.1250917040621</v>
      </c>
    </row>
    <row r="32" spans="1:12" s="20" customFormat="1" ht="12.75">
      <c r="A32" s="19">
        <v>42886</v>
      </c>
      <c r="B32" s="59">
        <v>171229.69</v>
      </c>
      <c r="C32" s="3">
        <f t="shared" si="6"/>
        <v>59930.3915</v>
      </c>
      <c r="D32" s="3">
        <f t="shared" si="0"/>
        <v>111299.2985</v>
      </c>
      <c r="E32" s="1">
        <v>0.989</v>
      </c>
      <c r="F32" s="3">
        <f t="shared" si="1"/>
        <v>110075.0062165</v>
      </c>
      <c r="G32" s="22">
        <v>0.100784</v>
      </c>
      <c r="H32" s="22">
        <v>0.0506</v>
      </c>
      <c r="I32" s="23">
        <f t="shared" si="2"/>
        <v>0.050184</v>
      </c>
      <c r="J32" s="9">
        <f t="shared" si="3"/>
        <v>924.4832855436447</v>
      </c>
      <c r="K32" s="10">
        <f t="shared" si="4"/>
        <v>464.14960954624166</v>
      </c>
      <c r="L32" s="11">
        <f t="shared" si="5"/>
        <v>460.33367599740296</v>
      </c>
    </row>
    <row r="33" spans="1:12" s="20" customFormat="1" ht="12.75">
      <c r="A33" s="19">
        <v>42916</v>
      </c>
      <c r="B33" s="59">
        <v>172628.75</v>
      </c>
      <c r="C33" s="3">
        <f t="shared" si="6"/>
        <v>60420.06249999999</v>
      </c>
      <c r="D33" s="3">
        <f t="shared" si="0"/>
        <v>112208.6875</v>
      </c>
      <c r="E33" s="1">
        <v>0.989</v>
      </c>
      <c r="F33" s="3">
        <f t="shared" si="1"/>
        <v>110974.3919375</v>
      </c>
      <c r="G33" s="22">
        <v>0.100784</v>
      </c>
      <c r="H33" s="22">
        <v>0.0506</v>
      </c>
      <c r="I33" s="23">
        <f t="shared" si="2"/>
        <v>0.050184</v>
      </c>
      <c r="J33" s="33">
        <f t="shared" si="3"/>
        <v>932.0369264190832</v>
      </c>
      <c r="K33" s="37">
        <f t="shared" si="4"/>
        <v>467.9420193364583</v>
      </c>
      <c r="L33" s="38">
        <f t="shared" si="5"/>
        <v>464.094907082625</v>
      </c>
    </row>
    <row r="34" spans="1:12" s="20" customFormat="1" ht="12.75">
      <c r="A34" s="19">
        <v>42947</v>
      </c>
      <c r="B34" s="59">
        <v>172793.54</v>
      </c>
      <c r="C34" s="3">
        <f t="shared" si="6"/>
        <v>60477.739</v>
      </c>
      <c r="D34" s="3">
        <f t="shared" si="0"/>
        <v>112315.801</v>
      </c>
      <c r="E34" s="1">
        <v>0.989</v>
      </c>
      <c r="F34" s="3">
        <f t="shared" si="1"/>
        <v>111080.327189</v>
      </c>
      <c r="G34" s="22">
        <v>0.100784</v>
      </c>
      <c r="H34" s="22">
        <v>0.0506</v>
      </c>
      <c r="I34" s="23">
        <f t="shared" si="2"/>
        <v>0.050184</v>
      </c>
      <c r="J34" s="9">
        <f t="shared" si="3"/>
        <v>932.9266412846814</v>
      </c>
      <c r="K34" s="10">
        <f t="shared" si="4"/>
        <v>468.38871298028334</v>
      </c>
      <c r="L34" s="11">
        <f t="shared" si="5"/>
        <v>464.537928304398</v>
      </c>
    </row>
    <row r="35" spans="1:12" s="20" customFormat="1" ht="12.75">
      <c r="A35" s="19">
        <v>42978</v>
      </c>
      <c r="B35" s="59">
        <v>172816.73</v>
      </c>
      <c r="C35" s="3">
        <f t="shared" si="6"/>
        <v>60485.8555</v>
      </c>
      <c r="D35" s="3">
        <f t="shared" si="0"/>
        <v>112330.8745</v>
      </c>
      <c r="E35" s="1">
        <v>0.989</v>
      </c>
      <c r="F35" s="3">
        <f t="shared" si="1"/>
        <v>111095.23488050001</v>
      </c>
      <c r="G35" s="22">
        <v>0.100784</v>
      </c>
      <c r="H35" s="22">
        <v>0.0506</v>
      </c>
      <c r="I35" s="23">
        <f t="shared" si="2"/>
        <v>0.050184</v>
      </c>
      <c r="J35" s="9">
        <f t="shared" si="3"/>
        <v>933.0518460163594</v>
      </c>
      <c r="K35" s="10">
        <f t="shared" si="4"/>
        <v>468.45157374610835</v>
      </c>
      <c r="L35" s="11">
        <f t="shared" si="5"/>
        <v>464.600272270251</v>
      </c>
    </row>
    <row r="36" spans="1:12" s="20" customFormat="1" ht="12.75">
      <c r="A36" s="19">
        <v>43008</v>
      </c>
      <c r="B36" s="59">
        <v>172820.45</v>
      </c>
      <c r="C36" s="3">
        <f t="shared" si="6"/>
        <v>60487.1575</v>
      </c>
      <c r="D36" s="3">
        <f t="shared" si="0"/>
        <v>112333.29250000001</v>
      </c>
      <c r="E36" s="1">
        <v>0.989</v>
      </c>
      <c r="F36" s="3">
        <f t="shared" si="1"/>
        <v>111097.62628250002</v>
      </c>
      <c r="G36" s="22">
        <v>0.100784</v>
      </c>
      <c r="H36" s="22">
        <v>0.0506</v>
      </c>
      <c r="I36" s="23">
        <f t="shared" si="2"/>
        <v>0.050184</v>
      </c>
      <c r="J36" s="9">
        <f t="shared" si="3"/>
        <v>933.0719306046235</v>
      </c>
      <c r="K36" s="10">
        <f t="shared" si="4"/>
        <v>468.46165749120837</v>
      </c>
      <c r="L36" s="11">
        <f t="shared" si="5"/>
        <v>464.6102731134151</v>
      </c>
    </row>
    <row r="37" spans="1:12" s="20" customFormat="1" ht="12.75">
      <c r="A37" s="19">
        <v>43039</v>
      </c>
      <c r="B37" s="59">
        <v>172820.45</v>
      </c>
      <c r="C37" s="3">
        <f t="shared" si="6"/>
        <v>60487.1575</v>
      </c>
      <c r="D37" s="3">
        <f t="shared" si="0"/>
        <v>112333.29250000001</v>
      </c>
      <c r="E37" s="1">
        <v>0.989</v>
      </c>
      <c r="F37" s="3">
        <f t="shared" si="1"/>
        <v>111097.62628250002</v>
      </c>
      <c r="G37" s="22">
        <v>0.100784</v>
      </c>
      <c r="H37" s="22">
        <v>0.0506</v>
      </c>
      <c r="I37" s="23">
        <f t="shared" si="2"/>
        <v>0.050184</v>
      </c>
      <c r="J37" s="9">
        <f t="shared" si="3"/>
        <v>933.0719306046235</v>
      </c>
      <c r="K37" s="10">
        <f t="shared" si="4"/>
        <v>468.46165749120837</v>
      </c>
      <c r="L37" s="11">
        <f t="shared" si="5"/>
        <v>464.6102731134151</v>
      </c>
    </row>
    <row r="38" spans="1:12" s="20" customFormat="1" ht="12.75">
      <c r="A38" s="19">
        <v>43069</v>
      </c>
      <c r="B38" s="59">
        <v>172820.45</v>
      </c>
      <c r="C38" s="3">
        <f t="shared" si="6"/>
        <v>60487.1575</v>
      </c>
      <c r="D38" s="3">
        <f t="shared" si="0"/>
        <v>112333.29250000001</v>
      </c>
      <c r="E38" s="1">
        <v>0.989</v>
      </c>
      <c r="F38" s="3">
        <f t="shared" si="1"/>
        <v>111097.62628250002</v>
      </c>
      <c r="G38" s="22">
        <v>0.100784</v>
      </c>
      <c r="H38" s="22">
        <v>0.0506</v>
      </c>
      <c r="I38" s="23">
        <f t="shared" si="2"/>
        <v>0.050184</v>
      </c>
      <c r="J38" s="9">
        <f t="shared" si="3"/>
        <v>933.0719306046235</v>
      </c>
      <c r="K38" s="10">
        <f t="shared" si="4"/>
        <v>468.46165749120837</v>
      </c>
      <c r="L38" s="11">
        <f t="shared" si="5"/>
        <v>464.6102731134151</v>
      </c>
    </row>
    <row r="39" spans="1:12" s="20" customFormat="1" ht="12.75">
      <c r="A39" s="19">
        <v>43100</v>
      </c>
      <c r="B39" s="59">
        <v>172820.45</v>
      </c>
      <c r="C39" s="3">
        <f t="shared" si="6"/>
        <v>60487.1575</v>
      </c>
      <c r="D39" s="3">
        <f t="shared" si="0"/>
        <v>112333.29250000001</v>
      </c>
      <c r="E39" s="1">
        <v>0.989</v>
      </c>
      <c r="F39" s="3">
        <f t="shared" si="1"/>
        <v>111097.62628250002</v>
      </c>
      <c r="G39" s="22">
        <v>0.100784</v>
      </c>
      <c r="H39" s="22">
        <v>0.0506</v>
      </c>
      <c r="I39" s="23">
        <f t="shared" si="2"/>
        <v>0.050184</v>
      </c>
      <c r="J39" s="9">
        <f t="shared" si="3"/>
        <v>933.0719306046235</v>
      </c>
      <c r="K39" s="10">
        <f t="shared" si="4"/>
        <v>468.46165749120837</v>
      </c>
      <c r="L39" s="11">
        <f t="shared" si="5"/>
        <v>464.6102731134151</v>
      </c>
    </row>
    <row r="40" spans="1:15" s="20" customFormat="1" ht="13.5" thickBot="1">
      <c r="A40" s="44">
        <v>43131</v>
      </c>
      <c r="B40" s="64">
        <v>172820.45</v>
      </c>
      <c r="C40" s="53">
        <f>(B40*0.21)</f>
        <v>36292.2945</v>
      </c>
      <c r="D40" s="45">
        <f>+B40-C40</f>
        <v>136528.1555</v>
      </c>
      <c r="E40" s="46">
        <v>0.989</v>
      </c>
      <c r="F40" s="45">
        <f>+D40*E40</f>
        <v>135026.3457895</v>
      </c>
      <c r="G40" s="47">
        <v>0.088394</v>
      </c>
      <c r="H40" s="47">
        <v>0.0506</v>
      </c>
      <c r="I40" s="48">
        <f>G40-H40</f>
        <v>0.037794</v>
      </c>
      <c r="J40" s="49">
        <f>((F40*G40)/12)*(18/31)</f>
        <v>577.5251036959869</v>
      </c>
      <c r="K40" s="50">
        <f>((F40*H40)/12)*(18/31)</f>
        <v>330.59676275558223</v>
      </c>
      <c r="L40" s="51">
        <f>((F40*I40)/12)*(18/31)</f>
        <v>246.92834094040467</v>
      </c>
      <c r="M40" s="52" t="s">
        <v>32</v>
      </c>
      <c r="N40" s="52"/>
      <c r="O40" s="52"/>
    </row>
    <row r="41" spans="1:12" s="20" customFormat="1" ht="12.75">
      <c r="A41" s="19"/>
      <c r="B41" s="59"/>
      <c r="C41" s="43"/>
      <c r="D41" s="3"/>
      <c r="E41" s="1"/>
      <c r="F41" s="3"/>
      <c r="G41" s="22"/>
      <c r="H41" s="22"/>
      <c r="I41" s="23"/>
      <c r="J41" s="18">
        <f>SUM(J10:J40)</f>
        <v>19381.458902365295</v>
      </c>
      <c r="K41" s="18">
        <f>SUM(K10:K40)</f>
        <v>9771.371590234818</v>
      </c>
      <c r="L41" s="18">
        <f>SUM(L10:L40)</f>
        <v>9610.08731213048</v>
      </c>
    </row>
    <row r="42" ht="20.25">
      <c r="A42" s="34" t="s">
        <v>30</v>
      </c>
    </row>
    <row r="43" ht="12.75">
      <c r="A43" s="31" t="s">
        <v>25</v>
      </c>
    </row>
    <row r="44" ht="12.75">
      <c r="A44" s="31" t="s">
        <v>26</v>
      </c>
    </row>
    <row r="45" ht="12.75">
      <c r="A45" s="31" t="s">
        <v>34</v>
      </c>
    </row>
    <row r="46" spans="1:6" ht="12.75">
      <c r="A46" s="4"/>
      <c r="B46" s="60"/>
      <c r="C46" s="4">
        <v>0.21</v>
      </c>
      <c r="D46" s="4"/>
      <c r="E46" s="4"/>
      <c r="F46" s="4"/>
    </row>
    <row r="47" spans="1:12" ht="12.75">
      <c r="A47" s="4"/>
      <c r="B47" s="60" t="s">
        <v>0</v>
      </c>
      <c r="C47" s="4" t="s">
        <v>16</v>
      </c>
      <c r="D47" s="4" t="s">
        <v>19</v>
      </c>
      <c r="E47" s="4" t="s">
        <v>15</v>
      </c>
      <c r="F47" s="4" t="s">
        <v>15</v>
      </c>
      <c r="G47" s="4" t="s">
        <v>4</v>
      </c>
      <c r="H47" s="4" t="s">
        <v>6</v>
      </c>
      <c r="I47" s="4" t="s">
        <v>7</v>
      </c>
      <c r="J47" s="12" t="s">
        <v>4</v>
      </c>
      <c r="K47" s="13" t="s">
        <v>6</v>
      </c>
      <c r="L47" s="14" t="s">
        <v>7</v>
      </c>
    </row>
    <row r="48" spans="1:12" ht="12.75">
      <c r="A48" s="4"/>
      <c r="B48" s="60" t="s">
        <v>13</v>
      </c>
      <c r="C48" s="4" t="s">
        <v>17</v>
      </c>
      <c r="D48" s="4" t="s">
        <v>21</v>
      </c>
      <c r="E48" s="4" t="s">
        <v>1</v>
      </c>
      <c r="F48" s="4" t="s">
        <v>22</v>
      </c>
      <c r="G48" s="4" t="s">
        <v>5</v>
      </c>
      <c r="H48" s="4" t="s">
        <v>5</v>
      </c>
      <c r="I48" s="4" t="s">
        <v>5</v>
      </c>
      <c r="J48" s="15" t="s">
        <v>8</v>
      </c>
      <c r="K48" s="16" t="s">
        <v>9</v>
      </c>
      <c r="L48" s="17" t="s">
        <v>9</v>
      </c>
    </row>
    <row r="49" spans="1:12" ht="12.75">
      <c r="A49" s="4"/>
      <c r="B49" s="60" t="s">
        <v>14</v>
      </c>
      <c r="C49" s="4" t="s">
        <v>18</v>
      </c>
      <c r="D49" s="4" t="s">
        <v>20</v>
      </c>
      <c r="E49" s="4" t="s">
        <v>2</v>
      </c>
      <c r="F49" s="4" t="s">
        <v>3</v>
      </c>
      <c r="J49" s="28">
        <v>1823537</v>
      </c>
      <c r="K49" s="29">
        <v>4310001</v>
      </c>
      <c r="L49" s="30">
        <v>1823536</v>
      </c>
    </row>
    <row r="50" spans="1:12" ht="12.75">
      <c r="A50" s="4"/>
      <c r="B50" s="61" t="s">
        <v>23</v>
      </c>
      <c r="C50" s="24" t="s">
        <v>10</v>
      </c>
      <c r="D50" s="25" t="s">
        <v>28</v>
      </c>
      <c r="E50" s="26" t="s">
        <v>11</v>
      </c>
      <c r="F50" s="27" t="s">
        <v>24</v>
      </c>
      <c r="J50" s="15"/>
      <c r="K50" s="16"/>
      <c r="L50" s="17"/>
    </row>
    <row r="51" spans="1:12" s="20" customFormat="1" ht="12.75">
      <c r="A51" s="19"/>
      <c r="B51" s="59"/>
      <c r="C51" s="40"/>
      <c r="D51" s="3"/>
      <c r="E51" s="1"/>
      <c r="F51" s="3"/>
      <c r="G51" s="22"/>
      <c r="H51" s="22"/>
      <c r="I51" s="23"/>
      <c r="J51" s="9"/>
      <c r="K51" s="10"/>
      <c r="L51" s="11"/>
    </row>
    <row r="52" spans="1:13" s="20" customFormat="1" ht="12.75">
      <c r="A52" s="19">
        <v>43131</v>
      </c>
      <c r="B52" s="59">
        <f>172820.45-B30</f>
        <v>5775.49000000002</v>
      </c>
      <c r="C52" s="40">
        <f>(B52*$C$46)</f>
        <v>1212.8529000000042</v>
      </c>
      <c r="D52" s="3">
        <f t="shared" si="0"/>
        <v>4562.637100000015</v>
      </c>
      <c r="E52" s="41">
        <v>0.985</v>
      </c>
      <c r="F52" s="3">
        <f t="shared" si="1"/>
        <v>4494.197543500015</v>
      </c>
      <c r="G52" s="42">
        <v>0.0788</v>
      </c>
      <c r="H52" s="42">
        <v>0.0412</v>
      </c>
      <c r="I52" s="42">
        <f t="shared" si="2"/>
        <v>0.037599999999999995</v>
      </c>
      <c r="J52" s="9">
        <f>((F52*G52)/12)*(13/31)</f>
        <v>12.375956891294127</v>
      </c>
      <c r="K52" s="10">
        <f>((F52*H52)/12)*(13/31)</f>
        <v>6.470677968544646</v>
      </c>
      <c r="L52" s="11">
        <f>((F52*I52)/12)*(13/31)</f>
        <v>5.90527892274948</v>
      </c>
      <c r="M52" s="20" t="s">
        <v>33</v>
      </c>
    </row>
    <row r="53" spans="1:12" s="20" customFormat="1" ht="12.75">
      <c r="A53" s="19">
        <v>43159</v>
      </c>
      <c r="B53" s="59">
        <v>5775.49</v>
      </c>
      <c r="C53" s="43">
        <f>(B53*$C$46)</f>
        <v>1212.8528999999999</v>
      </c>
      <c r="D53" s="3">
        <f t="shared" si="0"/>
        <v>4562.6371</v>
      </c>
      <c r="E53" s="1">
        <v>0.985</v>
      </c>
      <c r="F53" s="3">
        <f t="shared" si="1"/>
        <v>4494.1975434999995</v>
      </c>
      <c r="G53" s="22">
        <v>0.0788</v>
      </c>
      <c r="H53" s="22">
        <v>0.0412</v>
      </c>
      <c r="I53" s="23">
        <f t="shared" si="2"/>
        <v>0.037599999999999995</v>
      </c>
      <c r="J53" s="33">
        <f t="shared" si="3"/>
        <v>29.51189720231666</v>
      </c>
      <c r="K53" s="10">
        <f t="shared" si="4"/>
        <v>15.43007823268333</v>
      </c>
      <c r="L53" s="11">
        <f t="shared" si="5"/>
        <v>14.08181896963333</v>
      </c>
    </row>
    <row r="54" spans="1:12" s="20" customFormat="1" ht="12.75">
      <c r="A54" s="19">
        <v>43190</v>
      </c>
      <c r="B54" s="59">
        <v>5775.49</v>
      </c>
      <c r="C54" s="43">
        <f aca="true" t="shared" si="7" ref="C54:C59">(B54*$C$46)</f>
        <v>1212.8528999999999</v>
      </c>
      <c r="D54" s="3">
        <f t="shared" si="0"/>
        <v>4562.6371</v>
      </c>
      <c r="E54" s="1">
        <v>0.985</v>
      </c>
      <c r="F54" s="3">
        <f t="shared" si="1"/>
        <v>4494.1975434999995</v>
      </c>
      <c r="G54" s="22">
        <v>0.0788</v>
      </c>
      <c r="H54" s="22">
        <v>0.0412</v>
      </c>
      <c r="I54" s="23">
        <f t="shared" si="2"/>
        <v>0.037599999999999995</v>
      </c>
      <c r="J54" s="9">
        <f t="shared" si="3"/>
        <v>29.51189720231666</v>
      </c>
      <c r="K54" s="10">
        <f t="shared" si="4"/>
        <v>15.43007823268333</v>
      </c>
      <c r="L54" s="11">
        <f t="shared" si="5"/>
        <v>14.08181896963333</v>
      </c>
    </row>
    <row r="55" spans="1:12" s="20" customFormat="1" ht="12.75">
      <c r="A55" s="19">
        <v>43220</v>
      </c>
      <c r="B55" s="59"/>
      <c r="C55" s="43">
        <f t="shared" si="7"/>
        <v>0</v>
      </c>
      <c r="D55" s="3">
        <f t="shared" si="0"/>
        <v>0</v>
      </c>
      <c r="E55" s="1">
        <v>0.985</v>
      </c>
      <c r="F55" s="3">
        <f t="shared" si="1"/>
        <v>0</v>
      </c>
      <c r="G55" s="22">
        <v>0.0788</v>
      </c>
      <c r="H55" s="22">
        <v>0.0412</v>
      </c>
      <c r="I55" s="23">
        <f>G55-H55</f>
        <v>0.037599999999999995</v>
      </c>
      <c r="J55" s="9">
        <f t="shared" si="3"/>
        <v>0</v>
      </c>
      <c r="K55" s="10">
        <f t="shared" si="4"/>
        <v>0</v>
      </c>
      <c r="L55" s="11">
        <f t="shared" si="5"/>
        <v>0</v>
      </c>
    </row>
    <row r="56" spans="1:12" s="20" customFormat="1" ht="12.75">
      <c r="A56" s="19">
        <v>43251</v>
      </c>
      <c r="B56" s="59"/>
      <c r="C56" s="43">
        <f t="shared" si="7"/>
        <v>0</v>
      </c>
      <c r="D56" s="3">
        <f t="shared" si="0"/>
        <v>0</v>
      </c>
      <c r="E56" s="1">
        <v>0.985</v>
      </c>
      <c r="F56" s="3">
        <f t="shared" si="1"/>
        <v>0</v>
      </c>
      <c r="G56" s="22">
        <v>0.0788</v>
      </c>
      <c r="H56" s="22">
        <v>0.0412</v>
      </c>
      <c r="I56" s="23">
        <f>G56-H56</f>
        <v>0.037599999999999995</v>
      </c>
      <c r="J56" s="9">
        <f t="shared" si="3"/>
        <v>0</v>
      </c>
      <c r="K56" s="10">
        <f t="shared" si="4"/>
        <v>0</v>
      </c>
      <c r="L56" s="11">
        <f t="shared" si="5"/>
        <v>0</v>
      </c>
    </row>
    <row r="57" spans="1:12" s="20" customFormat="1" ht="12.75">
      <c r="A57" s="19">
        <v>43281</v>
      </c>
      <c r="B57" s="59"/>
      <c r="C57" s="43">
        <f t="shared" si="7"/>
        <v>0</v>
      </c>
      <c r="D57" s="3">
        <f t="shared" si="0"/>
        <v>0</v>
      </c>
      <c r="E57" s="1">
        <v>0.985</v>
      </c>
      <c r="F57" s="3">
        <f t="shared" si="1"/>
        <v>0</v>
      </c>
      <c r="G57" s="22">
        <v>0.0788</v>
      </c>
      <c r="H57" s="22">
        <v>0.0412</v>
      </c>
      <c r="I57" s="23">
        <f>G57-H57</f>
        <v>0.037599999999999995</v>
      </c>
      <c r="J57" s="9">
        <f t="shared" si="3"/>
        <v>0</v>
      </c>
      <c r="K57" s="10">
        <f t="shared" si="4"/>
        <v>0</v>
      </c>
      <c r="L57" s="11">
        <f t="shared" si="5"/>
        <v>0</v>
      </c>
    </row>
    <row r="58" spans="1:12" s="20" customFormat="1" ht="12.75">
      <c r="A58" s="19">
        <v>43312</v>
      </c>
      <c r="B58" s="59"/>
      <c r="C58" s="43">
        <f t="shared" si="7"/>
        <v>0</v>
      </c>
      <c r="D58" s="3">
        <f t="shared" si="0"/>
        <v>0</v>
      </c>
      <c r="E58" s="1">
        <v>0.985</v>
      </c>
      <c r="F58" s="3">
        <f t="shared" si="1"/>
        <v>0</v>
      </c>
      <c r="G58" s="22">
        <v>0.0788</v>
      </c>
      <c r="H58" s="22">
        <v>0.0412</v>
      </c>
      <c r="I58" s="23">
        <f>G58-H58</f>
        <v>0.037599999999999995</v>
      </c>
      <c r="J58" s="9">
        <f t="shared" si="3"/>
        <v>0</v>
      </c>
      <c r="K58" s="10">
        <f t="shared" si="4"/>
        <v>0</v>
      </c>
      <c r="L58" s="11">
        <f t="shared" si="5"/>
        <v>0</v>
      </c>
    </row>
    <row r="59" spans="1:12" s="20" customFormat="1" ht="12.75">
      <c r="A59" s="19">
        <v>43343</v>
      </c>
      <c r="B59" s="59"/>
      <c r="C59" s="43">
        <f t="shared" si="7"/>
        <v>0</v>
      </c>
      <c r="D59" s="3">
        <f t="shared" si="0"/>
        <v>0</v>
      </c>
      <c r="E59" s="1">
        <v>0.985</v>
      </c>
      <c r="F59" s="3">
        <f t="shared" si="1"/>
        <v>0</v>
      </c>
      <c r="G59" s="22">
        <v>0.0788</v>
      </c>
      <c r="H59" s="22">
        <v>0.0412</v>
      </c>
      <c r="I59" s="23">
        <f>G59-H59</f>
        <v>0.037599999999999995</v>
      </c>
      <c r="J59" s="9">
        <f t="shared" si="3"/>
        <v>0</v>
      </c>
      <c r="K59" s="10">
        <f t="shared" si="4"/>
        <v>0</v>
      </c>
      <c r="L59" s="11">
        <f t="shared" si="5"/>
        <v>0</v>
      </c>
    </row>
    <row r="60" spans="1:12" ht="12.75">
      <c r="A60" s="2"/>
      <c r="B60" s="62"/>
      <c r="C60" s="5"/>
      <c r="D60" s="5"/>
      <c r="J60" s="15"/>
      <c r="K60" s="16"/>
      <c r="L60" s="17"/>
    </row>
    <row r="61" spans="1:12" ht="12.75">
      <c r="A61" s="2"/>
      <c r="B61" s="62"/>
      <c r="C61" s="5"/>
      <c r="D61" s="5"/>
      <c r="I61" s="8" t="s">
        <v>12</v>
      </c>
      <c r="J61" s="18">
        <f>SUM(J52:J60)</f>
        <v>71.39975129592744</v>
      </c>
      <c r="K61" s="18">
        <f>SUM(K52:K60)</f>
        <v>37.330834433911306</v>
      </c>
      <c r="L61" s="18">
        <f>SUM(L52:L60)</f>
        <v>34.06891686201614</v>
      </c>
    </row>
    <row r="62" spans="2:12" s="6" customFormat="1" ht="4.5" customHeight="1">
      <c r="B62" s="59"/>
      <c r="G62" s="7"/>
      <c r="H62" s="7"/>
      <c r="I62" s="7"/>
      <c r="J62" s="15"/>
      <c r="K62" s="16"/>
      <c r="L62" s="17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9.140625" style="1" customWidth="1"/>
    <col min="2" max="2" width="18.28125" style="59" customWidth="1"/>
    <col min="3" max="3" width="18.28125" style="1" customWidth="1"/>
    <col min="4" max="4" width="13.8515625" style="1" customWidth="1"/>
    <col min="5" max="5" width="11.421875" style="1" customWidth="1"/>
    <col min="6" max="6" width="13.140625" style="1" customWidth="1"/>
    <col min="7" max="7" width="12.00390625" style="4" customWidth="1"/>
    <col min="8" max="8" width="11.140625" style="4" customWidth="1"/>
    <col min="9" max="9" width="12.8515625" style="4" customWidth="1"/>
    <col min="10" max="12" width="15.00390625" style="21" customWidth="1"/>
    <col min="13" max="16384" width="9.140625" style="1" customWidth="1"/>
  </cols>
  <sheetData>
    <row r="1" ht="20.25">
      <c r="A1" s="34" t="s">
        <v>31</v>
      </c>
    </row>
    <row r="2" ht="12.75">
      <c r="A2" s="31" t="s">
        <v>25</v>
      </c>
    </row>
    <row r="3" ht="12.75">
      <c r="A3" s="31" t="s">
        <v>26</v>
      </c>
    </row>
    <row r="4" ht="12.75">
      <c r="A4" s="31" t="s">
        <v>27</v>
      </c>
    </row>
    <row r="5" spans="1:6" ht="12.75">
      <c r="A5" s="4"/>
      <c r="B5" s="60"/>
      <c r="C5" s="4">
        <v>0.35</v>
      </c>
      <c r="D5" s="4"/>
      <c r="E5" s="4"/>
      <c r="F5" s="4"/>
    </row>
    <row r="6" spans="1:12" ht="12.75">
      <c r="A6" s="4"/>
      <c r="B6" s="60" t="s">
        <v>0</v>
      </c>
      <c r="C6" s="4" t="s">
        <v>16</v>
      </c>
      <c r="D6" s="4" t="s">
        <v>19</v>
      </c>
      <c r="E6" s="4" t="s">
        <v>15</v>
      </c>
      <c r="F6" s="4" t="s">
        <v>15</v>
      </c>
      <c r="G6" s="4" t="s">
        <v>4</v>
      </c>
      <c r="H6" s="4" t="s">
        <v>6</v>
      </c>
      <c r="I6" s="4" t="s">
        <v>7</v>
      </c>
      <c r="J6" s="12" t="s">
        <v>4</v>
      </c>
      <c r="K6" s="13" t="s">
        <v>6</v>
      </c>
      <c r="L6" s="14" t="s">
        <v>7</v>
      </c>
    </row>
    <row r="7" spans="1:12" ht="12.75">
      <c r="A7" s="4"/>
      <c r="B7" s="60" t="s">
        <v>13</v>
      </c>
      <c r="C7" s="4" t="s">
        <v>17</v>
      </c>
      <c r="D7" s="4" t="s">
        <v>21</v>
      </c>
      <c r="E7" s="4" t="s">
        <v>1</v>
      </c>
      <c r="F7" s="4" t="s">
        <v>22</v>
      </c>
      <c r="G7" s="4" t="s">
        <v>5</v>
      </c>
      <c r="H7" s="4" t="s">
        <v>5</v>
      </c>
      <c r="I7" s="4" t="s">
        <v>5</v>
      </c>
      <c r="J7" s="15" t="s">
        <v>8</v>
      </c>
      <c r="K7" s="16" t="s">
        <v>9</v>
      </c>
      <c r="L7" s="17" t="s">
        <v>9</v>
      </c>
    </row>
    <row r="8" spans="1:12" ht="12.75">
      <c r="A8" s="4"/>
      <c r="B8" s="60" t="s">
        <v>14</v>
      </c>
      <c r="C8" s="4" t="s">
        <v>18</v>
      </c>
      <c r="D8" s="4" t="s">
        <v>20</v>
      </c>
      <c r="E8" s="4" t="s">
        <v>2</v>
      </c>
      <c r="F8" s="4" t="s">
        <v>3</v>
      </c>
      <c r="J8" s="28">
        <v>1823537</v>
      </c>
      <c r="K8" s="29">
        <v>4310001</v>
      </c>
      <c r="L8" s="30">
        <v>1823536</v>
      </c>
    </row>
    <row r="9" spans="1:12" ht="12.75">
      <c r="A9" s="4"/>
      <c r="B9" s="61" t="s">
        <v>23</v>
      </c>
      <c r="C9" s="24" t="s">
        <v>10</v>
      </c>
      <c r="D9" s="25" t="s">
        <v>28</v>
      </c>
      <c r="E9" s="26" t="s">
        <v>11</v>
      </c>
      <c r="F9" s="27" t="s">
        <v>24</v>
      </c>
      <c r="J9" s="15"/>
      <c r="K9" s="16"/>
      <c r="L9" s="17"/>
    </row>
    <row r="10" spans="1:12" ht="12.75">
      <c r="A10" s="2">
        <v>42216</v>
      </c>
      <c r="B10" s="59">
        <v>0</v>
      </c>
      <c r="C10" s="3">
        <v>0</v>
      </c>
      <c r="D10" s="3">
        <f>+B10-C10</f>
        <v>0</v>
      </c>
      <c r="E10" s="1">
        <v>0.989</v>
      </c>
      <c r="F10" s="3">
        <f>+D10*E10</f>
        <v>0</v>
      </c>
      <c r="G10" s="22">
        <v>0.100784</v>
      </c>
      <c r="H10" s="22">
        <v>0.0506</v>
      </c>
      <c r="I10" s="22">
        <f>G10-H10</f>
        <v>0.050184</v>
      </c>
      <c r="J10" s="9">
        <f>(F10*G10)/12</f>
        <v>0</v>
      </c>
      <c r="K10" s="10">
        <f>(F10*H10)/12</f>
        <v>0</v>
      </c>
      <c r="L10" s="11">
        <f>(F10*I10)/12</f>
        <v>0</v>
      </c>
    </row>
    <row r="11" spans="1:12" ht="12.75">
      <c r="A11" s="2">
        <v>42247</v>
      </c>
      <c r="B11" s="59">
        <v>0</v>
      </c>
      <c r="C11" s="3">
        <v>0</v>
      </c>
      <c r="D11" s="3">
        <f aca="true" t="shared" si="0" ref="D11:D59">+B11-C11</f>
        <v>0</v>
      </c>
      <c r="E11" s="1">
        <v>0.989</v>
      </c>
      <c r="F11" s="3">
        <f aca="true" t="shared" si="1" ref="F11:F59">+D11*E11</f>
        <v>0</v>
      </c>
      <c r="G11" s="22">
        <v>0.100784</v>
      </c>
      <c r="H11" s="22">
        <v>0.0506</v>
      </c>
      <c r="I11" s="22">
        <f aca="true" t="shared" si="2" ref="I11:I54">G11-H11</f>
        <v>0.050184</v>
      </c>
      <c r="J11" s="9">
        <f aca="true" t="shared" si="3" ref="J11:J59">(F11*G11)/12</f>
        <v>0</v>
      </c>
      <c r="K11" s="10">
        <f aca="true" t="shared" si="4" ref="K11:K59">(F11*H11)/12</f>
        <v>0</v>
      </c>
      <c r="L11" s="11">
        <f aca="true" t="shared" si="5" ref="L11:L59">(F11*I11)/12</f>
        <v>0</v>
      </c>
    </row>
    <row r="12" spans="1:12" ht="12.75">
      <c r="A12" s="2">
        <v>42277</v>
      </c>
      <c r="B12" s="59">
        <v>4526.14</v>
      </c>
      <c r="C12" s="3">
        <f>(B12*$C$5)</f>
        <v>1584.1490000000001</v>
      </c>
      <c r="D12" s="32">
        <f>+B12-C12</f>
        <v>2941.991</v>
      </c>
      <c r="E12" s="1">
        <v>0.989</v>
      </c>
      <c r="F12" s="3">
        <f t="shared" si="1"/>
        <v>2909.6290989999998</v>
      </c>
      <c r="G12" s="22">
        <v>0.100784</v>
      </c>
      <c r="H12" s="22">
        <v>0.0506</v>
      </c>
      <c r="I12" s="22">
        <f t="shared" si="2"/>
        <v>0.050184</v>
      </c>
      <c r="J12" s="33">
        <f t="shared" si="3"/>
        <v>24.437004926134662</v>
      </c>
      <c r="K12" s="10">
        <f t="shared" si="4"/>
        <v>12.268936034116665</v>
      </c>
      <c r="L12" s="11">
        <f t="shared" si="5"/>
        <v>12.168068892017999</v>
      </c>
    </row>
    <row r="13" spans="1:12" ht="12.75">
      <c r="A13" s="2">
        <v>42308</v>
      </c>
      <c r="B13" s="59">
        <v>6230.18</v>
      </c>
      <c r="C13" s="3">
        <f aca="true" t="shared" si="6" ref="C13:C39">(B13*$C$5)</f>
        <v>2180.563</v>
      </c>
      <c r="D13" s="3">
        <f t="shared" si="0"/>
        <v>4049.617</v>
      </c>
      <c r="E13" s="1">
        <v>0.989</v>
      </c>
      <c r="F13" s="3">
        <f t="shared" si="1"/>
        <v>4005.071213</v>
      </c>
      <c r="G13" s="22">
        <v>0.100784</v>
      </c>
      <c r="H13" s="22">
        <v>0.0506</v>
      </c>
      <c r="I13" s="22">
        <f t="shared" si="2"/>
        <v>0.050184</v>
      </c>
      <c r="J13" s="33">
        <f t="shared" si="3"/>
        <v>33.63725809424933</v>
      </c>
      <c r="K13" s="10">
        <f t="shared" si="4"/>
        <v>16.888050281483334</v>
      </c>
      <c r="L13" s="11">
        <f t="shared" si="5"/>
        <v>16.749207812766</v>
      </c>
    </row>
    <row r="14" spans="1:12" ht="12.75">
      <c r="A14" s="2">
        <v>42338</v>
      </c>
      <c r="B14" s="59">
        <v>12197.9</v>
      </c>
      <c r="C14" s="3">
        <f t="shared" si="6"/>
        <v>4269.264999999999</v>
      </c>
      <c r="D14" s="3">
        <f t="shared" si="0"/>
        <v>7928.635</v>
      </c>
      <c r="E14" s="1">
        <v>0.989</v>
      </c>
      <c r="F14" s="3">
        <f t="shared" si="1"/>
        <v>7841.420015</v>
      </c>
      <c r="G14" s="22">
        <v>0.100784</v>
      </c>
      <c r="H14" s="22">
        <v>0.0506</v>
      </c>
      <c r="I14" s="22">
        <f t="shared" si="2"/>
        <v>0.050184</v>
      </c>
      <c r="J14" s="33">
        <f t="shared" si="3"/>
        <v>65.85747289931332</v>
      </c>
      <c r="K14" s="10">
        <f t="shared" si="4"/>
        <v>33.06465439658333</v>
      </c>
      <c r="L14" s="11">
        <f t="shared" si="5"/>
        <v>32.79281850273</v>
      </c>
    </row>
    <row r="15" spans="1:12" ht="12.75">
      <c r="A15" s="2">
        <v>42369</v>
      </c>
      <c r="B15" s="59">
        <v>16050.02</v>
      </c>
      <c r="C15" s="3">
        <f t="shared" si="6"/>
        <v>5617.507</v>
      </c>
      <c r="D15" s="3">
        <f t="shared" si="0"/>
        <v>10432.513</v>
      </c>
      <c r="E15" s="1">
        <v>0.989</v>
      </c>
      <c r="F15" s="3">
        <f t="shared" si="1"/>
        <v>10317.755357</v>
      </c>
      <c r="G15" s="22">
        <v>0.100784</v>
      </c>
      <c r="H15" s="22">
        <v>0.0506</v>
      </c>
      <c r="I15" s="22">
        <f t="shared" si="2"/>
        <v>0.050184</v>
      </c>
      <c r="J15" s="33">
        <f t="shared" si="3"/>
        <v>86.65538799165734</v>
      </c>
      <c r="K15" s="10">
        <f t="shared" si="4"/>
        <v>43.506535088683336</v>
      </c>
      <c r="L15" s="11">
        <f t="shared" si="5"/>
        <v>43.148852902974</v>
      </c>
    </row>
    <row r="16" spans="1:12" ht="12.75">
      <c r="A16" s="2">
        <v>42400</v>
      </c>
      <c r="B16" s="59">
        <v>19174.73</v>
      </c>
      <c r="C16" s="3">
        <f t="shared" si="6"/>
        <v>6711.1555</v>
      </c>
      <c r="D16" s="3">
        <f t="shared" si="0"/>
        <v>12463.574499999999</v>
      </c>
      <c r="E16" s="1">
        <v>0.989</v>
      </c>
      <c r="F16" s="3">
        <f t="shared" si="1"/>
        <v>12326.475180499998</v>
      </c>
      <c r="G16" s="22">
        <v>0.100784</v>
      </c>
      <c r="H16" s="22">
        <v>0.0506</v>
      </c>
      <c r="I16" s="22">
        <f t="shared" si="2"/>
        <v>0.050184</v>
      </c>
      <c r="J16" s="33">
        <f t="shared" si="3"/>
        <v>103.52595621595931</v>
      </c>
      <c r="K16" s="10">
        <f t="shared" si="4"/>
        <v>51.97663701110832</v>
      </c>
      <c r="L16" s="11">
        <f t="shared" si="5"/>
        <v>51.549319204850995</v>
      </c>
    </row>
    <row r="17" spans="1:12" ht="12.75">
      <c r="A17" s="2">
        <v>42429</v>
      </c>
      <c r="B17" s="59">
        <v>24534.39</v>
      </c>
      <c r="C17" s="3">
        <f t="shared" si="6"/>
        <v>8587.0365</v>
      </c>
      <c r="D17" s="3">
        <f t="shared" si="0"/>
        <v>15947.3535</v>
      </c>
      <c r="E17" s="1">
        <v>0.989</v>
      </c>
      <c r="F17" s="3">
        <f t="shared" si="1"/>
        <v>15771.932611499999</v>
      </c>
      <c r="G17" s="22">
        <v>0.100784</v>
      </c>
      <c r="H17" s="22">
        <v>0.0506</v>
      </c>
      <c r="I17" s="22">
        <f t="shared" si="2"/>
        <v>0.050184</v>
      </c>
      <c r="J17" s="33">
        <f t="shared" si="3"/>
        <v>132.463204693118</v>
      </c>
      <c r="K17" s="10">
        <f t="shared" si="4"/>
        <v>66.50498251182499</v>
      </c>
      <c r="L17" s="11">
        <f t="shared" si="5"/>
        <v>65.958222181293</v>
      </c>
    </row>
    <row r="18" spans="1:12" ht="12.75">
      <c r="A18" s="2">
        <v>42460</v>
      </c>
      <c r="B18" s="59">
        <v>26875.37</v>
      </c>
      <c r="C18" s="3">
        <f t="shared" si="6"/>
        <v>9406.3795</v>
      </c>
      <c r="D18" s="3">
        <f t="shared" si="0"/>
        <v>17468.9905</v>
      </c>
      <c r="E18" s="1">
        <v>0.989</v>
      </c>
      <c r="F18" s="3">
        <f t="shared" si="1"/>
        <v>17276.8316045</v>
      </c>
      <c r="G18" s="22">
        <v>0.100784</v>
      </c>
      <c r="H18" s="22">
        <v>0.0506</v>
      </c>
      <c r="I18" s="22">
        <f t="shared" si="2"/>
        <v>0.050184</v>
      </c>
      <c r="J18" s="33">
        <f>(F18*G18)/12</f>
        <v>145.10234970232733</v>
      </c>
      <c r="K18" s="10">
        <f>(F18*H18)/12</f>
        <v>72.85063993230833</v>
      </c>
      <c r="L18" s="11">
        <f>(F18*I18)/12</f>
        <v>72.25170977001899</v>
      </c>
    </row>
    <row r="19" spans="1:12" ht="12.75">
      <c r="A19" s="2">
        <v>42490</v>
      </c>
      <c r="B19" s="59">
        <v>27759.11</v>
      </c>
      <c r="C19" s="3">
        <f t="shared" si="6"/>
        <v>9715.6885</v>
      </c>
      <c r="D19" s="3">
        <f t="shared" si="0"/>
        <v>18043.4215</v>
      </c>
      <c r="E19" s="1">
        <v>0.989</v>
      </c>
      <c r="F19" s="3">
        <f t="shared" si="1"/>
        <v>17844.9438635</v>
      </c>
      <c r="G19" s="22">
        <v>0.100784</v>
      </c>
      <c r="H19" s="22">
        <v>0.0506</v>
      </c>
      <c r="I19" s="22">
        <f t="shared" si="2"/>
        <v>0.050184</v>
      </c>
      <c r="J19" s="33">
        <f t="shared" si="3"/>
        <v>149.87373519491533</v>
      </c>
      <c r="K19" s="37">
        <f t="shared" si="4"/>
        <v>75.24617995775834</v>
      </c>
      <c r="L19" s="38">
        <f t="shared" si="5"/>
        <v>74.627555237157</v>
      </c>
    </row>
    <row r="20" spans="1:12" ht="12.75">
      <c r="A20" s="2">
        <v>42521</v>
      </c>
      <c r="B20" s="59">
        <v>31940.65</v>
      </c>
      <c r="C20" s="3">
        <f t="shared" si="6"/>
        <v>11179.227499999999</v>
      </c>
      <c r="D20" s="3">
        <f t="shared" si="0"/>
        <v>20761.4225</v>
      </c>
      <c r="E20" s="1">
        <v>0.989</v>
      </c>
      <c r="F20" s="3">
        <f t="shared" si="1"/>
        <v>20533.0468525</v>
      </c>
      <c r="G20" s="22">
        <v>0.100784</v>
      </c>
      <c r="H20" s="22">
        <v>0.0506</v>
      </c>
      <c r="I20" s="22">
        <f t="shared" si="2"/>
        <v>0.050184</v>
      </c>
      <c r="J20" s="9">
        <f t="shared" si="3"/>
        <v>172.45021616519668</v>
      </c>
      <c r="K20" s="10">
        <f t="shared" si="4"/>
        <v>86.58101422804167</v>
      </c>
      <c r="L20" s="11">
        <f t="shared" si="5"/>
        <v>85.86920193715501</v>
      </c>
    </row>
    <row r="21" spans="1:12" ht="12.75">
      <c r="A21" s="2">
        <v>42551</v>
      </c>
      <c r="B21" s="59">
        <v>34955.15</v>
      </c>
      <c r="C21" s="3">
        <f t="shared" si="6"/>
        <v>12234.3025</v>
      </c>
      <c r="D21" s="3">
        <f t="shared" si="0"/>
        <v>22720.847500000003</v>
      </c>
      <c r="E21" s="1">
        <v>0.989</v>
      </c>
      <c r="F21" s="3">
        <f t="shared" si="1"/>
        <v>22470.918177500003</v>
      </c>
      <c r="G21" s="22">
        <v>0.100784</v>
      </c>
      <c r="H21" s="22">
        <v>0.0506</v>
      </c>
      <c r="I21" s="22">
        <f t="shared" si="2"/>
        <v>0.050184</v>
      </c>
      <c r="J21" s="9">
        <f t="shared" si="3"/>
        <v>188.72575146676334</v>
      </c>
      <c r="K21" s="10">
        <f t="shared" si="4"/>
        <v>94.75237164845835</v>
      </c>
      <c r="L21" s="11">
        <f t="shared" si="5"/>
        <v>93.97337981830502</v>
      </c>
    </row>
    <row r="22" spans="1:12" ht="12.75">
      <c r="A22" s="2">
        <v>42582</v>
      </c>
      <c r="B22" s="59">
        <v>36961.53</v>
      </c>
      <c r="C22" s="3">
        <f t="shared" si="6"/>
        <v>12936.535499999998</v>
      </c>
      <c r="D22" s="3">
        <f t="shared" si="0"/>
        <v>24024.9945</v>
      </c>
      <c r="E22" s="1">
        <v>0.989</v>
      </c>
      <c r="F22" s="3">
        <f t="shared" si="1"/>
        <v>23760.7195605</v>
      </c>
      <c r="G22" s="22">
        <v>0.100784</v>
      </c>
      <c r="H22" s="22">
        <v>0.0506</v>
      </c>
      <c r="I22" s="22">
        <f t="shared" si="2"/>
        <v>0.050184</v>
      </c>
      <c r="J22" s="9">
        <f t="shared" si="3"/>
        <v>199.558363348786</v>
      </c>
      <c r="K22" s="10">
        <f t="shared" si="4"/>
        <v>100.191034146775</v>
      </c>
      <c r="L22" s="11">
        <f t="shared" si="5"/>
        <v>99.36732920201099</v>
      </c>
    </row>
    <row r="23" spans="1:12" ht="12.75">
      <c r="A23" s="2">
        <v>42613</v>
      </c>
      <c r="B23" s="59">
        <v>38623.27</v>
      </c>
      <c r="C23" s="3">
        <f t="shared" si="6"/>
        <v>13518.144499999999</v>
      </c>
      <c r="D23" s="3">
        <f t="shared" si="0"/>
        <v>25105.1255</v>
      </c>
      <c r="E23" s="1">
        <v>0.989</v>
      </c>
      <c r="F23" s="3">
        <f t="shared" si="1"/>
        <v>24828.969119499998</v>
      </c>
      <c r="G23" s="22">
        <v>0.100784</v>
      </c>
      <c r="H23" s="22">
        <v>0.0506</v>
      </c>
      <c r="I23" s="22">
        <f t="shared" si="2"/>
        <v>0.050184</v>
      </c>
      <c r="J23" s="9">
        <f t="shared" si="3"/>
        <v>208.53023531164067</v>
      </c>
      <c r="K23" s="10">
        <f t="shared" si="4"/>
        <v>104.69548645389165</v>
      </c>
      <c r="L23" s="11">
        <f t="shared" si="5"/>
        <v>103.83474885774899</v>
      </c>
    </row>
    <row r="24" spans="1:12" ht="12.75">
      <c r="A24" s="2">
        <v>42643</v>
      </c>
      <c r="B24" s="59">
        <v>40489.48</v>
      </c>
      <c r="C24" s="3">
        <f t="shared" si="6"/>
        <v>14171.318000000001</v>
      </c>
      <c r="D24" s="3">
        <f t="shared" si="0"/>
        <v>26318.162000000004</v>
      </c>
      <c r="E24" s="1">
        <v>0.989</v>
      </c>
      <c r="F24" s="3">
        <f t="shared" si="1"/>
        <v>26028.662218000005</v>
      </c>
      <c r="G24" s="22">
        <v>0.100784</v>
      </c>
      <c r="H24" s="22">
        <v>0.0506</v>
      </c>
      <c r="I24" s="22">
        <f t="shared" si="2"/>
        <v>0.050184</v>
      </c>
      <c r="J24" s="9">
        <f t="shared" si="3"/>
        <v>218.6060577482427</v>
      </c>
      <c r="K24" s="10">
        <f t="shared" si="4"/>
        <v>109.75419235256669</v>
      </c>
      <c r="L24" s="11">
        <f t="shared" si="5"/>
        <v>108.85186539567603</v>
      </c>
    </row>
    <row r="25" spans="1:12" ht="12.75">
      <c r="A25" s="2">
        <v>42674</v>
      </c>
      <c r="B25" s="59">
        <v>43074.52</v>
      </c>
      <c r="C25" s="3">
        <f t="shared" si="6"/>
        <v>15076.081999999999</v>
      </c>
      <c r="D25" s="3">
        <f t="shared" si="0"/>
        <v>27998.438</v>
      </c>
      <c r="E25" s="1">
        <v>0.989</v>
      </c>
      <c r="F25" s="3">
        <f t="shared" si="1"/>
        <v>27690.455181999998</v>
      </c>
      <c r="G25" s="22">
        <v>0.100784</v>
      </c>
      <c r="H25" s="22">
        <v>0.0506</v>
      </c>
      <c r="I25" s="22">
        <f t="shared" si="2"/>
        <v>0.050184</v>
      </c>
      <c r="J25" s="9">
        <f t="shared" si="3"/>
        <v>232.56290292189064</v>
      </c>
      <c r="K25" s="10">
        <f t="shared" si="4"/>
        <v>116.76141935076664</v>
      </c>
      <c r="L25" s="11">
        <f t="shared" si="5"/>
        <v>115.80148357112398</v>
      </c>
    </row>
    <row r="26" spans="1:12" ht="12.75">
      <c r="A26" s="2">
        <v>42704</v>
      </c>
      <c r="B26" s="59">
        <v>43434.11</v>
      </c>
      <c r="C26" s="3">
        <f t="shared" si="6"/>
        <v>15201.938499999998</v>
      </c>
      <c r="D26" s="3">
        <f t="shared" si="0"/>
        <v>28232.171500000004</v>
      </c>
      <c r="E26" s="1">
        <v>0.989</v>
      </c>
      <c r="F26" s="3">
        <f t="shared" si="1"/>
        <v>27921.617613500002</v>
      </c>
      <c r="G26" s="22">
        <v>0.100784</v>
      </c>
      <c r="H26" s="22">
        <v>0.0506</v>
      </c>
      <c r="I26" s="22">
        <f t="shared" si="2"/>
        <v>0.050184</v>
      </c>
      <c r="J26" s="9">
        <f t="shared" si="3"/>
        <v>234.50435912991534</v>
      </c>
      <c r="K26" s="10">
        <f t="shared" si="4"/>
        <v>117.73615427025834</v>
      </c>
      <c r="L26" s="11">
        <f t="shared" si="5"/>
        <v>116.76820485965702</v>
      </c>
    </row>
    <row r="27" spans="1:12" ht="12.75">
      <c r="A27" s="2">
        <v>42735</v>
      </c>
      <c r="B27" s="59">
        <v>44810.35</v>
      </c>
      <c r="C27" s="3">
        <f t="shared" si="6"/>
        <v>15683.622499999998</v>
      </c>
      <c r="D27" s="3">
        <f t="shared" si="0"/>
        <v>29126.7275</v>
      </c>
      <c r="E27" s="1">
        <v>0.989</v>
      </c>
      <c r="F27" s="3">
        <f t="shared" si="1"/>
        <v>28806.3334975</v>
      </c>
      <c r="G27" s="22">
        <v>0.100784</v>
      </c>
      <c r="H27" s="22">
        <v>0.0506</v>
      </c>
      <c r="I27" s="22">
        <f t="shared" si="2"/>
        <v>0.050184</v>
      </c>
      <c r="J27" s="33">
        <f t="shared" si="3"/>
        <v>241.93479293433666</v>
      </c>
      <c r="K27" s="37">
        <f t="shared" si="4"/>
        <v>121.46670624779166</v>
      </c>
      <c r="L27" s="38">
        <f t="shared" si="5"/>
        <v>120.468086686545</v>
      </c>
    </row>
    <row r="28" spans="1:12" ht="12.75">
      <c r="A28" s="2">
        <v>42766</v>
      </c>
      <c r="B28" s="59">
        <v>45827</v>
      </c>
      <c r="C28" s="3">
        <f t="shared" si="6"/>
        <v>16039.449999999999</v>
      </c>
      <c r="D28" s="3">
        <f t="shared" si="0"/>
        <v>29787.550000000003</v>
      </c>
      <c r="E28" s="1">
        <v>0.989</v>
      </c>
      <c r="F28" s="3">
        <f t="shared" si="1"/>
        <v>29459.886950000004</v>
      </c>
      <c r="G28" s="22">
        <v>0.100784</v>
      </c>
      <c r="H28" s="22">
        <v>0.0506</v>
      </c>
      <c r="I28" s="22">
        <f t="shared" si="2"/>
        <v>0.050184</v>
      </c>
      <c r="J28" s="9">
        <f t="shared" si="3"/>
        <v>247.42377053073335</v>
      </c>
      <c r="K28" s="10">
        <f t="shared" si="4"/>
        <v>124.22252330583335</v>
      </c>
      <c r="L28" s="11">
        <f t="shared" si="5"/>
        <v>123.2012472249</v>
      </c>
    </row>
    <row r="29" spans="1:15" ht="12.75">
      <c r="A29" s="2">
        <v>42794</v>
      </c>
      <c r="B29" s="59">
        <v>46904.44</v>
      </c>
      <c r="C29" s="3">
        <f t="shared" si="6"/>
        <v>16416.554</v>
      </c>
      <c r="D29" s="3">
        <f t="shared" si="0"/>
        <v>30487.886000000002</v>
      </c>
      <c r="E29" s="1">
        <v>0.989</v>
      </c>
      <c r="F29" s="3">
        <f t="shared" si="1"/>
        <v>30152.519254000003</v>
      </c>
      <c r="G29" s="22">
        <v>0.100784</v>
      </c>
      <c r="H29" s="22">
        <v>0.0506</v>
      </c>
      <c r="I29" s="22">
        <f t="shared" si="2"/>
        <v>0.050184</v>
      </c>
      <c r="J29" s="9">
        <f t="shared" si="3"/>
        <v>253.2409583745947</v>
      </c>
      <c r="K29" s="10">
        <f t="shared" si="4"/>
        <v>127.14312285436667</v>
      </c>
      <c r="L29" s="11">
        <f t="shared" si="5"/>
        <v>126.097835520228</v>
      </c>
      <c r="M29" s="35">
        <f>-454.27+J29</f>
        <v>-201.02904162540528</v>
      </c>
      <c r="N29" s="35">
        <f>-228.07+K29</f>
        <v>-100.92687714563333</v>
      </c>
      <c r="O29" s="35">
        <f>-226.2+L29</f>
        <v>-100.10216447977199</v>
      </c>
    </row>
    <row r="30" spans="1:12" ht="12.75">
      <c r="A30" s="2">
        <v>42825</v>
      </c>
      <c r="B30" s="59">
        <v>47308.63</v>
      </c>
      <c r="C30" s="3">
        <f t="shared" si="6"/>
        <v>16558.0205</v>
      </c>
      <c r="D30" s="3">
        <f t="shared" si="0"/>
        <v>30750.6095</v>
      </c>
      <c r="E30" s="1">
        <v>0.989</v>
      </c>
      <c r="F30" s="3">
        <f t="shared" si="1"/>
        <v>30412.3527955</v>
      </c>
      <c r="G30" s="22">
        <v>0.100784</v>
      </c>
      <c r="H30" s="22">
        <v>0.0506</v>
      </c>
      <c r="I30" s="22">
        <f t="shared" si="2"/>
        <v>0.050184</v>
      </c>
      <c r="J30" s="9">
        <f t="shared" si="3"/>
        <v>255.42321367847265</v>
      </c>
      <c r="K30" s="10">
        <f t="shared" si="4"/>
        <v>128.23875428769165</v>
      </c>
      <c r="L30" s="11">
        <f t="shared" si="5"/>
        <v>127.184459390781</v>
      </c>
    </row>
    <row r="31" spans="1:12" s="20" customFormat="1" ht="12.75">
      <c r="A31" s="19">
        <v>42855</v>
      </c>
      <c r="B31" s="59">
        <v>47820.38</v>
      </c>
      <c r="C31" s="3">
        <f t="shared" si="6"/>
        <v>16737.132999999998</v>
      </c>
      <c r="D31" s="3">
        <f t="shared" si="0"/>
        <v>31083.247</v>
      </c>
      <c r="E31" s="1">
        <v>0.989</v>
      </c>
      <c r="F31" s="3">
        <f t="shared" si="1"/>
        <v>30741.331283</v>
      </c>
      <c r="G31" s="22">
        <v>0.100784</v>
      </c>
      <c r="H31" s="22">
        <v>0.0506</v>
      </c>
      <c r="I31" s="23">
        <f t="shared" si="2"/>
        <v>0.050184</v>
      </c>
      <c r="J31" s="9">
        <f t="shared" si="3"/>
        <v>258.18619433548935</v>
      </c>
      <c r="K31" s="10">
        <f t="shared" si="4"/>
        <v>129.62594690998333</v>
      </c>
      <c r="L31" s="11">
        <f t="shared" si="5"/>
        <v>128.560247425506</v>
      </c>
    </row>
    <row r="32" spans="1:12" s="20" customFormat="1" ht="12.75">
      <c r="A32" s="19">
        <v>42886</v>
      </c>
      <c r="B32" s="59">
        <v>48261.78</v>
      </c>
      <c r="C32" s="3">
        <f t="shared" si="6"/>
        <v>16891.623</v>
      </c>
      <c r="D32" s="3">
        <f t="shared" si="0"/>
        <v>31370.157</v>
      </c>
      <c r="E32" s="1">
        <v>0.989</v>
      </c>
      <c r="F32" s="3">
        <f t="shared" si="1"/>
        <v>31025.085273</v>
      </c>
      <c r="G32" s="22">
        <v>0.100784</v>
      </c>
      <c r="H32" s="22">
        <v>0.0506</v>
      </c>
      <c r="I32" s="23">
        <f t="shared" si="2"/>
        <v>0.050184</v>
      </c>
      <c r="J32" s="9">
        <f t="shared" si="3"/>
        <v>260.569349512836</v>
      </c>
      <c r="K32" s="10">
        <f t="shared" si="4"/>
        <v>130.82244290115</v>
      </c>
      <c r="L32" s="11">
        <f t="shared" si="5"/>
        <v>129.746906611686</v>
      </c>
    </row>
    <row r="33" spans="1:12" s="20" customFormat="1" ht="12.75">
      <c r="A33" s="19">
        <v>42916</v>
      </c>
      <c r="B33" s="59">
        <v>48582.27</v>
      </c>
      <c r="C33" s="3">
        <f t="shared" si="6"/>
        <v>17003.794499999996</v>
      </c>
      <c r="D33" s="3">
        <f t="shared" si="0"/>
        <v>31578.4755</v>
      </c>
      <c r="E33" s="1">
        <v>0.989</v>
      </c>
      <c r="F33" s="3">
        <f t="shared" si="1"/>
        <v>31231.1122695</v>
      </c>
      <c r="G33" s="22">
        <v>0.100784</v>
      </c>
      <c r="H33" s="22">
        <v>0.0506</v>
      </c>
      <c r="I33" s="23">
        <f t="shared" si="2"/>
        <v>0.050184</v>
      </c>
      <c r="J33" s="9">
        <f t="shared" si="3"/>
        <v>262.299701580774</v>
      </c>
      <c r="K33" s="10">
        <f t="shared" si="4"/>
        <v>131.691190069725</v>
      </c>
      <c r="L33" s="11">
        <f t="shared" si="5"/>
        <v>130.608511511049</v>
      </c>
    </row>
    <row r="34" spans="1:12" s="20" customFormat="1" ht="12.75">
      <c r="A34" s="19">
        <v>42947</v>
      </c>
      <c r="B34" s="59">
        <v>48620.05</v>
      </c>
      <c r="C34" s="3">
        <f t="shared" si="6"/>
        <v>17017.0175</v>
      </c>
      <c r="D34" s="3">
        <f t="shared" si="0"/>
        <v>31603.0325</v>
      </c>
      <c r="E34" s="1">
        <v>0.989</v>
      </c>
      <c r="F34" s="3">
        <f t="shared" si="1"/>
        <v>31255.399142500002</v>
      </c>
      <c r="G34" s="22">
        <v>0.100784</v>
      </c>
      <c r="H34" s="22">
        <v>0.0506</v>
      </c>
      <c r="I34" s="23">
        <f t="shared" si="2"/>
        <v>0.050184</v>
      </c>
      <c r="J34" s="9">
        <f t="shared" si="3"/>
        <v>262.5036789314767</v>
      </c>
      <c r="K34" s="10">
        <f t="shared" si="4"/>
        <v>131.79359971754167</v>
      </c>
      <c r="L34" s="11">
        <f t="shared" si="5"/>
        <v>130.71007921393502</v>
      </c>
    </row>
    <row r="35" spans="1:12" s="20" customFormat="1" ht="12.75">
      <c r="A35" s="19">
        <v>42978</v>
      </c>
      <c r="B35" s="59">
        <v>48625.37</v>
      </c>
      <c r="C35" s="3">
        <f t="shared" si="6"/>
        <v>17018.8795</v>
      </c>
      <c r="D35" s="3">
        <f t="shared" si="0"/>
        <v>31606.490500000004</v>
      </c>
      <c r="E35" s="1">
        <v>0.989</v>
      </c>
      <c r="F35" s="3">
        <f t="shared" si="1"/>
        <v>31258.819104500002</v>
      </c>
      <c r="G35" s="22">
        <v>0.100784</v>
      </c>
      <c r="H35" s="22">
        <v>0.0506</v>
      </c>
      <c r="I35" s="23">
        <f t="shared" si="2"/>
        <v>0.050184</v>
      </c>
      <c r="J35" s="9">
        <f t="shared" si="3"/>
        <v>262.5324020523273</v>
      </c>
      <c r="K35" s="10">
        <f t="shared" si="4"/>
        <v>131.80802055730834</v>
      </c>
      <c r="L35" s="11">
        <f t="shared" si="5"/>
        <v>130.724381495019</v>
      </c>
    </row>
    <row r="36" spans="1:12" s="20" customFormat="1" ht="12.75">
      <c r="A36" s="19">
        <v>43008</v>
      </c>
      <c r="B36" s="59">
        <v>48626.21</v>
      </c>
      <c r="C36" s="3">
        <f t="shared" si="6"/>
        <v>17019.173499999997</v>
      </c>
      <c r="D36" s="3">
        <f t="shared" si="0"/>
        <v>31607.036500000002</v>
      </c>
      <c r="E36" s="1">
        <v>0.989</v>
      </c>
      <c r="F36" s="3">
        <f t="shared" si="1"/>
        <v>31259.3590985</v>
      </c>
      <c r="G36" s="22">
        <v>0.100784</v>
      </c>
      <c r="H36" s="22">
        <v>0.0506</v>
      </c>
      <c r="I36" s="23">
        <f t="shared" si="2"/>
        <v>0.050184</v>
      </c>
      <c r="J36" s="9">
        <f t="shared" si="3"/>
        <v>262.5369372819353</v>
      </c>
      <c r="K36" s="10">
        <f t="shared" si="4"/>
        <v>131.81029753200832</v>
      </c>
      <c r="L36" s="11">
        <f t="shared" si="5"/>
        <v>130.726639749927</v>
      </c>
    </row>
    <row r="37" spans="1:12" s="20" customFormat="1" ht="12.75">
      <c r="A37" s="19">
        <v>43039</v>
      </c>
      <c r="B37" s="59">
        <v>48626.21</v>
      </c>
      <c r="C37" s="3">
        <f t="shared" si="6"/>
        <v>17019.173499999997</v>
      </c>
      <c r="D37" s="3">
        <f t="shared" si="0"/>
        <v>31607.036500000002</v>
      </c>
      <c r="E37" s="1">
        <v>0.989</v>
      </c>
      <c r="F37" s="3">
        <f t="shared" si="1"/>
        <v>31259.3590985</v>
      </c>
      <c r="G37" s="22">
        <v>0.100784</v>
      </c>
      <c r="H37" s="22">
        <v>0.0506</v>
      </c>
      <c r="I37" s="23">
        <f t="shared" si="2"/>
        <v>0.050184</v>
      </c>
      <c r="J37" s="9">
        <f t="shared" si="3"/>
        <v>262.5369372819353</v>
      </c>
      <c r="K37" s="10">
        <f t="shared" si="4"/>
        <v>131.81029753200832</v>
      </c>
      <c r="L37" s="11">
        <f t="shared" si="5"/>
        <v>130.726639749927</v>
      </c>
    </row>
    <row r="38" spans="1:12" s="20" customFormat="1" ht="12.75">
      <c r="A38" s="19">
        <v>43069</v>
      </c>
      <c r="B38" s="59">
        <v>48626.21</v>
      </c>
      <c r="C38" s="3">
        <f t="shared" si="6"/>
        <v>17019.173499999997</v>
      </c>
      <c r="D38" s="3">
        <f t="shared" si="0"/>
        <v>31607.036500000002</v>
      </c>
      <c r="E38" s="1">
        <v>0.989</v>
      </c>
      <c r="F38" s="3">
        <f t="shared" si="1"/>
        <v>31259.3590985</v>
      </c>
      <c r="G38" s="22">
        <v>0.100784</v>
      </c>
      <c r="H38" s="22">
        <v>0.0506</v>
      </c>
      <c r="I38" s="23">
        <f t="shared" si="2"/>
        <v>0.050184</v>
      </c>
      <c r="J38" s="9">
        <f t="shared" si="3"/>
        <v>262.5369372819353</v>
      </c>
      <c r="K38" s="10">
        <f t="shared" si="4"/>
        <v>131.81029753200832</v>
      </c>
      <c r="L38" s="11">
        <f t="shared" si="5"/>
        <v>130.726639749927</v>
      </c>
    </row>
    <row r="39" spans="1:12" s="20" customFormat="1" ht="12.75">
      <c r="A39" s="19">
        <v>43100</v>
      </c>
      <c r="B39" s="59">
        <v>48626.21</v>
      </c>
      <c r="C39" s="3">
        <f t="shared" si="6"/>
        <v>17019.173499999997</v>
      </c>
      <c r="D39" s="3">
        <f t="shared" si="0"/>
        <v>31607.036500000002</v>
      </c>
      <c r="E39" s="1">
        <v>0.989</v>
      </c>
      <c r="F39" s="3">
        <f t="shared" si="1"/>
        <v>31259.3590985</v>
      </c>
      <c r="G39" s="22">
        <v>0.100784</v>
      </c>
      <c r="H39" s="22">
        <v>0.0506</v>
      </c>
      <c r="I39" s="23">
        <f t="shared" si="2"/>
        <v>0.050184</v>
      </c>
      <c r="J39" s="9">
        <f t="shared" si="3"/>
        <v>262.5369372819353</v>
      </c>
      <c r="K39" s="10">
        <f t="shared" si="4"/>
        <v>131.81029753200832</v>
      </c>
      <c r="L39" s="11">
        <f t="shared" si="5"/>
        <v>130.726639749927</v>
      </c>
    </row>
    <row r="40" spans="1:15" s="20" customFormat="1" ht="13.5" thickBot="1">
      <c r="A40" s="44">
        <v>43131</v>
      </c>
      <c r="B40" s="64">
        <v>48626.21</v>
      </c>
      <c r="C40" s="53">
        <f>(B40*0.21)</f>
        <v>10211.5041</v>
      </c>
      <c r="D40" s="45">
        <f>+B40-C40</f>
        <v>38414.7059</v>
      </c>
      <c r="E40" s="46">
        <v>0.989</v>
      </c>
      <c r="F40" s="45">
        <f>+D40*E40</f>
        <v>37992.1441351</v>
      </c>
      <c r="G40" s="47">
        <v>0.088394</v>
      </c>
      <c r="H40" s="47">
        <v>0.0506</v>
      </c>
      <c r="I40" s="48">
        <f>G40-H40</f>
        <v>0.037794</v>
      </c>
      <c r="J40" s="49">
        <f>((F40*G40)/12)*(18/31)</f>
        <v>162.4973026779692</v>
      </c>
      <c r="K40" s="50">
        <f>((F40*H40)/12)*(18/31)</f>
        <v>93.0194754791642</v>
      </c>
      <c r="L40" s="51">
        <f>((F40*I40)/12)*(18/31)</f>
        <v>69.47782719880497</v>
      </c>
      <c r="M40" s="52" t="s">
        <v>32</v>
      </c>
      <c r="N40" s="52"/>
      <c r="O40" s="52"/>
    </row>
    <row r="41" spans="1:12" s="20" customFormat="1" ht="12.75">
      <c r="A41" s="19"/>
      <c r="B41" s="59"/>
      <c r="C41" s="43"/>
      <c r="D41" s="3"/>
      <c r="E41" s="1"/>
      <c r="F41" s="3"/>
      <c r="G41" s="22"/>
      <c r="H41" s="22"/>
      <c r="I41" s="23"/>
      <c r="J41" s="18">
        <f>SUM(J10:J40)</f>
        <v>5713.24936954686</v>
      </c>
      <c r="K41" s="18">
        <f>SUM(K10:K40)</f>
        <v>2879.851260123215</v>
      </c>
      <c r="L41" s="18">
        <f>SUM(L10:L40)</f>
        <v>2833.3981094236474</v>
      </c>
    </row>
    <row r="42" ht="20.25">
      <c r="A42" s="34" t="s">
        <v>31</v>
      </c>
    </row>
    <row r="43" ht="12.75">
      <c r="A43" s="31" t="s">
        <v>25</v>
      </c>
    </row>
    <row r="44" ht="12.75">
      <c r="A44" s="31" t="s">
        <v>26</v>
      </c>
    </row>
    <row r="45" ht="12.75">
      <c r="A45" s="31" t="s">
        <v>34</v>
      </c>
    </row>
    <row r="46" spans="1:6" ht="12.75">
      <c r="A46" s="4"/>
      <c r="B46" s="60"/>
      <c r="C46" s="4">
        <v>0.21</v>
      </c>
      <c r="D46" s="4"/>
      <c r="E46" s="4"/>
      <c r="F46" s="4"/>
    </row>
    <row r="47" spans="1:12" ht="12.75">
      <c r="A47" s="4"/>
      <c r="B47" s="60" t="s">
        <v>0</v>
      </c>
      <c r="C47" s="4" t="s">
        <v>16</v>
      </c>
      <c r="D47" s="4" t="s">
        <v>19</v>
      </c>
      <c r="E47" s="4" t="s">
        <v>15</v>
      </c>
      <c r="F47" s="4" t="s">
        <v>15</v>
      </c>
      <c r="G47" s="4" t="s">
        <v>4</v>
      </c>
      <c r="H47" s="4" t="s">
        <v>6</v>
      </c>
      <c r="I47" s="4" t="s">
        <v>7</v>
      </c>
      <c r="J47" s="12" t="s">
        <v>4</v>
      </c>
      <c r="K47" s="13" t="s">
        <v>6</v>
      </c>
      <c r="L47" s="14" t="s">
        <v>7</v>
      </c>
    </row>
    <row r="48" spans="1:12" ht="12.75">
      <c r="A48" s="4"/>
      <c r="B48" s="60" t="s">
        <v>13</v>
      </c>
      <c r="C48" s="4" t="s">
        <v>17</v>
      </c>
      <c r="D48" s="4" t="s">
        <v>21</v>
      </c>
      <c r="E48" s="4" t="s">
        <v>1</v>
      </c>
      <c r="F48" s="4" t="s">
        <v>22</v>
      </c>
      <c r="G48" s="4" t="s">
        <v>5</v>
      </c>
      <c r="H48" s="4" t="s">
        <v>5</v>
      </c>
      <c r="I48" s="4" t="s">
        <v>5</v>
      </c>
      <c r="J48" s="15" t="s">
        <v>8</v>
      </c>
      <c r="K48" s="16" t="s">
        <v>9</v>
      </c>
      <c r="L48" s="17" t="s">
        <v>9</v>
      </c>
    </row>
    <row r="49" spans="1:12" ht="12.75">
      <c r="A49" s="4"/>
      <c r="B49" s="60" t="s">
        <v>14</v>
      </c>
      <c r="C49" s="4" t="s">
        <v>18</v>
      </c>
      <c r="D49" s="4" t="s">
        <v>20</v>
      </c>
      <c r="E49" s="4" t="s">
        <v>2</v>
      </c>
      <c r="F49" s="4" t="s">
        <v>3</v>
      </c>
      <c r="J49" s="28">
        <v>1823537</v>
      </c>
      <c r="K49" s="29">
        <v>4310001</v>
      </c>
      <c r="L49" s="30">
        <v>1823536</v>
      </c>
    </row>
    <row r="50" spans="1:12" ht="12.75">
      <c r="A50" s="4"/>
      <c r="B50" s="61" t="s">
        <v>23</v>
      </c>
      <c r="C50" s="24" t="s">
        <v>10</v>
      </c>
      <c r="D50" s="25" t="s">
        <v>28</v>
      </c>
      <c r="E50" s="26" t="s">
        <v>11</v>
      </c>
      <c r="F50" s="27" t="s">
        <v>24</v>
      </c>
      <c r="J50" s="15"/>
      <c r="K50" s="16"/>
      <c r="L50" s="17"/>
    </row>
    <row r="51" spans="1:12" s="20" customFormat="1" ht="12.75">
      <c r="A51" s="19"/>
      <c r="B51" s="59"/>
      <c r="C51" s="40"/>
      <c r="D51" s="3"/>
      <c r="E51" s="1"/>
      <c r="F51" s="3"/>
      <c r="G51" s="22"/>
      <c r="H51" s="22"/>
      <c r="I51" s="23"/>
      <c r="J51" s="9"/>
      <c r="K51" s="10"/>
      <c r="L51" s="11"/>
    </row>
    <row r="52" spans="1:13" s="20" customFormat="1" ht="12.75">
      <c r="A52" s="19">
        <v>43131</v>
      </c>
      <c r="B52" s="59">
        <f>48626.21-B30</f>
        <v>1317.5800000000017</v>
      </c>
      <c r="C52" s="40">
        <f>(B52*$C$46)</f>
        <v>276.69180000000034</v>
      </c>
      <c r="D52" s="3">
        <f t="shared" si="0"/>
        <v>1040.8882000000015</v>
      </c>
      <c r="E52" s="41">
        <v>0.985</v>
      </c>
      <c r="F52" s="3">
        <f t="shared" si="1"/>
        <v>1025.2748770000014</v>
      </c>
      <c r="G52" s="42">
        <v>0.0788</v>
      </c>
      <c r="H52" s="42">
        <v>0.0412</v>
      </c>
      <c r="I52" s="42">
        <f t="shared" si="2"/>
        <v>0.037599999999999995</v>
      </c>
      <c r="J52" s="33">
        <f>((F52*G52)/12)*(13/31)</f>
        <v>2.8233644731150576</v>
      </c>
      <c r="K52" s="37">
        <f>((F52*H52)/12)*(13/31)</f>
        <v>1.4761753336591419</v>
      </c>
      <c r="L52" s="38">
        <f>((F52*I52)/12)*(13/31)</f>
        <v>1.3471891394559157</v>
      </c>
      <c r="M52" s="20" t="s">
        <v>33</v>
      </c>
    </row>
    <row r="53" spans="1:12" s="20" customFormat="1" ht="12.75">
      <c r="A53" s="19">
        <v>43159</v>
      </c>
      <c r="B53" s="59">
        <v>1317.58</v>
      </c>
      <c r="C53" s="43">
        <f>(B53*$C$46)</f>
        <v>276.6918</v>
      </c>
      <c r="D53" s="3">
        <f t="shared" si="0"/>
        <v>1040.8881999999999</v>
      </c>
      <c r="E53" s="1">
        <v>0.985</v>
      </c>
      <c r="F53" s="3">
        <f t="shared" si="1"/>
        <v>1025.2748769999998</v>
      </c>
      <c r="G53" s="22">
        <v>0.0788</v>
      </c>
      <c r="H53" s="22">
        <v>0.0412</v>
      </c>
      <c r="I53" s="23">
        <f t="shared" si="2"/>
        <v>0.037599999999999995</v>
      </c>
      <c r="J53" s="33">
        <f t="shared" si="3"/>
        <v>6.732638358966665</v>
      </c>
      <c r="K53" s="10">
        <f t="shared" si="4"/>
        <v>3.5201104110333326</v>
      </c>
      <c r="L53" s="11">
        <f t="shared" si="5"/>
        <v>3.212527947933332</v>
      </c>
    </row>
    <row r="54" spans="1:12" s="20" customFormat="1" ht="12.75">
      <c r="A54" s="19">
        <v>43190</v>
      </c>
      <c r="B54" s="59">
        <v>1317.58</v>
      </c>
      <c r="C54" s="43">
        <f aca="true" t="shared" si="7" ref="C54:C59">(B54*$C$46)</f>
        <v>276.6918</v>
      </c>
      <c r="D54" s="3">
        <f t="shared" si="0"/>
        <v>1040.8881999999999</v>
      </c>
      <c r="E54" s="1">
        <v>0.985</v>
      </c>
      <c r="F54" s="3">
        <f t="shared" si="1"/>
        <v>1025.2748769999998</v>
      </c>
      <c r="G54" s="22">
        <v>0.0788</v>
      </c>
      <c r="H54" s="22">
        <v>0.0412</v>
      </c>
      <c r="I54" s="23">
        <f t="shared" si="2"/>
        <v>0.037599999999999995</v>
      </c>
      <c r="J54" s="9">
        <f t="shared" si="3"/>
        <v>6.732638358966665</v>
      </c>
      <c r="K54" s="10">
        <f t="shared" si="4"/>
        <v>3.5201104110333326</v>
      </c>
      <c r="L54" s="11">
        <f t="shared" si="5"/>
        <v>3.212527947933332</v>
      </c>
    </row>
    <row r="55" spans="1:12" s="20" customFormat="1" ht="12.75">
      <c r="A55" s="19">
        <v>43220</v>
      </c>
      <c r="B55" s="59"/>
      <c r="C55" s="43">
        <f t="shared" si="7"/>
        <v>0</v>
      </c>
      <c r="D55" s="3">
        <f t="shared" si="0"/>
        <v>0</v>
      </c>
      <c r="E55" s="1">
        <v>0.985</v>
      </c>
      <c r="F55" s="3">
        <f t="shared" si="1"/>
        <v>0</v>
      </c>
      <c r="G55" s="22">
        <v>0.0788</v>
      </c>
      <c r="H55" s="22">
        <v>0.0412</v>
      </c>
      <c r="I55" s="23">
        <f>G55-H55</f>
        <v>0.037599999999999995</v>
      </c>
      <c r="J55" s="9">
        <f t="shared" si="3"/>
        <v>0</v>
      </c>
      <c r="K55" s="10">
        <f t="shared" si="4"/>
        <v>0</v>
      </c>
      <c r="L55" s="11">
        <f t="shared" si="5"/>
        <v>0</v>
      </c>
    </row>
    <row r="56" spans="1:12" s="20" customFormat="1" ht="12.75">
      <c r="A56" s="19">
        <v>43251</v>
      </c>
      <c r="B56" s="59"/>
      <c r="C56" s="43">
        <f t="shared" si="7"/>
        <v>0</v>
      </c>
      <c r="D56" s="3">
        <f t="shared" si="0"/>
        <v>0</v>
      </c>
      <c r="E56" s="1">
        <v>0.985</v>
      </c>
      <c r="F56" s="3">
        <f t="shared" si="1"/>
        <v>0</v>
      </c>
      <c r="G56" s="22">
        <v>0.0788</v>
      </c>
      <c r="H56" s="22">
        <v>0.0412</v>
      </c>
      <c r="I56" s="23">
        <f>G56-H56</f>
        <v>0.037599999999999995</v>
      </c>
      <c r="J56" s="9">
        <f t="shared" si="3"/>
        <v>0</v>
      </c>
      <c r="K56" s="10">
        <f t="shared" si="4"/>
        <v>0</v>
      </c>
      <c r="L56" s="11">
        <f t="shared" si="5"/>
        <v>0</v>
      </c>
    </row>
    <row r="57" spans="1:12" s="20" customFormat="1" ht="12.75">
      <c r="A57" s="19">
        <v>43281</v>
      </c>
      <c r="B57" s="59"/>
      <c r="C57" s="43">
        <f t="shared" si="7"/>
        <v>0</v>
      </c>
      <c r="D57" s="3">
        <f t="shared" si="0"/>
        <v>0</v>
      </c>
      <c r="E57" s="1">
        <v>0.985</v>
      </c>
      <c r="F57" s="3">
        <f t="shared" si="1"/>
        <v>0</v>
      </c>
      <c r="G57" s="22">
        <v>0.0788</v>
      </c>
      <c r="H57" s="22">
        <v>0.0412</v>
      </c>
      <c r="I57" s="23">
        <f>G57-H57</f>
        <v>0.037599999999999995</v>
      </c>
      <c r="J57" s="9">
        <f t="shared" si="3"/>
        <v>0</v>
      </c>
      <c r="K57" s="10">
        <f t="shared" si="4"/>
        <v>0</v>
      </c>
      <c r="L57" s="11">
        <f t="shared" si="5"/>
        <v>0</v>
      </c>
    </row>
    <row r="58" spans="1:12" s="20" customFormat="1" ht="12.75">
      <c r="A58" s="19">
        <v>43312</v>
      </c>
      <c r="B58" s="59"/>
      <c r="C58" s="43">
        <f t="shared" si="7"/>
        <v>0</v>
      </c>
      <c r="D58" s="3">
        <f t="shared" si="0"/>
        <v>0</v>
      </c>
      <c r="E58" s="1">
        <v>0.985</v>
      </c>
      <c r="F58" s="3">
        <f t="shared" si="1"/>
        <v>0</v>
      </c>
      <c r="G58" s="22">
        <v>0.0788</v>
      </c>
      <c r="H58" s="22">
        <v>0.0412</v>
      </c>
      <c r="I58" s="23">
        <f>G58-H58</f>
        <v>0.037599999999999995</v>
      </c>
      <c r="J58" s="9">
        <f t="shared" si="3"/>
        <v>0</v>
      </c>
      <c r="K58" s="10">
        <f t="shared" si="4"/>
        <v>0</v>
      </c>
      <c r="L58" s="11">
        <f t="shared" si="5"/>
        <v>0</v>
      </c>
    </row>
    <row r="59" spans="1:12" s="20" customFormat="1" ht="12.75">
      <c r="A59" s="19">
        <v>43343</v>
      </c>
      <c r="B59" s="59"/>
      <c r="C59" s="43">
        <f t="shared" si="7"/>
        <v>0</v>
      </c>
      <c r="D59" s="3">
        <f t="shared" si="0"/>
        <v>0</v>
      </c>
      <c r="E59" s="1">
        <v>0.985</v>
      </c>
      <c r="F59" s="3">
        <f t="shared" si="1"/>
        <v>0</v>
      </c>
      <c r="G59" s="22">
        <v>0.0788</v>
      </c>
      <c r="H59" s="22">
        <v>0.0412</v>
      </c>
      <c r="I59" s="23">
        <f>G59-H59</f>
        <v>0.037599999999999995</v>
      </c>
      <c r="J59" s="9">
        <f t="shared" si="3"/>
        <v>0</v>
      </c>
      <c r="K59" s="10">
        <f t="shared" si="4"/>
        <v>0</v>
      </c>
      <c r="L59" s="11">
        <f t="shared" si="5"/>
        <v>0</v>
      </c>
    </row>
    <row r="60" spans="1:12" ht="12.75">
      <c r="A60" s="2"/>
      <c r="B60" s="62"/>
      <c r="C60" s="5"/>
      <c r="D60" s="5"/>
      <c r="J60" s="15"/>
      <c r="K60" s="16"/>
      <c r="L60" s="17"/>
    </row>
    <row r="61" spans="1:12" ht="12.75">
      <c r="A61" s="2"/>
      <c r="B61" s="62"/>
      <c r="C61" s="5"/>
      <c r="D61" s="5"/>
      <c r="I61" s="8" t="s">
        <v>12</v>
      </c>
      <c r="J61" s="18">
        <f>SUM(J52:J60)</f>
        <v>16.288641191048388</v>
      </c>
      <c r="K61" s="18">
        <f>SUM(K52:K60)</f>
        <v>8.516396155725808</v>
      </c>
      <c r="L61" s="18">
        <f>SUM(L52:L60)</f>
        <v>7.77224503532258</v>
      </c>
    </row>
    <row r="62" spans="2:12" s="6" customFormat="1" ht="4.5" customHeight="1">
      <c r="B62" s="59"/>
      <c r="G62" s="7"/>
      <c r="H62" s="7"/>
      <c r="I62" s="7"/>
      <c r="J62" s="15"/>
      <c r="K62" s="16"/>
      <c r="L62" s="17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s175282</cp:lastModifiedBy>
  <dcterms:created xsi:type="dcterms:W3CDTF">2018-04-02T14:55:01Z</dcterms:created>
  <dcterms:modified xsi:type="dcterms:W3CDTF">2018-04-02T15:06:03Z</dcterms:modified>
  <cp:category/>
  <cp:version/>
  <cp:contentType/>
  <cp:contentStatus/>
</cp:coreProperties>
</file>