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0" windowWidth="18300" windowHeight="11265" activeTab="0"/>
  </bookViews>
  <sheets>
    <sheet name="Sheet1" sheetId="1" r:id="rId1"/>
  </sheets>
  <definedNames>
    <definedName name="_xlnm.Print_Area" localSheetId="0">'Sheet1'!$A$1:$AQ$34</definedName>
  </definedNames>
  <calcPr fullCalcOnLoad="1"/>
</workbook>
</file>

<file path=xl/sharedStrings.xml><?xml version="1.0" encoding="utf-8"?>
<sst xmlns="http://schemas.openxmlformats.org/spreadsheetml/2006/main" count="62" uniqueCount="40">
  <si>
    <t>Month</t>
  </si>
  <si>
    <t>Year</t>
  </si>
  <si>
    <t>August</t>
  </si>
  <si>
    <t>September</t>
  </si>
  <si>
    <t>October</t>
  </si>
  <si>
    <t xml:space="preserve"> </t>
  </si>
  <si>
    <t>November</t>
  </si>
  <si>
    <t>December</t>
  </si>
  <si>
    <t>January</t>
  </si>
  <si>
    <t>February</t>
  </si>
  <si>
    <t>March</t>
  </si>
  <si>
    <t xml:space="preserve">April </t>
  </si>
  <si>
    <t>May</t>
  </si>
  <si>
    <t>June</t>
  </si>
  <si>
    <t>July</t>
  </si>
  <si>
    <t>Oct-Sept                Total</t>
  </si>
  <si>
    <t>Big Sandy 1</t>
  </si>
  <si>
    <t>Big Sandy 2</t>
  </si>
  <si>
    <t>Mitchell 1 KP Share</t>
  </si>
  <si>
    <t>Mitchell 2 KP Share</t>
  </si>
  <si>
    <t>Third Party Purchases</t>
  </si>
  <si>
    <t>Primary Energy Purchases</t>
  </si>
  <si>
    <t>Total Purchases</t>
  </si>
  <si>
    <t xml:space="preserve">Total Net Generation </t>
  </si>
  <si>
    <t>Retail Sales</t>
  </si>
  <si>
    <t>Billed Olive Hill Vanceburg Sales</t>
  </si>
  <si>
    <t>Rockport 1 AEG KP Lease Share</t>
  </si>
  <si>
    <t>Third Party Sales</t>
  </si>
  <si>
    <t>Primary Energy Sales</t>
  </si>
  <si>
    <t>Ln No</t>
  </si>
  <si>
    <t>Energy Balance</t>
  </si>
  <si>
    <t>Total Sales</t>
  </si>
  <si>
    <t>Off System Allocations Made On Behalf of Others</t>
  </si>
  <si>
    <t>Off-System Allocations Made By Others</t>
  </si>
  <si>
    <t>Marginal Losses / Losses</t>
  </si>
  <si>
    <t>Rockport 2 AEG KP Lease Share</t>
  </si>
  <si>
    <t>Net Generation (MWh)</t>
  </si>
  <si>
    <t>Purchases (MWh)</t>
  </si>
  <si>
    <t>Sales (MWh)</t>
  </si>
  <si>
    <t>Tie Out to KIUC 1-72, Att. 2 (Cell D31)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</si>
</sst>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000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?_);_(@_)"/>
    <numFmt numFmtId="170" formatCode="_(* #,##0.000_);_(* \(#,##0.00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56"/>
      <name val="Calibri"/>
      <family val="2"/>
    </font>
    <font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1F497D"/>
      <name val="Calibri"/>
      <family val="2"/>
    </font>
    <font>
      <sz val="10"/>
      <color rgb="FF1F497D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Border="1" applyAlignment="1">
      <alignment horizontal="center" wrapText="1"/>
    </xf>
    <xf numFmtId="164" fontId="41" fillId="0" borderId="0" xfId="0" applyNumberFormat="1" applyFont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168" fontId="41" fillId="0" borderId="0" xfId="42" applyNumberFormat="1" applyFont="1" applyAlignment="1">
      <alignment/>
    </xf>
    <xf numFmtId="168" fontId="41" fillId="33" borderId="0" xfId="42" applyNumberFormat="1" applyFont="1" applyFill="1" applyAlignment="1">
      <alignment/>
    </xf>
    <xf numFmtId="168" fontId="41" fillId="0" borderId="0" xfId="0" applyNumberFormat="1" applyFont="1" applyAlignment="1">
      <alignment/>
    </xf>
    <xf numFmtId="0" fontId="42" fillId="0" borderId="0" xfId="0" applyFont="1" applyAlignment="1">
      <alignment vertical="center"/>
    </xf>
    <xf numFmtId="3" fontId="41" fillId="0" borderId="11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43" fillId="0" borderId="0" xfId="0" applyFont="1" applyAlignment="1">
      <alignment vertical="center"/>
    </xf>
    <xf numFmtId="17" fontId="3" fillId="0" borderId="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41" fillId="34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4" customWidth="1"/>
    <col min="2" max="2" width="0.85546875" style="4" customWidth="1"/>
    <col min="3" max="3" width="8.8515625" style="4" customWidth="1"/>
    <col min="4" max="4" width="0.85546875" style="4" customWidth="1"/>
    <col min="5" max="5" width="6.7109375" style="4" customWidth="1"/>
    <col min="6" max="6" width="0.85546875" style="4" customWidth="1"/>
    <col min="7" max="7" width="10.140625" style="4" bestFit="1" customWidth="1"/>
    <col min="8" max="8" width="0.85546875" style="4" customWidth="1"/>
    <col min="9" max="9" width="10.140625" style="4" bestFit="1" customWidth="1"/>
    <col min="10" max="10" width="0.85546875" style="4" customWidth="1"/>
    <col min="11" max="11" width="11.28125" style="4" bestFit="1" customWidth="1"/>
    <col min="12" max="12" width="0.85546875" style="4" customWidth="1"/>
    <col min="13" max="13" width="8.57421875" style="4" bestFit="1" customWidth="1"/>
    <col min="14" max="14" width="0.85546875" style="4" customWidth="1"/>
    <col min="15" max="15" width="9.28125" style="4" bestFit="1" customWidth="1"/>
    <col min="16" max="16" width="0.85546875" style="4" customWidth="1"/>
    <col min="17" max="17" width="10.140625" style="4" bestFit="1" customWidth="1"/>
    <col min="18" max="18" width="0.85546875" style="4" customWidth="1"/>
    <col min="19" max="19" width="10.140625" style="4" bestFit="1" customWidth="1"/>
    <col min="20" max="20" width="0.85546875" style="4" customWidth="1"/>
    <col min="21" max="21" width="9.57421875" style="4" bestFit="1" customWidth="1"/>
    <col min="22" max="22" width="0.85546875" style="4" customWidth="1"/>
    <col min="23" max="23" width="8.8515625" style="4" bestFit="1" customWidth="1"/>
    <col min="24" max="24" width="0.85546875" style="4" customWidth="1"/>
    <col min="25" max="25" width="8.8515625" style="4" bestFit="1" customWidth="1"/>
    <col min="26" max="26" width="0.85546875" style="4" customWidth="1"/>
    <col min="27" max="27" width="9.57421875" style="4" bestFit="1" customWidth="1"/>
    <col min="28" max="28" width="0.85546875" style="4" customWidth="1"/>
    <col min="29" max="29" width="6.7109375" style="4" bestFit="1" customWidth="1"/>
    <col min="30" max="30" width="0.85546875" style="4" customWidth="1"/>
    <col min="31" max="31" width="9.7109375" style="4" bestFit="1" customWidth="1"/>
    <col min="32" max="32" width="0.85546875" style="4" customWidth="1"/>
    <col min="33" max="33" width="9.7109375" style="4" bestFit="1" customWidth="1"/>
    <col min="34" max="34" width="0.85546875" style="4" customWidth="1"/>
    <col min="35" max="35" width="9.421875" style="4" bestFit="1" customWidth="1"/>
    <col min="36" max="36" width="0.85546875" style="4" customWidth="1"/>
    <col min="37" max="37" width="9.140625" style="4" customWidth="1"/>
    <col min="38" max="38" width="0.85546875" style="4" customWidth="1"/>
    <col min="39" max="39" width="9.8515625" style="4" bestFit="1" customWidth="1"/>
    <col min="40" max="40" width="0.85546875" style="4" customWidth="1"/>
    <col min="41" max="41" width="9.8515625" style="4" bestFit="1" customWidth="1"/>
    <col min="42" max="42" width="0.85546875" style="4" customWidth="1"/>
    <col min="43" max="43" width="7.00390625" style="4" bestFit="1" customWidth="1"/>
    <col min="44" max="44" width="0.85546875" style="4" customWidth="1"/>
    <col min="45" max="45" width="9.8515625" style="4" bestFit="1" customWidth="1"/>
    <col min="46" max="16384" width="9.140625" style="4" customWidth="1"/>
  </cols>
  <sheetData>
    <row r="1" ht="15.75">
      <c r="AK1" s="21"/>
    </row>
    <row r="2" ht="15.75">
      <c r="AK2" s="21"/>
    </row>
    <row r="4" spans="1:43" ht="15.75">
      <c r="A4" s="6"/>
      <c r="B4" s="6"/>
      <c r="C4" s="6"/>
      <c r="D4" s="6"/>
      <c r="E4" s="6"/>
      <c r="F4" s="5"/>
      <c r="G4" s="23" t="s">
        <v>36</v>
      </c>
      <c r="H4" s="23"/>
      <c r="I4" s="23"/>
      <c r="J4" s="23"/>
      <c r="K4" s="23"/>
      <c r="L4" s="23"/>
      <c r="M4" s="23"/>
      <c r="N4" s="23"/>
      <c r="O4" s="23"/>
      <c r="P4" s="5"/>
      <c r="Q4" s="23" t="s">
        <v>37</v>
      </c>
      <c r="R4" s="23"/>
      <c r="S4" s="23"/>
      <c r="T4" s="23"/>
      <c r="U4" s="23"/>
      <c r="V4" s="23"/>
      <c r="W4" s="23"/>
      <c r="X4" s="23"/>
      <c r="Y4" s="23"/>
      <c r="Z4" s="5"/>
      <c r="AA4" s="23" t="s">
        <v>38</v>
      </c>
      <c r="AB4" s="23"/>
      <c r="AC4" s="23"/>
      <c r="AD4" s="23"/>
      <c r="AE4" s="23"/>
      <c r="AF4" s="23"/>
      <c r="AG4" s="23"/>
      <c r="AH4" s="23"/>
      <c r="AI4" s="23"/>
      <c r="AJ4" s="5"/>
      <c r="AK4" s="5"/>
      <c r="AL4" s="5"/>
      <c r="AM4" s="5"/>
      <c r="AN4" s="5"/>
      <c r="AO4" s="5"/>
      <c r="AP4" s="5"/>
      <c r="AQ4" s="5"/>
    </row>
    <row r="5" spans="1:45" ht="64.5">
      <c r="A5" s="7" t="s">
        <v>29</v>
      </c>
      <c r="B5" s="1"/>
      <c r="C5" s="8" t="s">
        <v>0</v>
      </c>
      <c r="D5" s="1"/>
      <c r="E5" s="8" t="s">
        <v>1</v>
      </c>
      <c r="F5" s="5"/>
      <c r="G5" s="9" t="s">
        <v>16</v>
      </c>
      <c r="H5" s="5"/>
      <c r="I5" s="9" t="s">
        <v>17</v>
      </c>
      <c r="J5" s="5"/>
      <c r="K5" s="9" t="s">
        <v>18</v>
      </c>
      <c r="L5" s="5"/>
      <c r="M5" s="9" t="s">
        <v>19</v>
      </c>
      <c r="N5" s="5"/>
      <c r="O5" s="9" t="s">
        <v>23</v>
      </c>
      <c r="P5" s="10"/>
      <c r="Q5" s="9" t="s">
        <v>26</v>
      </c>
      <c r="R5" s="5"/>
      <c r="S5" s="9" t="s">
        <v>35</v>
      </c>
      <c r="T5" s="5"/>
      <c r="U5" s="9" t="s">
        <v>20</v>
      </c>
      <c r="V5" s="6"/>
      <c r="W5" s="9" t="s">
        <v>21</v>
      </c>
      <c r="X5" s="5"/>
      <c r="Y5" s="9" t="s">
        <v>22</v>
      </c>
      <c r="Z5" s="5"/>
      <c r="AA5" s="9" t="s">
        <v>27</v>
      </c>
      <c r="AB5" s="5"/>
      <c r="AC5" s="9" t="s">
        <v>28</v>
      </c>
      <c r="AD5" s="5"/>
      <c r="AE5" s="9" t="s">
        <v>24</v>
      </c>
      <c r="AF5" s="5"/>
      <c r="AG5" s="9" t="s">
        <v>25</v>
      </c>
      <c r="AH5" s="5"/>
      <c r="AI5" s="9" t="s">
        <v>31</v>
      </c>
      <c r="AJ5" s="11"/>
      <c r="AK5" s="9" t="s">
        <v>34</v>
      </c>
      <c r="AL5" s="11"/>
      <c r="AM5" s="9" t="s">
        <v>32</v>
      </c>
      <c r="AN5" s="11"/>
      <c r="AO5" s="9" t="s">
        <v>33</v>
      </c>
      <c r="AP5" s="5"/>
      <c r="AQ5" s="9" t="s">
        <v>30</v>
      </c>
      <c r="AS5" s="24" t="s">
        <v>39</v>
      </c>
    </row>
    <row r="6" spans="1:43" ht="15.75">
      <c r="A6" s="12">
        <v>-1</v>
      </c>
      <c r="B6" s="12"/>
      <c r="C6" s="12">
        <f>A6-1</f>
        <v>-2</v>
      </c>
      <c r="D6" s="12"/>
      <c r="E6" s="12">
        <f>C6-1</f>
        <v>-3</v>
      </c>
      <c r="F6" s="12"/>
      <c r="G6" s="12">
        <f>E6-1</f>
        <v>-4</v>
      </c>
      <c r="H6" s="12"/>
      <c r="I6" s="12">
        <f>G6-1</f>
        <v>-5</v>
      </c>
      <c r="J6" s="12"/>
      <c r="K6" s="12">
        <f>I6-1</f>
        <v>-6</v>
      </c>
      <c r="L6" s="12"/>
      <c r="M6" s="12">
        <f>K6-1</f>
        <v>-7</v>
      </c>
      <c r="N6" s="12"/>
      <c r="O6" s="12">
        <f>M6-1</f>
        <v>-8</v>
      </c>
      <c r="P6" s="12"/>
      <c r="Q6" s="12">
        <f>O6-1</f>
        <v>-9</v>
      </c>
      <c r="R6" s="12"/>
      <c r="S6" s="12">
        <f>Q6-1</f>
        <v>-10</v>
      </c>
      <c r="T6" s="12"/>
      <c r="U6" s="12">
        <f>S6-1</f>
        <v>-11</v>
      </c>
      <c r="V6" s="12"/>
      <c r="W6" s="12">
        <f>U6-1</f>
        <v>-12</v>
      </c>
      <c r="X6" s="12"/>
      <c r="Y6" s="12">
        <f>W6-1</f>
        <v>-13</v>
      </c>
      <c r="Z6" s="12"/>
      <c r="AA6" s="12">
        <f>Y6-1</f>
        <v>-14</v>
      </c>
      <c r="AB6" s="12"/>
      <c r="AC6" s="12">
        <f>AA6-1</f>
        <v>-15</v>
      </c>
      <c r="AD6" s="12"/>
      <c r="AE6" s="12">
        <f>AC6-1</f>
        <v>-16</v>
      </c>
      <c r="AF6" s="12"/>
      <c r="AG6" s="12">
        <f>AE6-1</f>
        <v>-17</v>
      </c>
      <c r="AH6" s="5"/>
      <c r="AI6" s="12">
        <f>AG6-1</f>
        <v>-18</v>
      </c>
      <c r="AJ6" s="12"/>
      <c r="AK6" s="12">
        <f>AI6-1</f>
        <v>-19</v>
      </c>
      <c r="AL6" s="12"/>
      <c r="AM6" s="12">
        <f>AK6-1</f>
        <v>-20</v>
      </c>
      <c r="AN6" s="12"/>
      <c r="AO6" s="12">
        <f>AM6-1</f>
        <v>-21</v>
      </c>
      <c r="AP6" s="5"/>
      <c r="AQ6" s="12">
        <f>AO6-1</f>
        <v>-22</v>
      </c>
    </row>
    <row r="7" spans="1:45" ht="15.75">
      <c r="A7" s="5"/>
      <c r="B7" s="5"/>
      <c r="C7" s="12"/>
      <c r="D7" s="12"/>
      <c r="E7" s="1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S7" s="15"/>
    </row>
    <row r="8" spans="1:45" ht="15.75">
      <c r="A8" s="13">
        <v>1</v>
      </c>
      <c r="B8" s="14"/>
      <c r="C8" s="2" t="s">
        <v>4</v>
      </c>
      <c r="D8" s="2"/>
      <c r="E8" s="3">
        <v>2013</v>
      </c>
      <c r="F8" s="5"/>
      <c r="G8" s="15">
        <v>16734</v>
      </c>
      <c r="H8" s="15"/>
      <c r="I8" s="15">
        <v>0</v>
      </c>
      <c r="J8" s="15"/>
      <c r="K8" s="16"/>
      <c r="L8" s="15"/>
      <c r="M8" s="16"/>
      <c r="N8" s="15"/>
      <c r="O8" s="15">
        <f>G8+I8+K8+M8</f>
        <v>16734</v>
      </c>
      <c r="P8" s="15"/>
      <c r="Q8" s="15">
        <v>87971.55000000002</v>
      </c>
      <c r="R8" s="15"/>
      <c r="S8" s="15">
        <v>129626.69999999998</v>
      </c>
      <c r="T8" s="15"/>
      <c r="U8" s="15">
        <v>29289.02</v>
      </c>
      <c r="V8" s="15"/>
      <c r="W8" s="15">
        <v>306431.826</v>
      </c>
      <c r="X8" s="15"/>
      <c r="Y8" s="15">
        <f>Q8+S8+U8+W8</f>
        <v>553319.096</v>
      </c>
      <c r="Z8" s="15"/>
      <c r="AA8" s="15">
        <v>143329.50792470653</v>
      </c>
      <c r="AB8" s="15"/>
      <c r="AC8" s="15">
        <v>0</v>
      </c>
      <c r="AD8" s="15"/>
      <c r="AE8" s="15">
        <f>524596.37-AG8</f>
        <v>517917.27</v>
      </c>
      <c r="AF8" s="15"/>
      <c r="AG8" s="15">
        <v>6679.1</v>
      </c>
      <c r="AH8" s="15"/>
      <c r="AI8" s="15">
        <f>AA8+AC8+AE8+AG8</f>
        <v>667925.8779247066</v>
      </c>
      <c r="AJ8" s="15"/>
      <c r="AK8" s="15">
        <f>11857.839+6614.36-78.19</f>
        <v>18394.009000000002</v>
      </c>
      <c r="AL8" s="15"/>
      <c r="AM8" s="15">
        <v>447.853</v>
      </c>
      <c r="AN8" s="15"/>
      <c r="AO8" s="15">
        <v>79926.627</v>
      </c>
      <c r="AP8" s="5"/>
      <c r="AQ8" s="17">
        <f>O8+Y8-AI8+AK8-AM8+AO8</f>
        <v>0.0010752934613265097</v>
      </c>
      <c r="AS8" s="15">
        <f>AA8+AC8+AM8-AO8</f>
        <v>63850.73392470654</v>
      </c>
    </row>
    <row r="9" spans="1:45" ht="15.75">
      <c r="A9" s="13"/>
      <c r="B9" s="14"/>
      <c r="C9" s="2" t="s">
        <v>5</v>
      </c>
      <c r="D9" s="14"/>
      <c r="E9" s="3" t="s">
        <v>5</v>
      </c>
      <c r="F9" s="5"/>
      <c r="G9" s="15"/>
      <c r="H9" s="15"/>
      <c r="I9" s="15"/>
      <c r="J9" s="15"/>
      <c r="K9" s="16"/>
      <c r="L9" s="15"/>
      <c r="M9" s="16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5"/>
      <c r="AQ9" s="5"/>
      <c r="AS9" s="15"/>
    </row>
    <row r="10" spans="1:47" ht="15.75">
      <c r="A10" s="13">
        <f>A8+1</f>
        <v>2</v>
      </c>
      <c r="B10" s="13"/>
      <c r="C10" s="2" t="s">
        <v>6</v>
      </c>
      <c r="D10" s="13"/>
      <c r="E10" s="3">
        <v>2013</v>
      </c>
      <c r="F10" s="5"/>
      <c r="G10" s="15">
        <v>35583</v>
      </c>
      <c r="H10" s="15"/>
      <c r="I10" s="15">
        <v>286</v>
      </c>
      <c r="J10" s="15"/>
      <c r="K10" s="16"/>
      <c r="L10" s="15"/>
      <c r="M10" s="16"/>
      <c r="N10" s="15"/>
      <c r="O10" s="15">
        <f>G10+I10+K10+M10</f>
        <v>35869</v>
      </c>
      <c r="P10" s="15"/>
      <c r="Q10" s="15">
        <v>113852.84999999999</v>
      </c>
      <c r="R10" s="15"/>
      <c r="S10" s="15">
        <v>126399.44999999985</v>
      </c>
      <c r="T10" s="15"/>
      <c r="U10" s="15">
        <v>24114.33</v>
      </c>
      <c r="V10" s="15"/>
      <c r="W10" s="15">
        <v>352668.654</v>
      </c>
      <c r="X10" s="15"/>
      <c r="Y10" s="15">
        <f>Q10+S10+U10+W10</f>
        <v>617035.2839999998</v>
      </c>
      <c r="Z10" s="15"/>
      <c r="AA10" s="15">
        <v>109316.0989847003</v>
      </c>
      <c r="AB10" s="15"/>
      <c r="AC10" s="15">
        <v>0</v>
      </c>
      <c r="AD10" s="15"/>
      <c r="AE10" s="15">
        <f>614235.903-AG10</f>
        <v>606366.2030000001</v>
      </c>
      <c r="AF10" s="15"/>
      <c r="AG10" s="15">
        <v>7869.7</v>
      </c>
      <c r="AH10" s="15"/>
      <c r="AI10" s="15">
        <f>AA10+AC10+AE10+AG10</f>
        <v>723552.0019847003</v>
      </c>
      <c r="AJ10" s="15"/>
      <c r="AK10" s="15">
        <f>12735.51+5874.78-187.24</f>
        <v>18423.05</v>
      </c>
      <c r="AL10" s="15"/>
      <c r="AM10" s="15">
        <v>1995.4240000000002</v>
      </c>
      <c r="AN10" s="15"/>
      <c r="AO10" s="15">
        <v>54220.116</v>
      </c>
      <c r="AP10" s="5"/>
      <c r="AQ10" s="17">
        <f>O10+Y10-AI10+AK10-AM10+AO10</f>
        <v>0.02401529943017522</v>
      </c>
      <c r="AS10" s="15">
        <f>AA10+AC10+AM10-AO10</f>
        <v>57091.40698470029</v>
      </c>
      <c r="AU10" s="18"/>
    </row>
    <row r="11" spans="1:47" ht="15.75">
      <c r="A11" s="13"/>
      <c r="B11" s="13"/>
      <c r="C11" s="2" t="s">
        <v>5</v>
      </c>
      <c r="D11" s="13"/>
      <c r="E11" s="3" t="s">
        <v>5</v>
      </c>
      <c r="F11" s="5"/>
      <c r="G11" s="15"/>
      <c r="H11" s="15"/>
      <c r="I11" s="15"/>
      <c r="J11" s="15"/>
      <c r="K11" s="16"/>
      <c r="L11" s="15"/>
      <c r="M11" s="16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5"/>
      <c r="AQ11" s="5"/>
      <c r="AS11" s="15"/>
      <c r="AU11" s="18"/>
    </row>
    <row r="12" spans="1:47" ht="15.75">
      <c r="A12" s="13">
        <f>A10+1</f>
        <v>3</v>
      </c>
      <c r="B12" s="13"/>
      <c r="C12" s="2" t="s">
        <v>7</v>
      </c>
      <c r="D12" s="13"/>
      <c r="E12" s="3">
        <v>2013</v>
      </c>
      <c r="F12" s="5"/>
      <c r="G12" s="15">
        <v>124779</v>
      </c>
      <c r="H12" s="15"/>
      <c r="I12" s="15">
        <v>255015</v>
      </c>
      <c r="J12" s="15"/>
      <c r="K12" s="16"/>
      <c r="L12" s="15"/>
      <c r="M12" s="16"/>
      <c r="N12" s="15"/>
      <c r="O12" s="15">
        <f>G12+I12+K12+M12</f>
        <v>379794</v>
      </c>
      <c r="P12" s="15"/>
      <c r="Q12" s="15">
        <v>137910</v>
      </c>
      <c r="R12" s="15"/>
      <c r="S12" s="15">
        <v>135072.14999999997</v>
      </c>
      <c r="T12" s="15"/>
      <c r="U12" s="15">
        <v>31447.18</v>
      </c>
      <c r="V12" s="15"/>
      <c r="W12" s="15">
        <v>272738.118</v>
      </c>
      <c r="X12" s="15"/>
      <c r="Y12" s="15">
        <f>Q12+S12+U12+W12</f>
        <v>577167.448</v>
      </c>
      <c r="Z12" s="15"/>
      <c r="AA12" s="15">
        <v>235983.43</v>
      </c>
      <c r="AB12" s="15"/>
      <c r="AC12" s="15">
        <v>53.682</v>
      </c>
      <c r="AD12" s="15"/>
      <c r="AE12" s="15">
        <f>681679.987-AG12</f>
        <v>672662.787</v>
      </c>
      <c r="AF12" s="15"/>
      <c r="AG12" s="15">
        <v>9017.2</v>
      </c>
      <c r="AH12" s="15"/>
      <c r="AI12" s="15">
        <f>AA12+AC12+AE12+AG12</f>
        <v>917717.0989999999</v>
      </c>
      <c r="AJ12" s="15"/>
      <c r="AK12" s="15">
        <f>16380.13+5925.59-333.94</f>
        <v>21971.780000000002</v>
      </c>
      <c r="AL12" s="15"/>
      <c r="AM12" s="15">
        <v>81887.29000000001</v>
      </c>
      <c r="AN12" s="15"/>
      <c r="AO12" s="15">
        <v>20671.170000000002</v>
      </c>
      <c r="AP12" s="5"/>
      <c r="AQ12" s="17">
        <f>O12+Y12-AI12+AK12-AM12+AO12</f>
        <v>0.00900000003821333</v>
      </c>
      <c r="AS12" s="15">
        <f>AA12+AC12+AM12-AO12</f>
        <v>297253.232</v>
      </c>
      <c r="AU12" s="18"/>
    </row>
    <row r="13" spans="1:47" ht="15.75">
      <c r="A13" s="13"/>
      <c r="B13" s="13"/>
      <c r="C13" s="2" t="s">
        <v>5</v>
      </c>
      <c r="D13" s="13"/>
      <c r="E13" s="3" t="s">
        <v>5</v>
      </c>
      <c r="F13" s="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5"/>
      <c r="AQ13" s="5"/>
      <c r="AS13" s="15"/>
      <c r="AU13" s="18"/>
    </row>
    <row r="14" spans="1:47" ht="15.75">
      <c r="A14" s="13">
        <f>A12+1</f>
        <v>4</v>
      </c>
      <c r="B14" s="13"/>
      <c r="C14" s="2" t="s">
        <v>8</v>
      </c>
      <c r="D14" s="13"/>
      <c r="E14" s="3">
        <v>2014</v>
      </c>
      <c r="F14" s="5"/>
      <c r="G14" s="15">
        <v>141915</v>
      </c>
      <c r="H14" s="15"/>
      <c r="I14" s="15">
        <v>469235</v>
      </c>
      <c r="J14" s="15"/>
      <c r="K14" s="15">
        <v>139494.5</v>
      </c>
      <c r="L14" s="15"/>
      <c r="M14" s="15">
        <v>219535</v>
      </c>
      <c r="N14" s="15"/>
      <c r="O14" s="15">
        <f>G14+I14+K14+M14</f>
        <v>970179.5</v>
      </c>
      <c r="P14" s="15"/>
      <c r="Q14" s="15">
        <v>135241.05000000022</v>
      </c>
      <c r="R14" s="15"/>
      <c r="S14" s="15">
        <v>128673.45000000004</v>
      </c>
      <c r="T14" s="15"/>
      <c r="U14" s="15">
        <v>75823.807</v>
      </c>
      <c r="V14" s="15"/>
      <c r="W14" s="16"/>
      <c r="X14" s="15"/>
      <c r="Y14" s="15">
        <f>Q14+S14+U14+W14</f>
        <v>339738.30700000026</v>
      </c>
      <c r="Z14" s="15"/>
      <c r="AA14" s="15">
        <v>514028.3079999993</v>
      </c>
      <c r="AB14" s="15"/>
      <c r="AC14" s="16"/>
      <c r="AD14" s="15"/>
      <c r="AE14" s="15">
        <f>825258.256-AG14</f>
        <v>814211.1560000001</v>
      </c>
      <c r="AF14" s="15"/>
      <c r="AG14" s="15">
        <v>11047.1</v>
      </c>
      <c r="AH14" s="15"/>
      <c r="AI14" s="15">
        <f>AA14+AC14+AE14+AG14</f>
        <v>1339286.5639999995</v>
      </c>
      <c r="AJ14" s="15"/>
      <c r="AK14" s="15">
        <v>29368.755</v>
      </c>
      <c r="AL14" s="15"/>
      <c r="AM14" s="16"/>
      <c r="AN14" s="15"/>
      <c r="AO14" s="16"/>
      <c r="AP14" s="5"/>
      <c r="AQ14" s="17">
        <f>O14+Y14-AI14+AK14-AM14+AO14</f>
        <v>-0.0019999992837256286</v>
      </c>
      <c r="AS14" s="16"/>
      <c r="AU14" s="18"/>
    </row>
    <row r="15" spans="1:47" ht="15.75">
      <c r="A15" s="13"/>
      <c r="B15" s="13"/>
      <c r="C15" s="2" t="s">
        <v>5</v>
      </c>
      <c r="D15" s="13"/>
      <c r="E15" s="3" t="s">
        <v>5</v>
      </c>
      <c r="F15" s="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  <c r="X15" s="15"/>
      <c r="Y15" s="15"/>
      <c r="Z15" s="15"/>
      <c r="AA15" s="15"/>
      <c r="AB15" s="15"/>
      <c r="AC15" s="16"/>
      <c r="AD15" s="15"/>
      <c r="AE15" s="15"/>
      <c r="AF15" s="15"/>
      <c r="AG15" s="15"/>
      <c r="AH15" s="15"/>
      <c r="AI15" s="15"/>
      <c r="AJ15" s="15"/>
      <c r="AK15" s="15"/>
      <c r="AL15" s="15"/>
      <c r="AM15" s="16"/>
      <c r="AN15" s="15"/>
      <c r="AO15" s="16"/>
      <c r="AP15" s="5"/>
      <c r="AQ15" s="5"/>
      <c r="AS15" s="16"/>
      <c r="AU15" s="18"/>
    </row>
    <row r="16" spans="1:45" ht="15.75">
      <c r="A16" s="13">
        <f>A14+1</f>
        <v>5</v>
      </c>
      <c r="B16" s="13"/>
      <c r="C16" s="2" t="s">
        <v>9</v>
      </c>
      <c r="D16" s="13"/>
      <c r="E16" s="3">
        <v>2014</v>
      </c>
      <c r="F16" s="5"/>
      <c r="G16" s="15">
        <v>154971</v>
      </c>
      <c r="H16" s="15"/>
      <c r="I16" s="15">
        <v>425614</v>
      </c>
      <c r="J16" s="15"/>
      <c r="K16" s="15">
        <v>52281</v>
      </c>
      <c r="L16" s="15"/>
      <c r="M16" s="15">
        <v>249044</v>
      </c>
      <c r="N16" s="15"/>
      <c r="O16" s="15">
        <f>G16+I16+K16+M16</f>
        <v>881910</v>
      </c>
      <c r="P16" s="15"/>
      <c r="Q16" s="15">
        <v>94746.00000000007</v>
      </c>
      <c r="R16" s="15"/>
      <c r="S16" s="15">
        <v>95240.10000000015</v>
      </c>
      <c r="T16" s="15"/>
      <c r="U16" s="15">
        <v>57851.082</v>
      </c>
      <c r="V16" s="15"/>
      <c r="W16" s="16"/>
      <c r="X16" s="15"/>
      <c r="Y16" s="15">
        <f>Q16+S16+U16+W16</f>
        <v>247837.1820000002</v>
      </c>
      <c r="Z16" s="15"/>
      <c r="AA16" s="15">
        <v>486463.6669999999</v>
      </c>
      <c r="AB16" s="15"/>
      <c r="AC16" s="16"/>
      <c r="AD16" s="15"/>
      <c r="AE16" s="15">
        <f>665798.003-AG16</f>
        <v>656641.503</v>
      </c>
      <c r="AF16" s="15"/>
      <c r="AG16" s="15">
        <v>9156.5</v>
      </c>
      <c r="AH16" s="15"/>
      <c r="AI16" s="15">
        <f>AA16+AC16+AE16+AG16</f>
        <v>1152261.67</v>
      </c>
      <c r="AJ16" s="15"/>
      <c r="AK16" s="15">
        <v>22514.508</v>
      </c>
      <c r="AL16" s="15"/>
      <c r="AM16" s="16"/>
      <c r="AN16" s="15"/>
      <c r="AO16" s="16"/>
      <c r="AP16" s="5"/>
      <c r="AQ16" s="17">
        <f>O16+Y16-AI16+AK16-AM16+AO16</f>
        <v>0.020000000338768587</v>
      </c>
      <c r="AS16" s="16"/>
    </row>
    <row r="17" spans="1:45" ht="15.75">
      <c r="A17" s="13"/>
      <c r="B17" s="13"/>
      <c r="C17" s="2" t="s">
        <v>5</v>
      </c>
      <c r="D17" s="13"/>
      <c r="E17" s="3" t="s">
        <v>5</v>
      </c>
      <c r="F17" s="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  <c r="X17" s="15"/>
      <c r="Y17" s="15"/>
      <c r="Z17" s="15"/>
      <c r="AA17" s="15"/>
      <c r="AB17" s="15"/>
      <c r="AC17" s="16"/>
      <c r="AD17" s="15"/>
      <c r="AE17" s="15"/>
      <c r="AF17" s="15"/>
      <c r="AG17" s="15"/>
      <c r="AH17" s="15"/>
      <c r="AI17" s="15"/>
      <c r="AJ17" s="15"/>
      <c r="AK17" s="15"/>
      <c r="AL17" s="15"/>
      <c r="AM17" s="16"/>
      <c r="AN17" s="15"/>
      <c r="AO17" s="16"/>
      <c r="AP17" s="5"/>
      <c r="AQ17" s="5"/>
      <c r="AS17" s="16"/>
    </row>
    <row r="18" spans="1:45" ht="15.75">
      <c r="A18" s="13">
        <f>A16+1</f>
        <v>6</v>
      </c>
      <c r="B18" s="13"/>
      <c r="C18" s="2" t="s">
        <v>10</v>
      </c>
      <c r="D18" s="13"/>
      <c r="E18" s="3">
        <v>2014</v>
      </c>
      <c r="F18" s="5"/>
      <c r="G18" s="15">
        <v>149784</v>
      </c>
      <c r="H18" s="15"/>
      <c r="I18" s="15">
        <v>146071</v>
      </c>
      <c r="J18" s="15"/>
      <c r="K18" s="15">
        <v>180246</v>
      </c>
      <c r="L18" s="15"/>
      <c r="M18" s="15">
        <v>250451</v>
      </c>
      <c r="N18" s="15"/>
      <c r="O18" s="15">
        <f>G18+I18+K18+M18</f>
        <v>726552</v>
      </c>
      <c r="P18" s="15"/>
      <c r="Q18" s="15">
        <v>143799.60000000015</v>
      </c>
      <c r="R18" s="15"/>
      <c r="S18" s="15">
        <v>138628.8</v>
      </c>
      <c r="T18" s="15"/>
      <c r="U18" s="15">
        <v>42405.761</v>
      </c>
      <c r="V18" s="15"/>
      <c r="W18" s="16"/>
      <c r="X18" s="15"/>
      <c r="Y18" s="15">
        <f>Q18+S18+U18+W18</f>
        <v>324834.16100000014</v>
      </c>
      <c r="Z18" s="15"/>
      <c r="AA18" s="15">
        <v>435872.82599999977</v>
      </c>
      <c r="AB18" s="15"/>
      <c r="AC18" s="16"/>
      <c r="AD18" s="15"/>
      <c r="AE18" s="15">
        <f>638199.708-AG18</f>
        <v>629594.708</v>
      </c>
      <c r="AF18" s="15"/>
      <c r="AG18" s="15">
        <v>8605</v>
      </c>
      <c r="AH18" s="15"/>
      <c r="AI18" s="15">
        <f>AA18+AC18+AE18+AG18</f>
        <v>1074072.5339999998</v>
      </c>
      <c r="AJ18" s="15"/>
      <c r="AK18" s="15">
        <v>22686.399</v>
      </c>
      <c r="AL18" s="15"/>
      <c r="AM18" s="16"/>
      <c r="AN18" s="15"/>
      <c r="AO18" s="16"/>
      <c r="AP18" s="5"/>
      <c r="AQ18" s="17">
        <f>O18+Y18-AI18+AK18-AM18+AO18</f>
        <v>0.02600000032907701</v>
      </c>
      <c r="AS18" s="16"/>
    </row>
    <row r="19" spans="1:45" ht="15.75">
      <c r="A19" s="13"/>
      <c r="B19" s="13"/>
      <c r="C19" s="2" t="s">
        <v>5</v>
      </c>
      <c r="D19" s="13"/>
      <c r="E19" s="3" t="s">
        <v>5</v>
      </c>
      <c r="F19" s="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15"/>
      <c r="Y19" s="15"/>
      <c r="Z19" s="15"/>
      <c r="AA19" s="15"/>
      <c r="AB19" s="15"/>
      <c r="AC19" s="16"/>
      <c r="AD19" s="15"/>
      <c r="AE19" s="15"/>
      <c r="AF19" s="15"/>
      <c r="AG19" s="15"/>
      <c r="AH19" s="15"/>
      <c r="AI19" s="15"/>
      <c r="AJ19" s="15"/>
      <c r="AK19" s="15"/>
      <c r="AL19" s="15"/>
      <c r="AM19" s="16"/>
      <c r="AN19" s="15"/>
      <c r="AO19" s="16"/>
      <c r="AP19" s="5"/>
      <c r="AQ19" s="5"/>
      <c r="AS19" s="16"/>
    </row>
    <row r="20" spans="1:45" ht="15.75">
      <c r="A20" s="13">
        <f>A18+1</f>
        <v>7</v>
      </c>
      <c r="B20" s="13"/>
      <c r="C20" s="2" t="s">
        <v>11</v>
      </c>
      <c r="D20" s="13"/>
      <c r="E20" s="3">
        <v>2014</v>
      </c>
      <c r="F20" s="5"/>
      <c r="G20" s="15">
        <v>78200</v>
      </c>
      <c r="H20" s="15"/>
      <c r="I20" s="15">
        <v>399940</v>
      </c>
      <c r="J20" s="15"/>
      <c r="K20" s="15">
        <v>217935</v>
      </c>
      <c r="L20" s="15"/>
      <c r="M20" s="15">
        <v>150979</v>
      </c>
      <c r="N20" s="15"/>
      <c r="O20" s="15">
        <f>G20+I20+K20+M20</f>
        <v>847054</v>
      </c>
      <c r="P20" s="15"/>
      <c r="Q20" s="15">
        <v>109937.99999999993</v>
      </c>
      <c r="R20" s="15"/>
      <c r="S20" s="15">
        <v>90024.14999999988</v>
      </c>
      <c r="T20" s="15"/>
      <c r="U20" s="15">
        <v>55634.781</v>
      </c>
      <c r="V20" s="15"/>
      <c r="W20" s="16"/>
      <c r="X20" s="15"/>
      <c r="Y20" s="15">
        <f>Q20+S20+U20+W20</f>
        <v>255596.9309999998</v>
      </c>
      <c r="Z20" s="15"/>
      <c r="AA20" s="15">
        <v>626498.1300000007</v>
      </c>
      <c r="AB20" s="15"/>
      <c r="AC20" s="16"/>
      <c r="AD20" s="15"/>
      <c r="AE20" s="15">
        <f>490480.075-AG20</f>
        <v>484088.375</v>
      </c>
      <c r="AF20" s="15"/>
      <c r="AG20" s="15">
        <v>6391.7</v>
      </c>
      <c r="AH20" s="15"/>
      <c r="AI20" s="15">
        <f>AA20+AC20+AE20+AG20</f>
        <v>1116978.2050000008</v>
      </c>
      <c r="AJ20" s="15"/>
      <c r="AK20" s="15">
        <v>14327.262</v>
      </c>
      <c r="AL20" s="15"/>
      <c r="AM20" s="16"/>
      <c r="AN20" s="15"/>
      <c r="AO20" s="16"/>
      <c r="AP20" s="5"/>
      <c r="AQ20" s="17">
        <f>O20+Y20-AI20+AK20-AM20+AO20</f>
        <v>-0.012000000906482455</v>
      </c>
      <c r="AS20" s="16"/>
    </row>
    <row r="21" spans="1:45" ht="15.75">
      <c r="A21" s="13"/>
      <c r="B21" s="13"/>
      <c r="C21" s="2" t="s">
        <v>5</v>
      </c>
      <c r="D21" s="13"/>
      <c r="E21" s="3" t="s">
        <v>5</v>
      </c>
      <c r="F21" s="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  <c r="X21" s="15"/>
      <c r="Y21" s="15"/>
      <c r="Z21" s="15"/>
      <c r="AA21" s="15"/>
      <c r="AB21" s="15"/>
      <c r="AC21" s="16"/>
      <c r="AD21" s="15"/>
      <c r="AE21" s="15"/>
      <c r="AF21" s="15"/>
      <c r="AG21" s="15"/>
      <c r="AH21" s="15"/>
      <c r="AI21" s="15"/>
      <c r="AJ21" s="15"/>
      <c r="AK21" s="15"/>
      <c r="AL21" s="15"/>
      <c r="AM21" s="16"/>
      <c r="AN21" s="15"/>
      <c r="AO21" s="16"/>
      <c r="AP21" s="5"/>
      <c r="AQ21" s="5"/>
      <c r="AS21" s="16"/>
    </row>
    <row r="22" spans="1:45" ht="15.75">
      <c r="A22" s="13">
        <f>A20+1</f>
        <v>8</v>
      </c>
      <c r="B22" s="13"/>
      <c r="C22" s="2" t="s">
        <v>12</v>
      </c>
      <c r="D22" s="13"/>
      <c r="E22" s="3">
        <v>2014</v>
      </c>
      <c r="F22" s="5"/>
      <c r="G22" s="15">
        <v>64783.003615420734</v>
      </c>
      <c r="H22" s="15"/>
      <c r="I22" s="15">
        <v>314113.0009228622</v>
      </c>
      <c r="J22" s="15"/>
      <c r="K22" s="15">
        <v>155947.99855210923</v>
      </c>
      <c r="L22" s="15"/>
      <c r="M22" s="15">
        <v>161318.00565582563</v>
      </c>
      <c r="N22" s="15"/>
      <c r="O22" s="15">
        <f>G22+I22+K22+M22</f>
        <v>696162.0087462177</v>
      </c>
      <c r="P22" s="15"/>
      <c r="Q22" s="15">
        <v>0</v>
      </c>
      <c r="R22" s="15"/>
      <c r="S22" s="15">
        <v>137997.75396625622</v>
      </c>
      <c r="T22" s="15"/>
      <c r="U22" s="15">
        <v>74853.971</v>
      </c>
      <c r="V22" s="15"/>
      <c r="W22" s="16"/>
      <c r="X22" s="15"/>
      <c r="Y22" s="15">
        <f>Q22+S22+U22+W22</f>
        <v>212851.72496625624</v>
      </c>
      <c r="Z22" s="15"/>
      <c r="AA22" s="15">
        <v>401021.485</v>
      </c>
      <c r="AB22" s="15"/>
      <c r="AC22" s="16"/>
      <c r="AD22" s="15"/>
      <c r="AE22" s="15">
        <f>520941.075-AG22</f>
        <v>514250.97500000003</v>
      </c>
      <c r="AF22" s="15"/>
      <c r="AG22" s="15">
        <v>6690.1</v>
      </c>
      <c r="AH22" s="15"/>
      <c r="AI22" s="15">
        <f>AA22+AC22+AE22+AG22</f>
        <v>921962.5599999999</v>
      </c>
      <c r="AJ22" s="15"/>
      <c r="AK22" s="15">
        <v>12948.843</v>
      </c>
      <c r="AL22" s="15"/>
      <c r="AM22" s="16"/>
      <c r="AN22" s="15"/>
      <c r="AO22" s="16"/>
      <c r="AP22" s="5"/>
      <c r="AQ22" s="17">
        <f>O22+Y22-AI22+AK22-AM22+AO22</f>
        <v>0.01671247394551756</v>
      </c>
      <c r="AS22" s="16"/>
    </row>
    <row r="23" spans="1:45" ht="15.75">
      <c r="A23" s="13"/>
      <c r="B23" s="13"/>
      <c r="C23" s="2" t="s">
        <v>5</v>
      </c>
      <c r="D23" s="13"/>
      <c r="E23" s="3" t="s">
        <v>5</v>
      </c>
      <c r="F23" s="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  <c r="X23" s="15"/>
      <c r="Y23" s="15"/>
      <c r="Z23" s="15"/>
      <c r="AA23" s="15"/>
      <c r="AB23" s="15"/>
      <c r="AC23" s="16"/>
      <c r="AD23" s="15"/>
      <c r="AE23" s="15"/>
      <c r="AF23" s="15"/>
      <c r="AG23" s="15"/>
      <c r="AH23" s="15"/>
      <c r="AI23" s="15"/>
      <c r="AJ23" s="15"/>
      <c r="AK23" s="15"/>
      <c r="AL23" s="15"/>
      <c r="AM23" s="16"/>
      <c r="AN23" s="15"/>
      <c r="AO23" s="16"/>
      <c r="AP23" s="5"/>
      <c r="AQ23" s="5"/>
      <c r="AS23" s="16"/>
    </row>
    <row r="24" spans="1:45" ht="15.75">
      <c r="A24" s="13">
        <f>A22+1</f>
        <v>9</v>
      </c>
      <c r="B24" s="13"/>
      <c r="C24" s="2" t="s">
        <v>13</v>
      </c>
      <c r="D24" s="13"/>
      <c r="E24" s="3">
        <v>2014</v>
      </c>
      <c r="F24" s="5"/>
      <c r="G24" s="15">
        <v>115112.9945787516</v>
      </c>
      <c r="H24" s="15"/>
      <c r="I24" s="15">
        <v>459002.9858494056</v>
      </c>
      <c r="J24" s="15"/>
      <c r="K24" s="15">
        <v>138198.99754753805</v>
      </c>
      <c r="L24" s="15"/>
      <c r="M24" s="15">
        <v>211280.0005894253</v>
      </c>
      <c r="N24" s="15"/>
      <c r="O24" s="15">
        <f>G24+I24+K24+M24</f>
        <v>923594.9785651205</v>
      </c>
      <c r="P24" s="15"/>
      <c r="Q24" s="15">
        <v>103458.45274788597</v>
      </c>
      <c r="R24" s="15"/>
      <c r="S24" s="15">
        <v>112324.05868699282</v>
      </c>
      <c r="T24" s="15"/>
      <c r="U24" s="15">
        <v>74632.903</v>
      </c>
      <c r="V24" s="15"/>
      <c r="W24" s="16"/>
      <c r="X24" s="15"/>
      <c r="Y24" s="15">
        <f>Q24+S24+U24+W24</f>
        <v>290415.4144348788</v>
      </c>
      <c r="Z24" s="15"/>
      <c r="AA24" s="15">
        <v>675821.757</v>
      </c>
      <c r="AB24" s="15"/>
      <c r="AC24" s="16"/>
      <c r="AD24" s="15"/>
      <c r="AE24" s="15">
        <f>553966.769-AG24</f>
        <v>546532.069</v>
      </c>
      <c r="AF24" s="15"/>
      <c r="AG24" s="15">
        <v>7434.7</v>
      </c>
      <c r="AH24" s="15"/>
      <c r="AI24" s="15">
        <f>AA24+AC24+AE24+AG24</f>
        <v>1229788.5259999998</v>
      </c>
      <c r="AJ24" s="15"/>
      <c r="AK24" s="15">
        <v>15778.115</v>
      </c>
      <c r="AL24" s="15"/>
      <c r="AM24" s="16"/>
      <c r="AN24" s="15"/>
      <c r="AO24" s="16"/>
      <c r="AP24" s="5"/>
      <c r="AQ24" s="17">
        <f>O24+Y24-AI24+AK24-AM24+AO24</f>
        <v>-0.018000000613028533</v>
      </c>
      <c r="AS24" s="16"/>
    </row>
    <row r="25" spans="1:45" ht="15.75">
      <c r="A25" s="13"/>
      <c r="B25" s="13"/>
      <c r="C25" s="2" t="s">
        <v>5</v>
      </c>
      <c r="D25" s="13"/>
      <c r="E25" s="3" t="s">
        <v>5</v>
      </c>
      <c r="F25" s="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6"/>
      <c r="X25" s="15"/>
      <c r="Y25" s="15"/>
      <c r="Z25" s="15"/>
      <c r="AA25" s="15"/>
      <c r="AB25" s="15"/>
      <c r="AC25" s="16"/>
      <c r="AD25" s="15"/>
      <c r="AE25" s="15"/>
      <c r="AF25" s="15"/>
      <c r="AG25" s="15"/>
      <c r="AH25" s="15"/>
      <c r="AI25" s="15"/>
      <c r="AJ25" s="15"/>
      <c r="AK25" s="15"/>
      <c r="AL25" s="15"/>
      <c r="AM25" s="16"/>
      <c r="AN25" s="15"/>
      <c r="AO25" s="16"/>
      <c r="AP25" s="5"/>
      <c r="AQ25" s="5"/>
      <c r="AS25" s="16"/>
    </row>
    <row r="26" spans="1:45" ht="15.75">
      <c r="A26" s="13">
        <f>A24+1</f>
        <v>10</v>
      </c>
      <c r="B26" s="13"/>
      <c r="C26" s="2" t="s">
        <v>14</v>
      </c>
      <c r="D26" s="13"/>
      <c r="E26" s="3">
        <v>2014</v>
      </c>
      <c r="F26" s="5"/>
      <c r="G26" s="15">
        <v>65054.004139839766</v>
      </c>
      <c r="H26" s="15"/>
      <c r="I26" s="15">
        <v>400591.0034449234</v>
      </c>
      <c r="J26" s="15"/>
      <c r="K26" s="15">
        <v>194124.99792446467</v>
      </c>
      <c r="L26" s="15"/>
      <c r="M26" s="15">
        <v>238476.99628957175</v>
      </c>
      <c r="N26" s="15"/>
      <c r="O26" s="15">
        <f>G26+I26+K26+M26</f>
        <v>898247.0017987996</v>
      </c>
      <c r="P26" s="15"/>
      <c r="Q26" s="15">
        <v>86104.06002686989</v>
      </c>
      <c r="R26" s="15"/>
      <c r="S26" s="15">
        <v>116564.98952250363</v>
      </c>
      <c r="T26" s="15"/>
      <c r="U26" s="15">
        <v>89330.635</v>
      </c>
      <c r="V26" s="15"/>
      <c r="W26" s="16"/>
      <c r="X26" s="15"/>
      <c r="Y26" s="15">
        <f>Q26+S26+U26+W26</f>
        <v>291999.6845493735</v>
      </c>
      <c r="Z26" s="15"/>
      <c r="AA26" s="15">
        <v>638387.081</v>
      </c>
      <c r="AB26" s="15"/>
      <c r="AC26" s="16"/>
      <c r="AD26" s="15"/>
      <c r="AE26" s="15">
        <f>568054.308-AG26</f>
        <v>560320.9079999999</v>
      </c>
      <c r="AF26" s="15"/>
      <c r="AG26" s="15">
        <v>7733.4</v>
      </c>
      <c r="AH26" s="15"/>
      <c r="AI26" s="15">
        <f>AA26+AC26+AE26+AG26</f>
        <v>1206441.389</v>
      </c>
      <c r="AJ26" s="15"/>
      <c r="AK26" s="15">
        <v>16194.7</v>
      </c>
      <c r="AL26" s="15"/>
      <c r="AM26" s="16"/>
      <c r="AN26" s="15"/>
      <c r="AO26" s="16"/>
      <c r="AP26" s="5"/>
      <c r="AQ26" s="17">
        <f>O26+Y26-AI26+AK26-AM26+AO26</f>
        <v>-0.00265182689690846</v>
      </c>
      <c r="AS26" s="16"/>
    </row>
    <row r="27" spans="1:45" ht="15.75">
      <c r="A27" s="13"/>
      <c r="B27" s="13"/>
      <c r="C27" s="2" t="s">
        <v>5</v>
      </c>
      <c r="D27" s="13"/>
      <c r="E27" s="3" t="s">
        <v>5</v>
      </c>
      <c r="F27" s="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6"/>
      <c r="X27" s="15"/>
      <c r="Y27" s="15"/>
      <c r="Z27" s="15"/>
      <c r="AA27" s="15"/>
      <c r="AB27" s="15"/>
      <c r="AC27" s="16"/>
      <c r="AD27" s="15"/>
      <c r="AE27" s="15"/>
      <c r="AF27" s="15"/>
      <c r="AG27" s="15"/>
      <c r="AH27" s="15"/>
      <c r="AI27" s="15"/>
      <c r="AJ27" s="15"/>
      <c r="AK27" s="15"/>
      <c r="AL27" s="15"/>
      <c r="AM27" s="16"/>
      <c r="AN27" s="15"/>
      <c r="AO27" s="16"/>
      <c r="AP27" s="5"/>
      <c r="AQ27" s="5"/>
      <c r="AS27" s="16"/>
    </row>
    <row r="28" spans="1:45" ht="15.75">
      <c r="A28" s="13">
        <f>A26+1</f>
        <v>11</v>
      </c>
      <c r="B28" s="13"/>
      <c r="C28" s="2" t="s">
        <v>2</v>
      </c>
      <c r="D28" s="13"/>
      <c r="E28" s="3">
        <v>2014</v>
      </c>
      <c r="F28" s="5"/>
      <c r="G28" s="15">
        <v>132665.99907436114</v>
      </c>
      <c r="H28" s="15"/>
      <c r="I28" s="15">
        <v>453066.0074154885</v>
      </c>
      <c r="J28" s="15"/>
      <c r="K28" s="15">
        <v>225261.99808658275</v>
      </c>
      <c r="L28" s="15"/>
      <c r="M28" s="15">
        <v>153145.98055293236</v>
      </c>
      <c r="N28" s="15"/>
      <c r="O28" s="15">
        <f>G28+I28+K28+M28</f>
        <v>964139.9851293648</v>
      </c>
      <c r="P28" s="15"/>
      <c r="Q28" s="15">
        <v>120579.30320832228</v>
      </c>
      <c r="R28" s="15"/>
      <c r="S28" s="15">
        <v>95146.80166231444</v>
      </c>
      <c r="T28" s="15"/>
      <c r="U28" s="15">
        <v>85871.148</v>
      </c>
      <c r="V28" s="15"/>
      <c r="W28" s="16"/>
      <c r="X28" s="15"/>
      <c r="Y28" s="15">
        <f>Q28+S28+U28+W28</f>
        <v>301597.2528706367</v>
      </c>
      <c r="Z28" s="15"/>
      <c r="AA28" s="15">
        <v>710829.857</v>
      </c>
      <c r="AB28" s="15"/>
      <c r="AC28" s="16"/>
      <c r="AD28" s="15"/>
      <c r="AE28" s="15">
        <f>569949.772-AG28</f>
        <v>562055.172</v>
      </c>
      <c r="AF28" s="15"/>
      <c r="AG28" s="15">
        <v>7894.6</v>
      </c>
      <c r="AH28" s="15"/>
      <c r="AI28" s="15">
        <f>AA28+AC28+AE28+AG28</f>
        <v>1280779.6290000002</v>
      </c>
      <c r="AJ28" s="15"/>
      <c r="AK28" s="15">
        <v>15042.376</v>
      </c>
      <c r="AL28" s="15"/>
      <c r="AM28" s="16"/>
      <c r="AN28" s="15"/>
      <c r="AO28" s="16"/>
      <c r="AP28" s="5"/>
      <c r="AQ28" s="17">
        <f>O28+Y28-AI28+AK28-AM28+AO28</f>
        <v>-0.014999998664279701</v>
      </c>
      <c r="AS28" s="16"/>
    </row>
    <row r="29" spans="1:45" ht="15.75">
      <c r="A29" s="13"/>
      <c r="B29" s="13"/>
      <c r="C29" s="2" t="s">
        <v>5</v>
      </c>
      <c r="D29" s="13"/>
      <c r="E29" s="3" t="s">
        <v>5</v>
      </c>
      <c r="F29" s="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6"/>
      <c r="X29" s="15"/>
      <c r="Y29" s="15"/>
      <c r="Z29" s="15"/>
      <c r="AA29" s="15"/>
      <c r="AB29" s="15"/>
      <c r="AC29" s="16"/>
      <c r="AD29" s="15"/>
      <c r="AE29" s="15"/>
      <c r="AF29" s="15"/>
      <c r="AG29" s="15"/>
      <c r="AH29" s="15"/>
      <c r="AI29" s="15"/>
      <c r="AJ29" s="15"/>
      <c r="AK29" s="15"/>
      <c r="AL29" s="15"/>
      <c r="AM29" s="16"/>
      <c r="AN29" s="15"/>
      <c r="AO29" s="16"/>
      <c r="AP29" s="5"/>
      <c r="AQ29" s="5"/>
      <c r="AS29" s="16"/>
    </row>
    <row r="30" spans="1:45" ht="15.75">
      <c r="A30" s="13">
        <f>A28+1</f>
        <v>12</v>
      </c>
      <c r="B30" s="13"/>
      <c r="C30" s="2" t="s">
        <v>3</v>
      </c>
      <c r="D30" s="13"/>
      <c r="E30" s="3">
        <v>2014</v>
      </c>
      <c r="F30" s="5"/>
      <c r="G30" s="15">
        <v>22752.001802926843</v>
      </c>
      <c r="H30" s="15"/>
      <c r="I30" s="15">
        <v>187765.00578915686</v>
      </c>
      <c r="J30" s="15"/>
      <c r="K30" s="15">
        <v>221450.99555138955</v>
      </c>
      <c r="L30" s="15"/>
      <c r="M30" s="15">
        <v>198317.00066112206</v>
      </c>
      <c r="N30" s="15"/>
      <c r="O30" s="15">
        <f>G30+I30+K30+M30</f>
        <v>630285.0038045953</v>
      </c>
      <c r="P30" s="15"/>
      <c r="Q30" s="15">
        <v>114532.34683326262</v>
      </c>
      <c r="R30" s="15"/>
      <c r="S30" s="15">
        <v>114793.04839859043</v>
      </c>
      <c r="T30" s="15"/>
      <c r="U30" s="15">
        <v>43761.142</v>
      </c>
      <c r="V30" s="15"/>
      <c r="W30" s="16"/>
      <c r="X30" s="15"/>
      <c r="Y30" s="15">
        <f>Q30+S30+U30+W30</f>
        <v>273086.53723185306</v>
      </c>
      <c r="Z30" s="15"/>
      <c r="AA30" s="15">
        <v>424296.626</v>
      </c>
      <c r="AB30" s="15"/>
      <c r="AC30" s="16"/>
      <c r="AD30" s="15"/>
      <c r="AE30" s="15">
        <f>492239.71-AG30</f>
        <v>485476.91000000003</v>
      </c>
      <c r="AF30" s="15"/>
      <c r="AG30" s="15">
        <v>6762.8</v>
      </c>
      <c r="AH30" s="15"/>
      <c r="AI30" s="15">
        <f>AA30+AC30+AE30+AG30</f>
        <v>916536.3360000001</v>
      </c>
      <c r="AJ30" s="15"/>
      <c r="AK30" s="15">
        <v>13164.787</v>
      </c>
      <c r="AL30" s="15"/>
      <c r="AM30" s="16"/>
      <c r="AN30" s="15"/>
      <c r="AO30" s="16"/>
      <c r="AP30" s="5"/>
      <c r="AQ30" s="17">
        <f>O30+Y30-AI30+AK30-AM30+AO30</f>
        <v>-0.007963551684952108</v>
      </c>
      <c r="AS30" s="16"/>
    </row>
    <row r="31" spans="1:43" ht="15.75">
      <c r="A31" s="13"/>
      <c r="B31" s="13"/>
      <c r="C31" s="2"/>
      <c r="D31" s="13"/>
      <c r="E31" s="3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14"/>
      <c r="X31" s="5"/>
      <c r="Y31" s="5"/>
      <c r="Z31" s="5"/>
      <c r="AA31" s="5"/>
      <c r="AB31" s="5"/>
      <c r="AC31" s="14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ht="15.75">
      <c r="A32" s="6" t="s">
        <v>5</v>
      </c>
      <c r="B32" s="6"/>
      <c r="C32" s="22" t="s">
        <v>15</v>
      </c>
      <c r="D32" s="6"/>
      <c r="E32" s="6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4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5" ht="16.5" thickBot="1">
      <c r="A33" s="6">
        <f>A30+1</f>
        <v>13</v>
      </c>
      <c r="B33" s="6"/>
      <c r="C33" s="22"/>
      <c r="D33" s="6"/>
      <c r="E33" s="5"/>
      <c r="F33" s="5"/>
      <c r="G33" s="19">
        <f>SUM(G8:G32)</f>
        <v>1102334.0032113001</v>
      </c>
      <c r="H33" s="20"/>
      <c r="I33" s="19">
        <f>SUM(I8:I32)</f>
        <v>3510699.0034218365</v>
      </c>
      <c r="J33" s="20"/>
      <c r="K33" s="19">
        <f>SUM(K8:K32)</f>
        <v>1524941.4876620844</v>
      </c>
      <c r="L33" s="20"/>
      <c r="M33" s="19">
        <f>SUM(M8:M32)</f>
        <v>1832546.983748877</v>
      </c>
      <c r="N33" s="20"/>
      <c r="O33" s="19">
        <f>SUM(O8:O32)</f>
        <v>7970521.478044097</v>
      </c>
      <c r="P33" s="20"/>
      <c r="Q33" s="19">
        <f>SUM(Q8:Q32)</f>
        <v>1248133.212816341</v>
      </c>
      <c r="R33" s="20"/>
      <c r="S33" s="19">
        <f>SUM(S8:S32)</f>
        <v>1420491.4522366577</v>
      </c>
      <c r="T33" s="20"/>
      <c r="U33" s="19">
        <f>SUM(U8:U32)</f>
        <v>685015.76</v>
      </c>
      <c r="V33" s="20"/>
      <c r="W33" s="19">
        <f>SUM(W8:W32)</f>
        <v>931838.598</v>
      </c>
      <c r="X33" s="20"/>
      <c r="Y33" s="19">
        <f>SUM(Y8:Y32)</f>
        <v>4285479.023052999</v>
      </c>
      <c r="Z33" s="20"/>
      <c r="AA33" s="19">
        <f>SUM(AA8:AA32)</f>
        <v>5401848.773909407</v>
      </c>
      <c r="AB33" s="20"/>
      <c r="AC33" s="19">
        <f>SUM(AC8:AC32)</f>
        <v>53.682</v>
      </c>
      <c r="AD33" s="20"/>
      <c r="AE33" s="19">
        <f>SUM(AE8:AE32)</f>
        <v>7050118.036</v>
      </c>
      <c r="AF33" s="20"/>
      <c r="AG33" s="19">
        <f>SUM(AG8:AG32)</f>
        <v>95281.9</v>
      </c>
      <c r="AH33" s="20"/>
      <c r="AI33" s="19">
        <f>SUM(AI8:AI32)</f>
        <v>12547302.39190941</v>
      </c>
      <c r="AJ33" s="20"/>
      <c r="AK33" s="19">
        <f>SUM(AK8:AK32)</f>
        <v>220814.584</v>
      </c>
      <c r="AL33" s="20"/>
      <c r="AM33" s="19">
        <f>SUM(AM8:AM32)</f>
        <v>84330.56700000001</v>
      </c>
      <c r="AN33" s="20"/>
      <c r="AO33" s="19">
        <f>SUM(AO8:AO32)</f>
        <v>154817.913</v>
      </c>
      <c r="AP33" s="5"/>
      <c r="AQ33" s="19">
        <f>SUM(AQ8:AQ32)</f>
        <v>0.03918768949370133</v>
      </c>
      <c r="AS33" s="19">
        <f>SUM(AS8:AS32)</f>
        <v>418195.37290940684</v>
      </c>
    </row>
    <row r="34" spans="1:43" ht="16.5" thickTop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3:5" ht="15.75">
      <c r="C35" s="5"/>
      <c r="D35" s="5"/>
      <c r="E35" s="5"/>
    </row>
    <row r="36" spans="3:5" ht="15.75">
      <c r="C36" s="5"/>
      <c r="D36" s="5"/>
      <c r="E36" s="5"/>
    </row>
    <row r="37" spans="3:5" ht="15.75">
      <c r="C37" s="5"/>
      <c r="D37" s="5"/>
      <c r="E37" s="5"/>
    </row>
  </sheetData>
  <sheetProtection/>
  <mergeCells count="4">
    <mergeCell ref="C32:C33"/>
    <mergeCell ref="Q4:Y4"/>
    <mergeCell ref="G4:O4"/>
    <mergeCell ref="AA4:AI4"/>
  </mergeCells>
  <printOptions/>
  <pageMargins left="0.25" right="0.25" top="0.75" bottom="0.75" header="0.3" footer="0.3"/>
  <pageSetup fitToHeight="1" fitToWidth="1"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2015-02-04T14:25:39Z</cp:lastPrinted>
  <dcterms:created xsi:type="dcterms:W3CDTF">2015-02-03T13:00:40Z</dcterms:created>
  <dcterms:modified xsi:type="dcterms:W3CDTF">2015-03-02T19:44:51Z</dcterms:modified>
  <cp:category/>
  <cp:version/>
  <cp:contentType/>
  <cp:contentStatus/>
</cp:coreProperties>
</file>