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9450" windowHeight="9480" tabRatio="617" activeTab="0"/>
  </bookViews>
  <sheets>
    <sheet name="SEC Allocation" sheetId="1" r:id="rId1"/>
  </sheets>
  <definedNames>
    <definedName name="\P">#REF!</definedName>
    <definedName name="HEAD1">#REF!</definedName>
    <definedName name="_xlnm.Print_Area" localSheetId="0">'SEC Allocation'!$A$1:$M$116</definedName>
    <definedName name="_xlnm.Print_Titles" localSheetId="0">'SEC Allocation'!$A:$B,'SEC Allocation'!$1:$10</definedName>
    <definedName name="SECT1">#REF!</definedName>
    <definedName name="SECT2">#REF!</definedName>
    <definedName name="SECT3">#REF!</definedName>
  </definedNames>
  <calcPr fullCalcOnLoad="1"/>
</workbook>
</file>

<file path=xl/sharedStrings.xml><?xml version="1.0" encoding="utf-8"?>
<sst xmlns="http://schemas.openxmlformats.org/spreadsheetml/2006/main" count="133" uniqueCount="128">
  <si>
    <t>AMERICAN ELECTRIC POWER SYSTEM</t>
  </si>
  <si>
    <t>Taxable</t>
  </si>
  <si>
    <t xml:space="preserve">Allocation of </t>
  </si>
  <si>
    <t>Tax Effect</t>
  </si>
  <si>
    <t>Adjusted</t>
  </si>
  <si>
    <t>Taxable Income</t>
  </si>
  <si>
    <t>Income</t>
  </si>
  <si>
    <t>Parent Company</t>
  </si>
  <si>
    <t xml:space="preserve">of Parent </t>
  </si>
  <si>
    <t>Companies</t>
  </si>
  <si>
    <t>Loss</t>
  </si>
  <si>
    <t>Expense</t>
  </si>
  <si>
    <t>Company Loss</t>
  </si>
  <si>
    <t>AEP Energy Srvcs Gas Holding</t>
  </si>
  <si>
    <t>AEP Fiber Venture, LLC</t>
  </si>
  <si>
    <t>AEP Generating</t>
  </si>
  <si>
    <t>AEP Energy Srvcs Invest. Inc.</t>
  </si>
  <si>
    <t>Central Appal Coal</t>
  </si>
  <si>
    <t>Central Coal Co</t>
  </si>
  <si>
    <t>Cedar Coal</t>
  </si>
  <si>
    <t>Price River Coal</t>
  </si>
  <si>
    <t>Blackhawk Coal</t>
  </si>
  <si>
    <t>Simco, Inc</t>
  </si>
  <si>
    <t>Colomet, Inc</t>
  </si>
  <si>
    <t>Conesville Coal</t>
  </si>
  <si>
    <t>AEP Communications</t>
  </si>
  <si>
    <t>AEP Energy Services</t>
  </si>
  <si>
    <t>AEP Company</t>
  </si>
  <si>
    <t>AEP Service Corp</t>
  </si>
  <si>
    <t>AEP Power Marketing</t>
  </si>
  <si>
    <t>AEP Pro Serv</t>
  </si>
  <si>
    <t>AEP Investments</t>
  </si>
  <si>
    <t>AEP Resources</t>
  </si>
  <si>
    <t>AEP Delaware Invest. Co. II</t>
  </si>
  <si>
    <t>AEP Delaware Invest Co.</t>
  </si>
  <si>
    <t>AEP Gas Power GP, LLC</t>
  </si>
  <si>
    <t>Mutual Energy, LLC</t>
  </si>
  <si>
    <t>AEP T&amp;D Services, LLC</t>
  </si>
  <si>
    <t>CSW Power Marketing Inc.</t>
  </si>
  <si>
    <t>AEP Credit, Inc</t>
  </si>
  <si>
    <t>Total System</t>
  </si>
  <si>
    <t>AEP Coal, Inc.</t>
  </si>
  <si>
    <t>Snowcap Coal Company, Inc.</t>
  </si>
  <si>
    <t>CSW Services International, Inc.</t>
  </si>
  <si>
    <t>CSW Sweeny GP I, Inc.</t>
  </si>
  <si>
    <t>CSW Sweeny GP II, Inc.</t>
  </si>
  <si>
    <t>CSW Sweeny LP I, Inc.</t>
  </si>
  <si>
    <t>CSW Sweeny LP II, Inc.</t>
  </si>
  <si>
    <t>Industry and Energy Assoc LLC</t>
  </si>
  <si>
    <t>Newgulf Power Venture, Inc.</t>
  </si>
  <si>
    <t>AEP Ohio Coal, LLC</t>
  </si>
  <si>
    <t>AEP Elmwood, LLC</t>
  </si>
  <si>
    <t>COMPANY NAME</t>
  </si>
  <si>
    <t>AEP Delaware Invest. Co. III</t>
  </si>
  <si>
    <t>Rep General Partner LLC</t>
  </si>
  <si>
    <t>United Sciences Testing, Inc.</t>
  </si>
  <si>
    <t>Ventures Lease Co., LLC</t>
  </si>
  <si>
    <t>Dolet Hills Lignite Co., LLC</t>
  </si>
  <si>
    <t>AEP Desert Sky LP, LLC</t>
  </si>
  <si>
    <t>AEP Kentucky Coal, LLC</t>
  </si>
  <si>
    <t>Diversified Energy Contractors Co.</t>
  </si>
  <si>
    <t>AEP Coal Marketing , LLC</t>
  </si>
  <si>
    <t>AEP Emissions Marketing, LLC</t>
  </si>
  <si>
    <t>AEP Wind LP II, LLC</t>
  </si>
  <si>
    <t>AEP Wind GP, LLC</t>
  </si>
  <si>
    <t>AEP Desert Sky GP, LLC</t>
  </si>
  <si>
    <t>AEP West Virginia Coal, Inc.</t>
  </si>
  <si>
    <t>Rep Holdco, LLC</t>
  </si>
  <si>
    <t>Rounding Differences</t>
  </si>
  <si>
    <t>Rounding</t>
  </si>
  <si>
    <t>Differences</t>
  </si>
  <si>
    <t>AEP Energy Srvcs Gas Holdings II</t>
  </si>
  <si>
    <t>AEP Wind Holding, LLC</t>
  </si>
  <si>
    <t>Southern Appalachian Coal Co.</t>
  </si>
  <si>
    <t>AEP EmTech, LLC</t>
  </si>
  <si>
    <t xml:space="preserve">AEP C&amp;I Company, LLC   </t>
  </si>
  <si>
    <t>AEP Utility Funding, LLC</t>
  </si>
  <si>
    <t>AEP Non Utility Funding LLC</t>
  </si>
  <si>
    <t>AEP Transportation LLC</t>
  </si>
  <si>
    <t>AEP Wind Energy, LLC</t>
  </si>
  <si>
    <t xml:space="preserve">C3 Communications, Inc.   </t>
  </si>
  <si>
    <t>HPL Storage, Inc.</t>
  </si>
  <si>
    <t xml:space="preserve">AEP TX C&amp;I Retail LP, LLC     </t>
  </si>
  <si>
    <t xml:space="preserve">AEP TX C&amp;I Retail GP, LLC     </t>
  </si>
  <si>
    <t xml:space="preserve">AEP Texas POLR, LLC      </t>
  </si>
  <si>
    <t>CSW International Inc.</t>
  </si>
  <si>
    <t xml:space="preserve">CSW Energy, Inc      </t>
  </si>
  <si>
    <t>AEP Properties, LLC</t>
  </si>
  <si>
    <t xml:space="preserve">CSW Energy Services, Inc.   </t>
  </si>
  <si>
    <t>AEP Desert Sky LP II, LLC</t>
  </si>
  <si>
    <t>2005</t>
  </si>
  <si>
    <t>Including</t>
  </si>
  <si>
    <t>NOL CFWD</t>
  </si>
  <si>
    <t>Addback</t>
  </si>
  <si>
    <t>AEP Memco, LLC</t>
  </si>
  <si>
    <t>AEP Texas Central Co.</t>
  </si>
  <si>
    <t>AEP Texas North Co.</t>
  </si>
  <si>
    <t>Appalachian Power Co.</t>
  </si>
  <si>
    <t>Columbus Southern Power Co.</t>
  </si>
  <si>
    <t>Indiana Michigan Power Co.</t>
  </si>
  <si>
    <t>Kentucky Power Co.</t>
  </si>
  <si>
    <t>Kingsport Power Co.</t>
  </si>
  <si>
    <t>Ohio Power Co.</t>
  </si>
  <si>
    <t>Public Service Co. of Oklahoma</t>
  </si>
  <si>
    <t>Southwestern Electric Power Co.</t>
  </si>
  <si>
    <t>Wheeling Power Co.</t>
  </si>
  <si>
    <t xml:space="preserve">AEP Texas POLR GP, LLC      </t>
  </si>
  <si>
    <t>Preliminary</t>
  </si>
  <si>
    <t>CFIT</t>
  </si>
  <si>
    <t>FINAL SEC TAX ALLOCATION</t>
  </si>
  <si>
    <t>PER 2005 TAX RETURN</t>
  </si>
  <si>
    <t>Noah I Power G.P., Inc.</t>
  </si>
  <si>
    <t>HPL Resources Company LP</t>
  </si>
  <si>
    <t>HPL Holdings, Inc.</t>
  </si>
  <si>
    <t>AEP Communications, LLC</t>
  </si>
  <si>
    <t>AEP Energy Srvcs Ventures</t>
  </si>
  <si>
    <t>AEP Energy Srvcs Ventures II</t>
  </si>
  <si>
    <t>AEP Energy Srvcs Ventures III</t>
  </si>
  <si>
    <t>AEP Gas Marketing LP</t>
  </si>
  <si>
    <t>AEP Retail Energy, LLC</t>
  </si>
  <si>
    <t>AEPR Ohio, LLC</t>
  </si>
  <si>
    <t>AEP Utilities, Inc.</t>
  </si>
  <si>
    <t>CSW Development - 1, Inc.</t>
  </si>
  <si>
    <t>CSW Fort Lupton, Inc.</t>
  </si>
  <si>
    <t>CSW Int'l Two, Inc.</t>
  </si>
  <si>
    <t>Houston Pipeline Company</t>
  </si>
  <si>
    <t>HPL GP, LLC</t>
  </si>
  <si>
    <t>BEFORE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</si>
</sst>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mm/dd/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7" fontId="2" fillId="0" borderId="0" xfId="57" applyNumberFormat="1" applyFont="1" applyAlignment="1">
      <alignment horizontal="center"/>
      <protection/>
    </xf>
    <xf numFmtId="0" fontId="1" fillId="0" borderId="1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7" fontId="1" fillId="0" borderId="0" xfId="57" applyNumberFormat="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1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57" applyNumberFormat="1" applyFont="1" applyFill="1" applyBorder="1" applyAlignment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 quotePrefix="1">
      <alignment horizontal="left"/>
    </xf>
    <xf numFmtId="37" fontId="1" fillId="0" borderId="0" xfId="0" applyNumberFormat="1" applyFont="1" applyFill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ecast 99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3.7109375" style="7" customWidth="1"/>
    <col min="2" max="2" width="40.7109375" style="7" customWidth="1"/>
    <col min="3" max="3" width="2.57421875" style="8" customWidth="1"/>
    <col min="4" max="8" width="13.7109375" style="7" customWidth="1"/>
    <col min="9" max="9" width="3.7109375" style="7" customWidth="1"/>
    <col min="10" max="10" width="13.7109375" style="7" customWidth="1"/>
    <col min="11" max="11" width="13.7109375" style="12" customWidth="1"/>
    <col min="12" max="13" width="13.7109375" style="7" customWidth="1"/>
    <col min="14" max="14" width="9.140625" style="7" customWidth="1"/>
    <col min="15" max="15" width="11.00390625" style="7" customWidth="1"/>
    <col min="16" max="16384" width="9.140625" style="7" customWidth="1"/>
  </cols>
  <sheetData>
    <row r="1" spans="1:3" ht="12.75">
      <c r="A1" s="35" t="s">
        <v>0</v>
      </c>
      <c r="B1" s="35"/>
      <c r="C1" s="35"/>
    </row>
    <row r="2" spans="1:3" ht="12.75">
      <c r="A2" s="35" t="s">
        <v>109</v>
      </c>
      <c r="B2" s="35"/>
      <c r="C2" s="35"/>
    </row>
    <row r="3" spans="1:11" ht="12.75">
      <c r="A3" s="35" t="s">
        <v>110</v>
      </c>
      <c r="B3" s="35"/>
      <c r="C3" s="35"/>
      <c r="K3" s="7"/>
    </row>
    <row r="5" spans="1:13" ht="11.25">
      <c r="A5" s="20"/>
      <c r="B5" s="9"/>
      <c r="C5" s="10"/>
      <c r="D5" s="21"/>
      <c r="E5" s="18"/>
      <c r="F5" s="9"/>
      <c r="G5" s="9"/>
      <c r="H5" s="9"/>
      <c r="I5" s="9"/>
      <c r="J5" s="11"/>
      <c r="K5" s="11"/>
      <c r="L5" s="11"/>
      <c r="M5" s="9"/>
    </row>
    <row r="6" spans="1:9" ht="11.25">
      <c r="A6" s="12"/>
      <c r="B6" s="12"/>
      <c r="C6" s="6"/>
      <c r="D6" s="34" t="s">
        <v>90</v>
      </c>
      <c r="E6" s="8"/>
      <c r="F6" s="34" t="str">
        <f>D6</f>
        <v>2005</v>
      </c>
      <c r="H6" s="8"/>
      <c r="I6" s="8"/>
    </row>
    <row r="7" spans="1:13" s="8" customFormat="1" ht="11.25">
      <c r="A7" s="6"/>
      <c r="B7" s="5"/>
      <c r="C7" s="6"/>
      <c r="D7" s="8" t="s">
        <v>5</v>
      </c>
      <c r="E7" s="8" t="s">
        <v>93</v>
      </c>
      <c r="F7" s="8" t="s">
        <v>5</v>
      </c>
      <c r="G7" s="8" t="s">
        <v>1</v>
      </c>
      <c r="H7" s="8" t="s">
        <v>2</v>
      </c>
      <c r="J7" s="8" t="s">
        <v>107</v>
      </c>
      <c r="K7" s="6" t="s">
        <v>3</v>
      </c>
      <c r="M7" s="8" t="s">
        <v>4</v>
      </c>
    </row>
    <row r="8" spans="1:13" s="8" customFormat="1" ht="11.25">
      <c r="A8" s="6"/>
      <c r="B8" s="6" t="s">
        <v>52</v>
      </c>
      <c r="C8" s="6"/>
      <c r="D8" s="8" t="s">
        <v>91</v>
      </c>
      <c r="E8" s="25">
        <v>2004</v>
      </c>
      <c r="F8" s="8" t="s">
        <v>127</v>
      </c>
      <c r="G8" s="8" t="s">
        <v>6</v>
      </c>
      <c r="H8" s="8" t="s">
        <v>7</v>
      </c>
      <c r="J8" s="8" t="s">
        <v>108</v>
      </c>
      <c r="K8" s="6" t="s">
        <v>8</v>
      </c>
      <c r="L8" s="8" t="s">
        <v>69</v>
      </c>
      <c r="M8" s="8" t="s">
        <v>108</v>
      </c>
    </row>
    <row r="9" spans="1:13" s="8" customFormat="1" ht="11.25">
      <c r="A9" s="9"/>
      <c r="B9" s="9"/>
      <c r="C9" s="10"/>
      <c r="D9" s="2" t="s">
        <v>92</v>
      </c>
      <c r="E9" s="10" t="s">
        <v>92</v>
      </c>
      <c r="F9" s="2" t="s">
        <v>92</v>
      </c>
      <c r="G9" s="2" t="s">
        <v>9</v>
      </c>
      <c r="H9" s="2" t="s">
        <v>10</v>
      </c>
      <c r="I9" s="2"/>
      <c r="J9" s="2" t="s">
        <v>11</v>
      </c>
      <c r="K9" s="10" t="s">
        <v>12</v>
      </c>
      <c r="L9" s="2" t="s">
        <v>70</v>
      </c>
      <c r="M9" s="2" t="s">
        <v>11</v>
      </c>
    </row>
    <row r="10" spans="1:5" ht="4.5" customHeight="1">
      <c r="A10" s="1"/>
      <c r="B10" s="5"/>
      <c r="C10" s="6"/>
      <c r="E10" s="5"/>
    </row>
    <row r="11" spans="1:13" ht="11.25">
      <c r="A11" s="22"/>
      <c r="B11" s="27" t="s">
        <v>75</v>
      </c>
      <c r="C11" s="28"/>
      <c r="D11" s="26">
        <v>-98397</v>
      </c>
      <c r="E11" s="27">
        <v>0</v>
      </c>
      <c r="F11" s="26">
        <f aca="true" t="shared" si="0" ref="F11:F22">D11+E11</f>
        <v>-98397</v>
      </c>
      <c r="G11" s="26">
        <f>IF(F11&gt;0,F11,0)</f>
        <v>0</v>
      </c>
      <c r="H11" s="26">
        <f>-ROUND(G11/G$115*$H$16,0)</f>
        <v>0</v>
      </c>
      <c r="I11" s="26"/>
      <c r="J11" s="26">
        <f>ROUND(F11*0.35,0)</f>
        <v>-34439</v>
      </c>
      <c r="K11" s="26">
        <f>ROUND(H11*0.35,0)</f>
        <v>0</v>
      </c>
      <c r="L11" s="26">
        <v>0</v>
      </c>
      <c r="M11" s="26">
        <f>J11+K11+L11</f>
        <v>-34439</v>
      </c>
    </row>
    <row r="12" spans="1:13" ht="11.25">
      <c r="A12" s="29"/>
      <c r="B12" s="27" t="s">
        <v>61</v>
      </c>
      <c r="C12" s="28"/>
      <c r="D12" s="26">
        <v>34242953</v>
      </c>
      <c r="E12" s="27">
        <v>0</v>
      </c>
      <c r="F12" s="26">
        <f t="shared" si="0"/>
        <v>34242953</v>
      </c>
      <c r="G12" s="26">
        <f>IF(F12&gt;0,F12,0)</f>
        <v>34242953</v>
      </c>
      <c r="H12" s="26">
        <f>-ROUND(G12/G$115*$H$16,0)</f>
        <v>-1717540</v>
      </c>
      <c r="I12" s="26"/>
      <c r="J12" s="26">
        <f aca="true" t="shared" si="1" ref="J12:J23">ROUND(F12*0.35,0)</f>
        <v>11985034</v>
      </c>
      <c r="K12" s="26">
        <f aca="true" t="shared" si="2" ref="K12:K21">ROUND(H12*0.35,0)</f>
        <v>-601139</v>
      </c>
      <c r="L12" s="26">
        <v>0</v>
      </c>
      <c r="M12" s="26">
        <f aca="true" t="shared" si="3" ref="M12:M20">J12+K12+L12</f>
        <v>11383895</v>
      </c>
    </row>
    <row r="13" spans="1:13" ht="11.25">
      <c r="A13" s="22"/>
      <c r="B13" s="27" t="s">
        <v>41</v>
      </c>
      <c r="C13" s="28"/>
      <c r="D13" s="26">
        <v>-6118746</v>
      </c>
      <c r="E13" s="27">
        <v>8671800</v>
      </c>
      <c r="F13" s="26">
        <f t="shared" si="0"/>
        <v>2553054</v>
      </c>
      <c r="G13" s="26">
        <f>IF(F13&gt;0,F13,0)</f>
        <v>2553054</v>
      </c>
      <c r="H13" s="26">
        <f>-ROUND(G13/G$115*$H$16,0)</f>
        <v>-128055</v>
      </c>
      <c r="I13" s="26"/>
      <c r="J13" s="26">
        <f t="shared" si="1"/>
        <v>893569</v>
      </c>
      <c r="K13" s="26">
        <f t="shared" si="2"/>
        <v>-44819</v>
      </c>
      <c r="L13" s="26">
        <v>0</v>
      </c>
      <c r="M13" s="26">
        <f t="shared" si="3"/>
        <v>848750</v>
      </c>
    </row>
    <row r="14" spans="1:13" ht="11.25">
      <c r="A14" s="22"/>
      <c r="B14" s="27" t="s">
        <v>25</v>
      </c>
      <c r="C14" s="28"/>
      <c r="D14" s="26">
        <v>-7514056</v>
      </c>
      <c r="E14" s="27">
        <v>7783200</v>
      </c>
      <c r="F14" s="26">
        <f t="shared" si="0"/>
        <v>269144</v>
      </c>
      <c r="G14" s="26">
        <f>IF(F14&gt;0,F14,0)</f>
        <v>269144</v>
      </c>
      <c r="H14" s="26">
        <f>-ROUND(G14/G$115*$H$16,0)</f>
        <v>-13500</v>
      </c>
      <c r="I14" s="26"/>
      <c r="J14" s="26">
        <f t="shared" si="1"/>
        <v>94200</v>
      </c>
      <c r="K14" s="26">
        <f t="shared" si="2"/>
        <v>-4725</v>
      </c>
      <c r="L14" s="26">
        <v>0</v>
      </c>
      <c r="M14" s="26">
        <f t="shared" si="3"/>
        <v>89475</v>
      </c>
    </row>
    <row r="15" spans="1:13" ht="11.25">
      <c r="A15" s="29"/>
      <c r="B15" s="27" t="s">
        <v>114</v>
      </c>
      <c r="C15" s="30"/>
      <c r="D15" s="26">
        <v>-3920983</v>
      </c>
      <c r="E15" s="27">
        <v>0</v>
      </c>
      <c r="F15" s="26">
        <f t="shared" si="0"/>
        <v>-3920983</v>
      </c>
      <c r="G15" s="26">
        <f>IF(F15&gt;0,F15,0)</f>
        <v>0</v>
      </c>
      <c r="H15" s="26">
        <f>-ROUND(G15/G$115*$H$16,0)</f>
        <v>0</v>
      </c>
      <c r="I15" s="26"/>
      <c r="J15" s="26">
        <f t="shared" si="1"/>
        <v>-1372344</v>
      </c>
      <c r="K15" s="26">
        <f t="shared" si="2"/>
        <v>0</v>
      </c>
      <c r="L15" s="26">
        <v>0</v>
      </c>
      <c r="M15" s="26">
        <f t="shared" si="3"/>
        <v>-1372344</v>
      </c>
    </row>
    <row r="16" spans="1:13" ht="11.25">
      <c r="A16" s="22"/>
      <c r="B16" s="27" t="s">
        <v>27</v>
      </c>
      <c r="C16" s="28"/>
      <c r="D16" s="26">
        <v>-99333534</v>
      </c>
      <c r="E16" s="27">
        <v>15715370</v>
      </c>
      <c r="F16" s="26">
        <f t="shared" si="0"/>
        <v>-83618164</v>
      </c>
      <c r="G16" s="26">
        <f aca="true" t="shared" si="4" ref="G16:G73">IF(F16&gt;0,F16,0)</f>
        <v>0</v>
      </c>
      <c r="H16" s="26">
        <v>82392696</v>
      </c>
      <c r="I16" s="27"/>
      <c r="J16" s="26">
        <f t="shared" si="1"/>
        <v>-29266357</v>
      </c>
      <c r="K16" s="26">
        <f t="shared" si="2"/>
        <v>28837444</v>
      </c>
      <c r="L16" s="26">
        <v>0</v>
      </c>
      <c r="M16" s="26">
        <f t="shared" si="3"/>
        <v>-428913</v>
      </c>
    </row>
    <row r="17" spans="1:13" ht="11.25">
      <c r="A17" s="22"/>
      <c r="B17" s="27" t="s">
        <v>39</v>
      </c>
      <c r="C17" s="28"/>
      <c r="D17" s="26">
        <v>5779770</v>
      </c>
      <c r="E17" s="27">
        <v>0</v>
      </c>
      <c r="F17" s="26">
        <f t="shared" si="0"/>
        <v>5779770</v>
      </c>
      <c r="G17" s="26">
        <f t="shared" si="4"/>
        <v>5779770</v>
      </c>
      <c r="H17" s="26">
        <f>-ROUND(G17/G$115*$H$16,0)</f>
        <v>-289899</v>
      </c>
      <c r="I17" s="26"/>
      <c r="J17" s="26">
        <f t="shared" si="1"/>
        <v>2022920</v>
      </c>
      <c r="K17" s="26">
        <f t="shared" si="2"/>
        <v>-101465</v>
      </c>
      <c r="L17" s="26">
        <v>0</v>
      </c>
      <c r="M17" s="26">
        <f t="shared" si="3"/>
        <v>1921455</v>
      </c>
    </row>
    <row r="18" spans="1:13" ht="11.25">
      <c r="A18" s="22"/>
      <c r="B18" s="27" t="s">
        <v>34</v>
      </c>
      <c r="C18" s="28"/>
      <c r="D18" s="26">
        <v>-48542901</v>
      </c>
      <c r="E18" s="27">
        <v>41597000</v>
      </c>
      <c r="F18" s="26">
        <f t="shared" si="0"/>
        <v>-6945901</v>
      </c>
      <c r="G18" s="26">
        <f t="shared" si="4"/>
        <v>0</v>
      </c>
      <c r="H18" s="26">
        <f>-ROUND(G18/G$115*$H$16,0)</f>
        <v>0</v>
      </c>
      <c r="I18" s="26"/>
      <c r="J18" s="26">
        <f t="shared" si="1"/>
        <v>-2431065</v>
      </c>
      <c r="K18" s="26">
        <f t="shared" si="2"/>
        <v>0</v>
      </c>
      <c r="L18" s="26">
        <v>0</v>
      </c>
      <c r="M18" s="26">
        <f t="shared" si="3"/>
        <v>-2431065</v>
      </c>
    </row>
    <row r="19" spans="1:13" ht="11.25">
      <c r="A19" s="22"/>
      <c r="B19" s="27" t="s">
        <v>33</v>
      </c>
      <c r="C19" s="28"/>
      <c r="D19" s="26">
        <v>-3886358</v>
      </c>
      <c r="E19" s="27">
        <v>2767700</v>
      </c>
      <c r="F19" s="26">
        <f t="shared" si="0"/>
        <v>-1118658</v>
      </c>
      <c r="G19" s="26">
        <f t="shared" si="4"/>
        <v>0</v>
      </c>
      <c r="H19" s="26">
        <f>-ROUND(G19/G$115*$H$16,0)</f>
        <v>0</v>
      </c>
      <c r="I19" s="26"/>
      <c r="J19" s="26">
        <f t="shared" si="1"/>
        <v>-391530</v>
      </c>
      <c r="K19" s="26">
        <f t="shared" si="2"/>
        <v>0</v>
      </c>
      <c r="L19" s="26">
        <v>0</v>
      </c>
      <c r="M19" s="26">
        <f t="shared" si="3"/>
        <v>-391530</v>
      </c>
    </row>
    <row r="20" spans="1:13" ht="11.25">
      <c r="A20" s="22"/>
      <c r="B20" s="27" t="s">
        <v>53</v>
      </c>
      <c r="C20" s="28"/>
      <c r="D20" s="26">
        <v>-148891589</v>
      </c>
      <c r="E20" s="27">
        <v>148250300</v>
      </c>
      <c r="F20" s="26">
        <f t="shared" si="0"/>
        <v>-641289</v>
      </c>
      <c r="G20" s="26">
        <f t="shared" si="4"/>
        <v>0</v>
      </c>
      <c r="H20" s="26">
        <f>-ROUND(G20/G$115*$H$16,0)</f>
        <v>0</v>
      </c>
      <c r="I20" s="26"/>
      <c r="J20" s="26">
        <f t="shared" si="1"/>
        <v>-224451</v>
      </c>
      <c r="K20" s="26">
        <f t="shared" si="2"/>
        <v>0</v>
      </c>
      <c r="L20" s="26">
        <v>0</v>
      </c>
      <c r="M20" s="26">
        <f t="shared" si="3"/>
        <v>-224451</v>
      </c>
    </row>
    <row r="21" spans="1:15" ht="11.25">
      <c r="A21" s="22"/>
      <c r="B21" s="27" t="s">
        <v>65</v>
      </c>
      <c r="C21" s="28"/>
      <c r="D21" s="26">
        <v>-169735</v>
      </c>
      <c r="E21" s="27">
        <v>20300</v>
      </c>
      <c r="F21" s="26">
        <f t="shared" si="0"/>
        <v>-149435</v>
      </c>
      <c r="G21" s="26">
        <f t="shared" si="4"/>
        <v>0</v>
      </c>
      <c r="H21" s="26">
        <f>-ROUND(G21/G$115*$H$16,0)</f>
        <v>0</v>
      </c>
      <c r="I21" s="26"/>
      <c r="J21" s="26">
        <f t="shared" si="1"/>
        <v>-52302</v>
      </c>
      <c r="K21" s="26">
        <f t="shared" si="2"/>
        <v>0</v>
      </c>
      <c r="L21" s="26">
        <v>0</v>
      </c>
      <c r="M21" s="26">
        <f aca="true" t="shared" si="5" ref="M21:M49">J21+K21+L21</f>
        <v>-52302</v>
      </c>
      <c r="O21" s="12"/>
    </row>
    <row r="22" spans="1:13" ht="11.25">
      <c r="A22" s="22"/>
      <c r="B22" s="27" t="s">
        <v>58</v>
      </c>
      <c r="C22" s="28"/>
      <c r="D22" s="26">
        <v>-1352606</v>
      </c>
      <c r="E22" s="27">
        <v>0</v>
      </c>
      <c r="F22" s="26">
        <f t="shared" si="0"/>
        <v>-1352606</v>
      </c>
      <c r="G22" s="26">
        <f t="shared" si="4"/>
        <v>0</v>
      </c>
      <c r="H22" s="26">
        <f>-ROUND(G22/G$115*$H$16,0)</f>
        <v>0</v>
      </c>
      <c r="I22" s="26"/>
      <c r="J22" s="26">
        <f>ROUND(F22*0.35,0)</f>
        <v>-473412</v>
      </c>
      <c r="K22" s="26">
        <f>ROUND(H22*0.35,0)</f>
        <v>0</v>
      </c>
      <c r="L22" s="26">
        <v>0</v>
      </c>
      <c r="M22" s="26">
        <f>J22+K22+L22</f>
        <v>-473412</v>
      </c>
    </row>
    <row r="23" spans="1:15" ht="11.25">
      <c r="A23" s="29"/>
      <c r="B23" s="27" t="s">
        <v>89</v>
      </c>
      <c r="C23" s="28"/>
      <c r="D23" s="26">
        <v>-13076290</v>
      </c>
      <c r="E23" s="27">
        <v>0</v>
      </c>
      <c r="F23" s="26">
        <f aca="true" t="shared" si="6" ref="F23:F79">D23+E23</f>
        <v>-13076290</v>
      </c>
      <c r="G23" s="26">
        <f t="shared" si="4"/>
        <v>0</v>
      </c>
      <c r="H23" s="26">
        <f>-ROUND(G23/G$115*$H$16,0)</f>
        <v>0</v>
      </c>
      <c r="I23" s="26"/>
      <c r="J23" s="26">
        <f t="shared" si="1"/>
        <v>-4576702</v>
      </c>
      <c r="K23" s="26">
        <f aca="true" t="shared" si="7" ref="K23:K79">ROUND(H23*0.35,0)</f>
        <v>0</v>
      </c>
      <c r="L23" s="26">
        <v>0</v>
      </c>
      <c r="M23" s="26">
        <f t="shared" si="5"/>
        <v>-4576702</v>
      </c>
      <c r="O23" s="12"/>
    </row>
    <row r="24" spans="1:13" ht="11.25">
      <c r="A24" s="22"/>
      <c r="B24" s="27" t="s">
        <v>51</v>
      </c>
      <c r="C24" s="28"/>
      <c r="D24" s="26">
        <v>-712100</v>
      </c>
      <c r="E24" s="27">
        <v>0</v>
      </c>
      <c r="F24" s="26">
        <f t="shared" si="6"/>
        <v>-712100</v>
      </c>
      <c r="G24" s="26">
        <f t="shared" si="4"/>
        <v>0</v>
      </c>
      <c r="H24" s="26">
        <f>-ROUND(G24/G$115*$H$16,0)</f>
        <v>0</v>
      </c>
      <c r="I24" s="26"/>
      <c r="J24" s="26">
        <f aca="true" t="shared" si="8" ref="J24:J38">ROUND(F24*0.35,0)</f>
        <v>-249235</v>
      </c>
      <c r="K24" s="26">
        <f t="shared" si="7"/>
        <v>0</v>
      </c>
      <c r="L24" s="26">
        <v>0</v>
      </c>
      <c r="M24" s="26">
        <f t="shared" si="5"/>
        <v>-249235</v>
      </c>
    </row>
    <row r="25" spans="1:13" ht="11.25">
      <c r="A25" s="22"/>
      <c r="B25" s="27" t="s">
        <v>62</v>
      </c>
      <c r="C25" s="28"/>
      <c r="D25" s="26">
        <v>-330</v>
      </c>
      <c r="E25" s="27">
        <v>0</v>
      </c>
      <c r="F25" s="26">
        <f t="shared" si="6"/>
        <v>-330</v>
      </c>
      <c r="G25" s="26">
        <f t="shared" si="4"/>
        <v>0</v>
      </c>
      <c r="H25" s="26">
        <f>-ROUND(G25/G$115*$H$16,0)</f>
        <v>0</v>
      </c>
      <c r="I25" s="26"/>
      <c r="J25" s="26">
        <f t="shared" si="8"/>
        <v>-116</v>
      </c>
      <c r="K25" s="26">
        <f t="shared" si="7"/>
        <v>0</v>
      </c>
      <c r="L25" s="26">
        <v>0</v>
      </c>
      <c r="M25" s="26">
        <f t="shared" si="5"/>
        <v>-116</v>
      </c>
    </row>
    <row r="26" spans="1:13" ht="11.25">
      <c r="A26" s="22"/>
      <c r="B26" s="27" t="s">
        <v>74</v>
      </c>
      <c r="C26" s="28"/>
      <c r="D26" s="26">
        <v>-1465615</v>
      </c>
      <c r="E26" s="27">
        <v>0</v>
      </c>
      <c r="F26" s="26">
        <f t="shared" si="6"/>
        <v>-1465615</v>
      </c>
      <c r="G26" s="26">
        <f t="shared" si="4"/>
        <v>0</v>
      </c>
      <c r="H26" s="26">
        <f>-ROUND(G26/G$115*$H$16,0)</f>
        <v>0</v>
      </c>
      <c r="I26" s="26"/>
      <c r="J26" s="26">
        <f t="shared" si="8"/>
        <v>-512965</v>
      </c>
      <c r="K26" s="26">
        <f t="shared" si="7"/>
        <v>0</v>
      </c>
      <c r="L26" s="26">
        <v>0</v>
      </c>
      <c r="M26" s="26">
        <f t="shared" si="5"/>
        <v>-512965</v>
      </c>
    </row>
    <row r="27" spans="1:13" ht="11.25">
      <c r="A27" s="22"/>
      <c r="B27" s="27" t="s">
        <v>26</v>
      </c>
      <c r="C27" s="28"/>
      <c r="D27" s="26">
        <v>125509559</v>
      </c>
      <c r="E27" s="27">
        <v>9970500</v>
      </c>
      <c r="F27" s="26">
        <f t="shared" si="6"/>
        <v>135480059</v>
      </c>
      <c r="G27" s="26">
        <f t="shared" si="4"/>
        <v>135480059</v>
      </c>
      <c r="H27" s="26">
        <f>-ROUND(G27/G$115*$H$16,0)</f>
        <v>-6795336</v>
      </c>
      <c r="I27" s="26"/>
      <c r="J27" s="26">
        <f t="shared" si="8"/>
        <v>47418021</v>
      </c>
      <c r="K27" s="26">
        <f t="shared" si="7"/>
        <v>-2378368</v>
      </c>
      <c r="L27" s="26">
        <v>0</v>
      </c>
      <c r="M27" s="26">
        <f t="shared" si="5"/>
        <v>45039653</v>
      </c>
    </row>
    <row r="28" spans="1:13" ht="11.25">
      <c r="A28" s="22"/>
      <c r="B28" s="27" t="s">
        <v>13</v>
      </c>
      <c r="C28" s="28"/>
      <c r="D28" s="26">
        <v>89054137</v>
      </c>
      <c r="E28" s="27">
        <v>32813000</v>
      </c>
      <c r="F28" s="26">
        <f t="shared" si="6"/>
        <v>121867137</v>
      </c>
      <c r="G28" s="26">
        <f t="shared" si="4"/>
        <v>121867137</v>
      </c>
      <c r="H28" s="26">
        <f>-ROUND(G28/G$115*$H$16,0)</f>
        <v>-6112547</v>
      </c>
      <c r="I28" s="26"/>
      <c r="J28" s="26">
        <f t="shared" si="8"/>
        <v>42653498</v>
      </c>
      <c r="K28" s="26">
        <f t="shared" si="7"/>
        <v>-2139391</v>
      </c>
      <c r="L28" s="26">
        <v>0</v>
      </c>
      <c r="M28" s="26">
        <f t="shared" si="5"/>
        <v>40514107</v>
      </c>
    </row>
    <row r="29" spans="1:13" ht="11.25">
      <c r="A29" s="29"/>
      <c r="B29" s="27" t="s">
        <v>71</v>
      </c>
      <c r="C29" s="28"/>
      <c r="D29" s="26">
        <v>-906795</v>
      </c>
      <c r="E29" s="27">
        <v>0</v>
      </c>
      <c r="F29" s="26">
        <f t="shared" si="6"/>
        <v>-906795</v>
      </c>
      <c r="G29" s="26">
        <f t="shared" si="4"/>
        <v>0</v>
      </c>
      <c r="H29" s="26">
        <f>-ROUND(G29/G$115*$H$16,0)</f>
        <v>0</v>
      </c>
      <c r="I29" s="26"/>
      <c r="J29" s="26">
        <f t="shared" si="8"/>
        <v>-317378</v>
      </c>
      <c r="K29" s="26">
        <f t="shared" si="7"/>
        <v>0</v>
      </c>
      <c r="L29" s="26">
        <v>0</v>
      </c>
      <c r="M29" s="26">
        <f t="shared" si="5"/>
        <v>-317378</v>
      </c>
    </row>
    <row r="30" spans="1:13" ht="11.25">
      <c r="A30" s="29"/>
      <c r="B30" s="27" t="s">
        <v>16</v>
      </c>
      <c r="C30" s="28"/>
      <c r="D30" s="26">
        <v>-3267</v>
      </c>
      <c r="E30" s="27">
        <v>0</v>
      </c>
      <c r="F30" s="26">
        <f t="shared" si="6"/>
        <v>-3267</v>
      </c>
      <c r="G30" s="26">
        <f t="shared" si="4"/>
        <v>0</v>
      </c>
      <c r="H30" s="26">
        <f>-ROUND(G30/G$115*$H$16,0)</f>
        <v>0</v>
      </c>
      <c r="I30" s="26"/>
      <c r="J30" s="26">
        <f t="shared" si="8"/>
        <v>-1143</v>
      </c>
      <c r="K30" s="26">
        <f t="shared" si="7"/>
        <v>0</v>
      </c>
      <c r="L30" s="26">
        <v>0</v>
      </c>
      <c r="M30" s="26">
        <f t="shared" si="5"/>
        <v>-1143</v>
      </c>
    </row>
    <row r="31" spans="1:13" ht="11.25">
      <c r="A31" s="29"/>
      <c r="B31" s="27" t="s">
        <v>115</v>
      </c>
      <c r="C31" s="28"/>
      <c r="D31" s="26">
        <v>-31745</v>
      </c>
      <c r="E31" s="27">
        <v>0</v>
      </c>
      <c r="F31" s="26">
        <f t="shared" si="6"/>
        <v>-31745</v>
      </c>
      <c r="G31" s="26">
        <f t="shared" si="4"/>
        <v>0</v>
      </c>
      <c r="H31" s="26">
        <f>-ROUND(G31/G$115*$H$16,0)</f>
        <v>0</v>
      </c>
      <c r="I31" s="26"/>
      <c r="J31" s="26">
        <f t="shared" si="8"/>
        <v>-11111</v>
      </c>
      <c r="K31" s="26">
        <f t="shared" si="7"/>
        <v>0</v>
      </c>
      <c r="L31" s="26">
        <v>0</v>
      </c>
      <c r="M31" s="26">
        <f t="shared" si="5"/>
        <v>-11111</v>
      </c>
    </row>
    <row r="32" spans="1:13" ht="11.25">
      <c r="A32" s="29"/>
      <c r="B32" s="27" t="s">
        <v>116</v>
      </c>
      <c r="C32" s="28"/>
      <c r="D32" s="26">
        <v>-30549</v>
      </c>
      <c r="E32" s="27">
        <v>0</v>
      </c>
      <c r="F32" s="26">
        <f t="shared" si="6"/>
        <v>-30549</v>
      </c>
      <c r="G32" s="26">
        <f t="shared" si="4"/>
        <v>0</v>
      </c>
      <c r="H32" s="26">
        <f>-ROUND(G32/G$115*$H$16,0)</f>
        <v>0</v>
      </c>
      <c r="I32" s="26"/>
      <c r="J32" s="26">
        <f t="shared" si="8"/>
        <v>-10692</v>
      </c>
      <c r="K32" s="26">
        <f t="shared" si="7"/>
        <v>0</v>
      </c>
      <c r="L32" s="26">
        <v>0</v>
      </c>
      <c r="M32" s="26">
        <f t="shared" si="5"/>
        <v>-10692</v>
      </c>
    </row>
    <row r="33" spans="1:13" ht="11.25">
      <c r="A33" s="29"/>
      <c r="B33" s="27" t="s">
        <v>117</v>
      </c>
      <c r="C33" s="28"/>
      <c r="D33" s="26">
        <v>-2177</v>
      </c>
      <c r="E33" s="27">
        <v>0</v>
      </c>
      <c r="F33" s="26">
        <f t="shared" si="6"/>
        <v>-2177</v>
      </c>
      <c r="G33" s="26">
        <f t="shared" si="4"/>
        <v>0</v>
      </c>
      <c r="H33" s="26">
        <f>-ROUND(G33/G$115*$H$16,0)</f>
        <v>0</v>
      </c>
      <c r="I33" s="26"/>
      <c r="J33" s="26">
        <f t="shared" si="8"/>
        <v>-762</v>
      </c>
      <c r="K33" s="26">
        <f t="shared" si="7"/>
        <v>0</v>
      </c>
      <c r="L33" s="26">
        <v>0</v>
      </c>
      <c r="M33" s="26">
        <f t="shared" si="5"/>
        <v>-762</v>
      </c>
    </row>
    <row r="34" spans="1:13" ht="11.25">
      <c r="A34" s="22"/>
      <c r="B34" s="27" t="s">
        <v>14</v>
      </c>
      <c r="C34" s="28"/>
      <c r="D34" s="26">
        <v>1486735</v>
      </c>
      <c r="E34" s="27">
        <v>3921400</v>
      </c>
      <c r="F34" s="26">
        <f t="shared" si="6"/>
        <v>5408135</v>
      </c>
      <c r="G34" s="26">
        <f t="shared" si="4"/>
        <v>5408135</v>
      </c>
      <c r="H34" s="26">
        <f>-ROUND(G34/G$115*$H$16,0)</f>
        <v>-271258</v>
      </c>
      <c r="I34" s="26"/>
      <c r="J34" s="26">
        <f t="shared" si="8"/>
        <v>1892847</v>
      </c>
      <c r="K34" s="26">
        <f t="shared" si="7"/>
        <v>-94940</v>
      </c>
      <c r="L34" s="26">
        <v>0</v>
      </c>
      <c r="M34" s="26">
        <f t="shared" si="5"/>
        <v>1797907</v>
      </c>
    </row>
    <row r="35" spans="1:13" ht="11.25">
      <c r="A35" s="29"/>
      <c r="B35" s="27" t="s">
        <v>118</v>
      </c>
      <c r="C35" s="28"/>
      <c r="D35" s="26">
        <v>1782997</v>
      </c>
      <c r="E35" s="27">
        <v>0</v>
      </c>
      <c r="F35" s="26">
        <f t="shared" si="6"/>
        <v>1782997</v>
      </c>
      <c r="G35" s="26">
        <f t="shared" si="4"/>
        <v>1782997</v>
      </c>
      <c r="H35" s="26">
        <f>-ROUND(G35/G$115*$H$16,0)</f>
        <v>-89431</v>
      </c>
      <c r="I35" s="26"/>
      <c r="J35" s="26">
        <f t="shared" si="8"/>
        <v>624049</v>
      </c>
      <c r="K35" s="26">
        <f t="shared" si="7"/>
        <v>-31301</v>
      </c>
      <c r="L35" s="26">
        <v>0</v>
      </c>
      <c r="M35" s="26">
        <f t="shared" si="5"/>
        <v>592748</v>
      </c>
    </row>
    <row r="36" spans="1:13" ht="11.25">
      <c r="A36" s="22"/>
      <c r="B36" s="27" t="s">
        <v>35</v>
      </c>
      <c r="C36" s="28"/>
      <c r="D36" s="26">
        <v>-20626</v>
      </c>
      <c r="E36" s="27">
        <v>0</v>
      </c>
      <c r="F36" s="26">
        <f t="shared" si="6"/>
        <v>-20626</v>
      </c>
      <c r="G36" s="26">
        <f t="shared" si="4"/>
        <v>0</v>
      </c>
      <c r="H36" s="26">
        <f>-ROUND(G36/G$115*$H$16,0)</f>
        <v>0</v>
      </c>
      <c r="I36" s="26"/>
      <c r="J36" s="26">
        <f t="shared" si="8"/>
        <v>-7219</v>
      </c>
      <c r="K36" s="26">
        <f t="shared" si="7"/>
        <v>0</v>
      </c>
      <c r="L36" s="26">
        <v>0</v>
      </c>
      <c r="M36" s="26">
        <f t="shared" si="5"/>
        <v>-7219</v>
      </c>
    </row>
    <row r="37" spans="1:13" ht="11.25">
      <c r="A37" s="22"/>
      <c r="B37" s="27" t="s">
        <v>15</v>
      </c>
      <c r="C37" s="28"/>
      <c r="D37" s="26">
        <v>23277414</v>
      </c>
      <c r="E37" s="27">
        <v>0</v>
      </c>
      <c r="F37" s="26">
        <f t="shared" si="6"/>
        <v>23277414</v>
      </c>
      <c r="G37" s="26">
        <f t="shared" si="4"/>
        <v>23277414</v>
      </c>
      <c r="H37" s="26">
        <f>-ROUND(G37/G$115*$H$16,0)</f>
        <v>-1167536</v>
      </c>
      <c r="I37" s="26"/>
      <c r="J37" s="26">
        <f t="shared" si="8"/>
        <v>8147095</v>
      </c>
      <c r="K37" s="26">
        <f t="shared" si="7"/>
        <v>-408638</v>
      </c>
      <c r="L37" s="26">
        <v>0</v>
      </c>
      <c r="M37" s="26">
        <f t="shared" si="5"/>
        <v>7738457</v>
      </c>
    </row>
    <row r="38" spans="1:13" ht="11.25">
      <c r="A38" s="22"/>
      <c r="B38" s="27" t="s">
        <v>31</v>
      </c>
      <c r="C38" s="28"/>
      <c r="D38" s="26">
        <v>80342855</v>
      </c>
      <c r="E38" s="27">
        <v>947900</v>
      </c>
      <c r="F38" s="26">
        <f t="shared" si="6"/>
        <v>81290755</v>
      </c>
      <c r="G38" s="26">
        <f t="shared" si="4"/>
        <v>81290755</v>
      </c>
      <c r="H38" s="26">
        <f>-ROUND(G38/G$115*$H$16,0)</f>
        <v>-4077338</v>
      </c>
      <c r="I38" s="26"/>
      <c r="J38" s="26">
        <f t="shared" si="8"/>
        <v>28451764</v>
      </c>
      <c r="K38" s="26">
        <f t="shared" si="7"/>
        <v>-1427068</v>
      </c>
      <c r="L38" s="26">
        <v>0</v>
      </c>
      <c r="M38" s="26">
        <f t="shared" si="5"/>
        <v>27024696</v>
      </c>
    </row>
    <row r="39" spans="1:13" ht="11.25">
      <c r="A39" s="29"/>
      <c r="B39" s="27" t="s">
        <v>59</v>
      </c>
      <c r="C39" s="28"/>
      <c r="D39" s="26">
        <v>-4978271</v>
      </c>
      <c r="E39" s="27">
        <v>0</v>
      </c>
      <c r="F39" s="26">
        <f t="shared" si="6"/>
        <v>-4978271</v>
      </c>
      <c r="G39" s="26">
        <f t="shared" si="4"/>
        <v>0</v>
      </c>
      <c r="H39" s="26">
        <f>-ROUND(G39/G$115*$H$16,0)</f>
        <v>0</v>
      </c>
      <c r="I39" s="26"/>
      <c r="J39" s="26">
        <f aca="true" t="shared" si="9" ref="J39:J51">ROUND(F39*0.35,0)</f>
        <v>-1742395</v>
      </c>
      <c r="K39" s="26">
        <f t="shared" si="7"/>
        <v>0</v>
      </c>
      <c r="L39" s="26">
        <v>0</v>
      </c>
      <c r="M39" s="26">
        <f t="shared" si="5"/>
        <v>-1742395</v>
      </c>
    </row>
    <row r="40" spans="1:13" ht="11.25">
      <c r="A40" s="22"/>
      <c r="B40" s="27" t="s">
        <v>94</v>
      </c>
      <c r="C40" s="28"/>
      <c r="D40" s="26">
        <v>21810934</v>
      </c>
      <c r="E40" s="27">
        <v>0</v>
      </c>
      <c r="F40" s="26">
        <f t="shared" si="6"/>
        <v>21810934</v>
      </c>
      <c r="G40" s="26">
        <f t="shared" si="4"/>
        <v>21810934</v>
      </c>
      <c r="H40" s="26">
        <f>-ROUND(G40/G$115*$H$16,0)</f>
        <v>-1093981</v>
      </c>
      <c r="I40" s="26"/>
      <c r="J40" s="26">
        <f t="shared" si="9"/>
        <v>7633827</v>
      </c>
      <c r="K40" s="26">
        <f t="shared" si="7"/>
        <v>-382893</v>
      </c>
      <c r="L40" s="26">
        <v>0</v>
      </c>
      <c r="M40" s="26">
        <f t="shared" si="5"/>
        <v>7250934</v>
      </c>
    </row>
    <row r="41" spans="1:13" ht="11.25">
      <c r="A41" s="22"/>
      <c r="B41" s="27" t="s">
        <v>77</v>
      </c>
      <c r="C41" s="28"/>
      <c r="D41" s="26">
        <v>-801049</v>
      </c>
      <c r="E41" s="27">
        <v>0</v>
      </c>
      <c r="F41" s="26">
        <f t="shared" si="6"/>
        <v>-801049</v>
      </c>
      <c r="G41" s="26">
        <f t="shared" si="4"/>
        <v>0</v>
      </c>
      <c r="H41" s="26">
        <f>-ROUND(G41/G$115*$H$16,0)</f>
        <v>0</v>
      </c>
      <c r="I41" s="26"/>
      <c r="J41" s="26">
        <f t="shared" si="9"/>
        <v>-280367</v>
      </c>
      <c r="K41" s="26">
        <f t="shared" si="7"/>
        <v>0</v>
      </c>
      <c r="L41" s="26">
        <v>0</v>
      </c>
      <c r="M41" s="26">
        <f t="shared" si="5"/>
        <v>-280367</v>
      </c>
    </row>
    <row r="42" spans="1:13" ht="11.25">
      <c r="A42" s="29"/>
      <c r="B42" s="27" t="s">
        <v>50</v>
      </c>
      <c r="C42" s="28"/>
      <c r="D42" s="26">
        <v>2187799</v>
      </c>
      <c r="E42" s="27">
        <v>0</v>
      </c>
      <c r="F42" s="26">
        <f t="shared" si="6"/>
        <v>2187799</v>
      </c>
      <c r="G42" s="26">
        <f t="shared" si="4"/>
        <v>2187799</v>
      </c>
      <c r="H42" s="26">
        <f>-ROUND(G42/G$115*$H$16,0)</f>
        <v>-109734</v>
      </c>
      <c r="I42" s="26"/>
      <c r="J42" s="26">
        <f t="shared" si="9"/>
        <v>765730</v>
      </c>
      <c r="K42" s="26">
        <f t="shared" si="7"/>
        <v>-38407</v>
      </c>
      <c r="L42" s="26">
        <v>0</v>
      </c>
      <c r="M42" s="26">
        <f t="shared" si="5"/>
        <v>727323</v>
      </c>
    </row>
    <row r="43" spans="1:13" ht="11.25">
      <c r="A43" s="22"/>
      <c r="B43" s="27" t="s">
        <v>29</v>
      </c>
      <c r="C43" s="28"/>
      <c r="D43" s="26">
        <v>-4865</v>
      </c>
      <c r="E43" s="27">
        <v>400</v>
      </c>
      <c r="F43" s="26">
        <f t="shared" si="6"/>
        <v>-4465</v>
      </c>
      <c r="G43" s="26">
        <f t="shared" si="4"/>
        <v>0</v>
      </c>
      <c r="H43" s="26">
        <f>-ROUND(G43/G$115*$H$16,0)</f>
        <v>0</v>
      </c>
      <c r="I43" s="26"/>
      <c r="J43" s="26">
        <f t="shared" si="9"/>
        <v>-1563</v>
      </c>
      <c r="K43" s="26">
        <f t="shared" si="7"/>
        <v>0</v>
      </c>
      <c r="L43" s="26">
        <v>0</v>
      </c>
      <c r="M43" s="26">
        <f t="shared" si="5"/>
        <v>-1563</v>
      </c>
    </row>
    <row r="44" spans="1:13" ht="11.25">
      <c r="A44" s="22"/>
      <c r="B44" s="27" t="s">
        <v>30</v>
      </c>
      <c r="C44" s="28"/>
      <c r="D44" s="26">
        <v>2638677</v>
      </c>
      <c r="E44" s="27">
        <v>23000</v>
      </c>
      <c r="F44" s="26">
        <f t="shared" si="6"/>
        <v>2661677</v>
      </c>
      <c r="G44" s="26">
        <f t="shared" si="4"/>
        <v>2661677</v>
      </c>
      <c r="H44" s="26">
        <f>-ROUND(G44/G$115*$H$16,0)</f>
        <v>-133503</v>
      </c>
      <c r="I44" s="26"/>
      <c r="J44" s="26">
        <f t="shared" si="9"/>
        <v>931587</v>
      </c>
      <c r="K44" s="26">
        <f t="shared" si="7"/>
        <v>-46726</v>
      </c>
      <c r="L44" s="26">
        <v>0</v>
      </c>
      <c r="M44" s="26">
        <f t="shared" si="5"/>
        <v>884861</v>
      </c>
    </row>
    <row r="45" spans="1:13" ht="11.25">
      <c r="A45" s="22"/>
      <c r="B45" s="27" t="s">
        <v>87</v>
      </c>
      <c r="C45" s="28"/>
      <c r="D45" s="26">
        <v>79426</v>
      </c>
      <c r="E45" s="27">
        <v>0</v>
      </c>
      <c r="F45" s="26">
        <f t="shared" si="6"/>
        <v>79426</v>
      </c>
      <c r="G45" s="26">
        <f t="shared" si="4"/>
        <v>79426</v>
      </c>
      <c r="H45" s="26">
        <f>-ROUND(G45/G$115*$H$16,0)</f>
        <v>-3984</v>
      </c>
      <c r="I45" s="26"/>
      <c r="J45" s="26">
        <f t="shared" si="9"/>
        <v>27799</v>
      </c>
      <c r="K45" s="26">
        <f t="shared" si="7"/>
        <v>-1394</v>
      </c>
      <c r="L45" s="26">
        <v>0</v>
      </c>
      <c r="M45" s="26">
        <f t="shared" si="5"/>
        <v>26405</v>
      </c>
    </row>
    <row r="46" spans="1:13" ht="11.25">
      <c r="A46" s="22"/>
      <c r="B46" s="27" t="s">
        <v>32</v>
      </c>
      <c r="C46" s="28"/>
      <c r="D46" s="26">
        <v>-27987579</v>
      </c>
      <c r="E46" s="27">
        <v>10113500</v>
      </c>
      <c r="F46" s="26">
        <f t="shared" si="6"/>
        <v>-17874079</v>
      </c>
      <c r="G46" s="26">
        <f t="shared" si="4"/>
        <v>0</v>
      </c>
      <c r="H46" s="26">
        <f>-ROUND(G46/G$115*$H$16,0)</f>
        <v>0</v>
      </c>
      <c r="I46" s="26"/>
      <c r="J46" s="26">
        <f t="shared" si="9"/>
        <v>-6255928</v>
      </c>
      <c r="K46" s="26">
        <f t="shared" si="7"/>
        <v>0</v>
      </c>
      <c r="L46" s="26">
        <v>0</v>
      </c>
      <c r="M46" s="26">
        <f t="shared" si="5"/>
        <v>-6255928</v>
      </c>
    </row>
    <row r="47" spans="1:13" ht="11.25">
      <c r="A47" s="29"/>
      <c r="B47" s="32" t="s">
        <v>119</v>
      </c>
      <c r="C47" s="28"/>
      <c r="D47" s="26">
        <v>0</v>
      </c>
      <c r="E47" s="27">
        <v>0</v>
      </c>
      <c r="F47" s="26">
        <f t="shared" si="6"/>
        <v>0</v>
      </c>
      <c r="G47" s="26">
        <f t="shared" si="4"/>
        <v>0</v>
      </c>
      <c r="H47" s="26">
        <f>-ROUND(G47/G$115*$H$16,0)</f>
        <v>0</v>
      </c>
      <c r="I47" s="26"/>
      <c r="J47" s="26">
        <f t="shared" si="9"/>
        <v>0</v>
      </c>
      <c r="K47" s="26">
        <f t="shared" si="7"/>
        <v>0</v>
      </c>
      <c r="L47" s="26">
        <v>0</v>
      </c>
      <c r="M47" s="26">
        <f t="shared" si="5"/>
        <v>0</v>
      </c>
    </row>
    <row r="48" spans="1:13" ht="11.25">
      <c r="A48" s="22"/>
      <c r="B48" s="27" t="s">
        <v>28</v>
      </c>
      <c r="C48" s="28"/>
      <c r="D48" s="26">
        <v>-82384833</v>
      </c>
      <c r="E48" s="27">
        <v>-1700000</v>
      </c>
      <c r="F48" s="26">
        <f t="shared" si="6"/>
        <v>-84084833</v>
      </c>
      <c r="G48" s="26">
        <f t="shared" si="4"/>
        <v>0</v>
      </c>
      <c r="H48" s="26">
        <f>-ROUND(G48/G$115*$H$16,0)</f>
        <v>0</v>
      </c>
      <c r="I48" s="26"/>
      <c r="J48" s="26">
        <f t="shared" si="9"/>
        <v>-29429692</v>
      </c>
      <c r="K48" s="26">
        <f t="shared" si="7"/>
        <v>0</v>
      </c>
      <c r="L48" s="26">
        <v>0</v>
      </c>
      <c r="M48" s="26">
        <f t="shared" si="5"/>
        <v>-29429692</v>
      </c>
    </row>
    <row r="49" spans="1:13" ht="11.25">
      <c r="A49" s="22"/>
      <c r="B49" s="27" t="s">
        <v>37</v>
      </c>
      <c r="C49" s="28"/>
      <c r="D49" s="26">
        <v>477898</v>
      </c>
      <c r="E49" s="27">
        <v>0</v>
      </c>
      <c r="F49" s="26">
        <f t="shared" si="6"/>
        <v>477898</v>
      </c>
      <c r="G49" s="26">
        <f t="shared" si="4"/>
        <v>477898</v>
      </c>
      <c r="H49" s="26">
        <f>-ROUND(G49/G$115*$H$16,0)</f>
        <v>-23970</v>
      </c>
      <c r="I49" s="26"/>
      <c r="J49" s="26">
        <f t="shared" si="9"/>
        <v>167264</v>
      </c>
      <c r="K49" s="26">
        <f t="shared" si="7"/>
        <v>-8390</v>
      </c>
      <c r="L49" s="26">
        <v>0</v>
      </c>
      <c r="M49" s="26">
        <f t="shared" si="5"/>
        <v>158874</v>
      </c>
    </row>
    <row r="50" spans="1:13" ht="11.25">
      <c r="A50" s="22"/>
      <c r="B50" s="27" t="s">
        <v>95</v>
      </c>
      <c r="C50" s="28"/>
      <c r="D50" s="26">
        <v>268505154</v>
      </c>
      <c r="E50" s="27">
        <v>0</v>
      </c>
      <c r="F50" s="26">
        <f t="shared" si="6"/>
        <v>268505154</v>
      </c>
      <c r="G50" s="26">
        <f t="shared" si="4"/>
        <v>268505154</v>
      </c>
      <c r="H50" s="26">
        <f>-ROUND(G50/G$115*$H$16,0)</f>
        <v>-13467538</v>
      </c>
      <c r="I50" s="26"/>
      <c r="J50" s="26">
        <f t="shared" si="9"/>
        <v>93976804</v>
      </c>
      <c r="K50" s="26">
        <f t="shared" si="7"/>
        <v>-4713638</v>
      </c>
      <c r="L50" s="26">
        <v>0</v>
      </c>
      <c r="M50" s="26">
        <f>J50+K50+L50</f>
        <v>89263166</v>
      </c>
    </row>
    <row r="51" spans="1:13" ht="11.25">
      <c r="A51" s="22"/>
      <c r="B51" s="27" t="s">
        <v>96</v>
      </c>
      <c r="C51" s="28"/>
      <c r="D51" s="26">
        <v>50974550</v>
      </c>
      <c r="E51" s="27">
        <v>0</v>
      </c>
      <c r="F51" s="26">
        <f t="shared" si="6"/>
        <v>50974550</v>
      </c>
      <c r="G51" s="26">
        <f t="shared" si="4"/>
        <v>50974550</v>
      </c>
      <c r="H51" s="26">
        <f>-ROUND(G51/G$115*$H$16,0)</f>
        <v>-2556754</v>
      </c>
      <c r="I51" s="26"/>
      <c r="J51" s="26">
        <f t="shared" si="9"/>
        <v>17841093</v>
      </c>
      <c r="K51" s="26">
        <f t="shared" si="7"/>
        <v>-894864</v>
      </c>
      <c r="L51" s="26">
        <v>0</v>
      </c>
      <c r="M51" s="26">
        <f>J51+K51+L51</f>
        <v>16946229</v>
      </c>
    </row>
    <row r="52" spans="1:13" ht="11.25">
      <c r="A52" s="22"/>
      <c r="B52" s="27" t="s">
        <v>106</v>
      </c>
      <c r="C52" s="28"/>
      <c r="D52" s="26">
        <v>-67422</v>
      </c>
      <c r="E52" s="27">
        <v>0</v>
      </c>
      <c r="F52" s="26">
        <f t="shared" si="6"/>
        <v>-67422</v>
      </c>
      <c r="G52" s="26">
        <f t="shared" si="4"/>
        <v>0</v>
      </c>
      <c r="H52" s="26">
        <f>-ROUND(G52/G$115*$H$16,0)</f>
        <v>0</v>
      </c>
      <c r="I52" s="26"/>
      <c r="J52" s="26">
        <f aca="true" t="shared" si="10" ref="J52:J61">ROUND(F52*0.35,0)</f>
        <v>-23598</v>
      </c>
      <c r="K52" s="26">
        <f t="shared" si="7"/>
        <v>0</v>
      </c>
      <c r="L52" s="26">
        <v>0</v>
      </c>
      <c r="M52" s="26">
        <f aca="true" t="shared" si="11" ref="M52:M60">J52+K52+L52</f>
        <v>-23598</v>
      </c>
    </row>
    <row r="53" spans="1:13" s="4" customFormat="1" ht="11.25">
      <c r="A53" s="22"/>
      <c r="B53" s="27" t="s">
        <v>84</v>
      </c>
      <c r="C53" s="28"/>
      <c r="D53" s="26">
        <v>-13973596</v>
      </c>
      <c r="E53" s="27">
        <v>0</v>
      </c>
      <c r="F53" s="26">
        <f t="shared" si="6"/>
        <v>-13973596</v>
      </c>
      <c r="G53" s="26">
        <f t="shared" si="4"/>
        <v>0</v>
      </c>
      <c r="H53" s="26">
        <f>-ROUND(G53/G$115*$H$16,0)</f>
        <v>0</v>
      </c>
      <c r="I53" s="26"/>
      <c r="J53" s="26">
        <f t="shared" si="10"/>
        <v>-4890759</v>
      </c>
      <c r="K53" s="26">
        <f t="shared" si="7"/>
        <v>0</v>
      </c>
      <c r="L53" s="26">
        <v>0</v>
      </c>
      <c r="M53" s="26">
        <f t="shared" si="11"/>
        <v>-4890759</v>
      </c>
    </row>
    <row r="54" spans="1:13" s="4" customFormat="1" ht="11.25">
      <c r="A54" s="22"/>
      <c r="B54" s="27" t="s">
        <v>78</v>
      </c>
      <c r="C54" s="28"/>
      <c r="D54" s="26">
        <v>-8299973</v>
      </c>
      <c r="E54" s="27">
        <v>0</v>
      </c>
      <c r="F54" s="26">
        <f t="shared" si="6"/>
        <v>-8299973</v>
      </c>
      <c r="G54" s="26">
        <f t="shared" si="4"/>
        <v>0</v>
      </c>
      <c r="H54" s="26">
        <f>-ROUND(G54/G$115*$H$16,0)</f>
        <v>0</v>
      </c>
      <c r="I54" s="26"/>
      <c r="J54" s="26">
        <f t="shared" si="10"/>
        <v>-2904991</v>
      </c>
      <c r="K54" s="26">
        <f t="shared" si="7"/>
        <v>0</v>
      </c>
      <c r="L54" s="26">
        <v>0</v>
      </c>
      <c r="M54" s="26">
        <f t="shared" si="11"/>
        <v>-2904991</v>
      </c>
    </row>
    <row r="55" spans="1:13" s="4" customFormat="1" ht="11.25">
      <c r="A55" s="22"/>
      <c r="B55" s="27" t="s">
        <v>83</v>
      </c>
      <c r="C55" s="28"/>
      <c r="D55" s="26">
        <v>-14494</v>
      </c>
      <c r="E55" s="27">
        <v>0</v>
      </c>
      <c r="F55" s="26">
        <f t="shared" si="6"/>
        <v>-14494</v>
      </c>
      <c r="G55" s="26">
        <f t="shared" si="4"/>
        <v>0</v>
      </c>
      <c r="H55" s="26">
        <f>-ROUND(G55/G$115*$H$16,0)</f>
        <v>0</v>
      </c>
      <c r="I55" s="26"/>
      <c r="J55" s="26">
        <f t="shared" si="10"/>
        <v>-5073</v>
      </c>
      <c r="K55" s="26">
        <f t="shared" si="7"/>
        <v>0</v>
      </c>
      <c r="L55" s="26">
        <v>0</v>
      </c>
      <c r="M55" s="26">
        <f t="shared" si="11"/>
        <v>-5073</v>
      </c>
    </row>
    <row r="56" spans="1:13" s="4" customFormat="1" ht="11.25">
      <c r="A56" s="22"/>
      <c r="B56" s="27" t="s">
        <v>82</v>
      </c>
      <c r="C56" s="28"/>
      <c r="D56" s="26">
        <v>1261439</v>
      </c>
      <c r="E56" s="27">
        <v>0</v>
      </c>
      <c r="F56" s="26">
        <f t="shared" si="6"/>
        <v>1261439</v>
      </c>
      <c r="G56" s="26">
        <f t="shared" si="4"/>
        <v>1261439</v>
      </c>
      <c r="H56" s="26">
        <f>-ROUND(G56/G$115*$H$16,0)</f>
        <v>-63271</v>
      </c>
      <c r="I56" s="26"/>
      <c r="J56" s="26">
        <f t="shared" si="10"/>
        <v>441504</v>
      </c>
      <c r="K56" s="26">
        <f t="shared" si="7"/>
        <v>-22145</v>
      </c>
      <c r="L56" s="26">
        <v>0</v>
      </c>
      <c r="M56" s="26">
        <f t="shared" si="11"/>
        <v>419359</v>
      </c>
    </row>
    <row r="57" spans="1:13" ht="11.25">
      <c r="A57" s="22"/>
      <c r="B57" s="27" t="s">
        <v>121</v>
      </c>
      <c r="C57" s="31"/>
      <c r="D57" s="26">
        <v>16916620</v>
      </c>
      <c r="E57" s="27">
        <v>0</v>
      </c>
      <c r="F57" s="26">
        <f t="shared" si="6"/>
        <v>16916620</v>
      </c>
      <c r="G57" s="26">
        <f t="shared" si="4"/>
        <v>16916620</v>
      </c>
      <c r="H57" s="26">
        <f>-ROUND(G57/G$115*$H$16,0)</f>
        <v>-848495</v>
      </c>
      <c r="I57" s="26"/>
      <c r="J57" s="26">
        <f t="shared" si="10"/>
        <v>5920817</v>
      </c>
      <c r="K57" s="26">
        <f t="shared" si="7"/>
        <v>-296973</v>
      </c>
      <c r="L57" s="26">
        <v>0</v>
      </c>
      <c r="M57" s="26">
        <f t="shared" si="11"/>
        <v>5623844</v>
      </c>
    </row>
    <row r="58" spans="1:13" ht="11.25">
      <c r="A58" s="22"/>
      <c r="B58" s="27" t="s">
        <v>76</v>
      </c>
      <c r="C58" s="31"/>
      <c r="D58" s="26">
        <v>-578295</v>
      </c>
      <c r="E58" s="27">
        <v>0</v>
      </c>
      <c r="F58" s="26">
        <f t="shared" si="6"/>
        <v>-578295</v>
      </c>
      <c r="G58" s="26">
        <f t="shared" si="4"/>
        <v>0</v>
      </c>
      <c r="H58" s="26">
        <f>-ROUND(G58/G$115*$H$16,0)</f>
        <v>0</v>
      </c>
      <c r="I58" s="26"/>
      <c r="J58" s="26">
        <f t="shared" si="10"/>
        <v>-202403</v>
      </c>
      <c r="K58" s="26">
        <f t="shared" si="7"/>
        <v>0</v>
      </c>
      <c r="L58" s="26">
        <v>0</v>
      </c>
      <c r="M58" s="26">
        <f t="shared" si="11"/>
        <v>-202403</v>
      </c>
    </row>
    <row r="59" spans="1:13" ht="11.25">
      <c r="A59" s="29"/>
      <c r="B59" s="27" t="s">
        <v>66</v>
      </c>
      <c r="C59" s="28"/>
      <c r="D59" s="26">
        <v>1566291</v>
      </c>
      <c r="E59" s="27">
        <v>600</v>
      </c>
      <c r="F59" s="26">
        <f t="shared" si="6"/>
        <v>1566891</v>
      </c>
      <c r="G59" s="26">
        <f t="shared" si="4"/>
        <v>1566891</v>
      </c>
      <c r="H59" s="26">
        <f>-ROUND(G59/G$115*$H$16,0)</f>
        <v>-78591</v>
      </c>
      <c r="I59" s="26"/>
      <c r="J59" s="26">
        <f t="shared" si="10"/>
        <v>548412</v>
      </c>
      <c r="K59" s="26">
        <f t="shared" si="7"/>
        <v>-27507</v>
      </c>
      <c r="L59" s="26">
        <v>0</v>
      </c>
      <c r="M59" s="26">
        <f t="shared" si="11"/>
        <v>520905</v>
      </c>
    </row>
    <row r="60" spans="1:13" ht="11.25">
      <c r="A60" s="29"/>
      <c r="B60" s="27" t="s">
        <v>79</v>
      </c>
      <c r="C60" s="28"/>
      <c r="D60" s="26">
        <v>-207684</v>
      </c>
      <c r="E60" s="27">
        <v>0</v>
      </c>
      <c r="F60" s="26">
        <f t="shared" si="6"/>
        <v>-207684</v>
      </c>
      <c r="G60" s="26">
        <f t="shared" si="4"/>
        <v>0</v>
      </c>
      <c r="H60" s="26">
        <f>-ROUND(G60/G$115*$H$16,0)</f>
        <v>0</v>
      </c>
      <c r="I60" s="26"/>
      <c r="J60" s="26">
        <f t="shared" si="10"/>
        <v>-72689</v>
      </c>
      <c r="K60" s="26">
        <f t="shared" si="7"/>
        <v>0</v>
      </c>
      <c r="L60" s="26">
        <v>0</v>
      </c>
      <c r="M60" s="26">
        <f t="shared" si="11"/>
        <v>-72689</v>
      </c>
    </row>
    <row r="61" spans="1:15" ht="11.25">
      <c r="A61" s="22"/>
      <c r="B61" s="27" t="s">
        <v>64</v>
      </c>
      <c r="C61" s="28"/>
      <c r="D61" s="26">
        <v>-340969</v>
      </c>
      <c r="E61" s="27">
        <v>63900</v>
      </c>
      <c r="F61" s="26">
        <f t="shared" si="6"/>
        <v>-277069</v>
      </c>
      <c r="G61" s="26">
        <f t="shared" si="4"/>
        <v>0</v>
      </c>
      <c r="H61" s="26">
        <f>-ROUND(G61/G$115*$H$16,0)</f>
        <v>0</v>
      </c>
      <c r="I61" s="26"/>
      <c r="J61" s="26">
        <f t="shared" si="10"/>
        <v>-96974</v>
      </c>
      <c r="K61" s="26">
        <f t="shared" si="7"/>
        <v>0</v>
      </c>
      <c r="L61" s="26">
        <v>0</v>
      </c>
      <c r="M61" s="26">
        <f aca="true" t="shared" si="12" ref="M61:M71">J61+K61+L61</f>
        <v>-96974</v>
      </c>
      <c r="O61" s="12"/>
    </row>
    <row r="62" spans="1:13" ht="11.25">
      <c r="A62" s="22"/>
      <c r="B62" s="27" t="s">
        <v>72</v>
      </c>
      <c r="C62" s="28"/>
      <c r="D62" s="26">
        <v>-563603</v>
      </c>
      <c r="E62" s="27">
        <v>0</v>
      </c>
      <c r="F62" s="26">
        <f t="shared" si="6"/>
        <v>-563603</v>
      </c>
      <c r="G62" s="26">
        <f t="shared" si="4"/>
        <v>0</v>
      </c>
      <c r="H62" s="26">
        <f>-ROUND(G62/G$115*$H$16,0)</f>
        <v>0</v>
      </c>
      <c r="I62" s="26"/>
      <c r="J62" s="26">
        <f>ROUND(F62*0.35,0)</f>
        <v>-197261</v>
      </c>
      <c r="K62" s="26">
        <f t="shared" si="7"/>
        <v>0</v>
      </c>
      <c r="L62" s="26">
        <v>0</v>
      </c>
      <c r="M62" s="26">
        <f>J62+K62+L62</f>
        <v>-197261</v>
      </c>
    </row>
    <row r="63" spans="1:15" ht="11.25">
      <c r="A63" s="22"/>
      <c r="B63" s="27" t="s">
        <v>63</v>
      </c>
      <c r="C63" s="28"/>
      <c r="D63" s="26">
        <v>-11281854</v>
      </c>
      <c r="E63" s="27">
        <v>0</v>
      </c>
      <c r="F63" s="26">
        <f t="shared" si="6"/>
        <v>-11281854</v>
      </c>
      <c r="G63" s="26">
        <f t="shared" si="4"/>
        <v>0</v>
      </c>
      <c r="H63" s="26">
        <f>-ROUND(G63/G$115*$H$16,0)</f>
        <v>0</v>
      </c>
      <c r="I63" s="26"/>
      <c r="J63" s="26">
        <f>ROUND(F63*0.35,0)</f>
        <v>-3948649</v>
      </c>
      <c r="K63" s="26">
        <f t="shared" si="7"/>
        <v>0</v>
      </c>
      <c r="L63" s="26">
        <v>0</v>
      </c>
      <c r="M63" s="26">
        <f t="shared" si="12"/>
        <v>-3948649</v>
      </c>
      <c r="O63" s="12"/>
    </row>
    <row r="64" spans="1:13" ht="11.25">
      <c r="A64" s="29"/>
      <c r="B64" s="27" t="s">
        <v>120</v>
      </c>
      <c r="C64" s="28"/>
      <c r="D64" s="26">
        <v>-87530</v>
      </c>
      <c r="E64" s="27">
        <v>0</v>
      </c>
      <c r="F64" s="26">
        <f t="shared" si="6"/>
        <v>-87530</v>
      </c>
      <c r="G64" s="26">
        <f t="shared" si="4"/>
        <v>0</v>
      </c>
      <c r="H64" s="26">
        <f>-ROUND(G64/G$115*$H$16,0)</f>
        <v>0</v>
      </c>
      <c r="I64" s="26"/>
      <c r="J64" s="26">
        <f>ROUND(F64*0.35,0)</f>
        <v>-30636</v>
      </c>
      <c r="K64" s="26">
        <f t="shared" si="7"/>
        <v>0</v>
      </c>
      <c r="L64" s="26">
        <v>0</v>
      </c>
      <c r="M64" s="26">
        <f>J64+K64+L64</f>
        <v>-30636</v>
      </c>
    </row>
    <row r="65" spans="1:13" ht="11.25">
      <c r="A65" s="22"/>
      <c r="B65" s="27" t="s">
        <v>97</v>
      </c>
      <c r="C65" s="28"/>
      <c r="D65" s="26">
        <v>-25329061</v>
      </c>
      <c r="E65" s="27">
        <v>0</v>
      </c>
      <c r="F65" s="26">
        <f t="shared" si="6"/>
        <v>-25329061</v>
      </c>
      <c r="G65" s="26">
        <f t="shared" si="4"/>
        <v>0</v>
      </c>
      <c r="H65" s="26">
        <f>-ROUND(G65/G$115*$H$16,0)</f>
        <v>0</v>
      </c>
      <c r="I65" s="26"/>
      <c r="J65" s="26">
        <f>ROUND(F65*0.35,0)</f>
        <v>-8865171</v>
      </c>
      <c r="K65" s="26">
        <f t="shared" si="7"/>
        <v>0</v>
      </c>
      <c r="L65" s="26">
        <v>0</v>
      </c>
      <c r="M65" s="26">
        <f t="shared" si="12"/>
        <v>-8865171</v>
      </c>
    </row>
    <row r="66" spans="1:13" ht="11.25">
      <c r="A66" s="22"/>
      <c r="B66" s="27" t="s">
        <v>21</v>
      </c>
      <c r="C66" s="28"/>
      <c r="D66" s="26">
        <v>1248095</v>
      </c>
      <c r="E66" s="27">
        <v>0</v>
      </c>
      <c r="F66" s="26">
        <f t="shared" si="6"/>
        <v>1248095</v>
      </c>
      <c r="G66" s="26">
        <f t="shared" si="4"/>
        <v>1248095</v>
      </c>
      <c r="H66" s="26">
        <f>-ROUND(G66/G$115*$H$16,0)</f>
        <v>-62601</v>
      </c>
      <c r="I66" s="26"/>
      <c r="J66" s="26">
        <f aca="true" t="shared" si="13" ref="J66:J72">ROUND(F66*0.35,0)</f>
        <v>436833</v>
      </c>
      <c r="K66" s="26">
        <f t="shared" si="7"/>
        <v>-21910</v>
      </c>
      <c r="L66" s="26">
        <v>0</v>
      </c>
      <c r="M66" s="26">
        <f t="shared" si="12"/>
        <v>414923</v>
      </c>
    </row>
    <row r="67" spans="1:13" ht="11.25">
      <c r="A67" s="22"/>
      <c r="B67" s="27" t="s">
        <v>80</v>
      </c>
      <c r="C67" s="28"/>
      <c r="D67" s="26">
        <v>-1384618</v>
      </c>
      <c r="E67" s="27">
        <v>1310200</v>
      </c>
      <c r="F67" s="26">
        <f t="shared" si="6"/>
        <v>-74418</v>
      </c>
      <c r="G67" s="26">
        <f t="shared" si="4"/>
        <v>0</v>
      </c>
      <c r="H67" s="26">
        <f>-ROUND(G67/G$115*$H$16,0)</f>
        <v>0</v>
      </c>
      <c r="I67" s="26"/>
      <c r="J67" s="26">
        <f t="shared" si="13"/>
        <v>-26046</v>
      </c>
      <c r="K67" s="26">
        <f t="shared" si="7"/>
        <v>0</v>
      </c>
      <c r="L67" s="26">
        <v>0</v>
      </c>
      <c r="M67" s="26">
        <f t="shared" si="12"/>
        <v>-26046</v>
      </c>
    </row>
    <row r="68" spans="1:13" ht="11.25">
      <c r="A68" s="22"/>
      <c r="B68" s="27" t="s">
        <v>19</v>
      </c>
      <c r="C68" s="28"/>
      <c r="D68" s="26">
        <v>1117842</v>
      </c>
      <c r="E68" s="27">
        <v>0</v>
      </c>
      <c r="F68" s="26">
        <f t="shared" si="6"/>
        <v>1117842</v>
      </c>
      <c r="G68" s="26">
        <f t="shared" si="4"/>
        <v>1117842</v>
      </c>
      <c r="H68" s="26">
        <f>-ROUND(G68/G$115*$H$16,0)</f>
        <v>-56068</v>
      </c>
      <c r="I68" s="26"/>
      <c r="J68" s="26">
        <f t="shared" si="13"/>
        <v>391245</v>
      </c>
      <c r="K68" s="26">
        <f t="shared" si="7"/>
        <v>-19624</v>
      </c>
      <c r="L68" s="26">
        <v>0</v>
      </c>
      <c r="M68" s="26">
        <f t="shared" si="12"/>
        <v>371621</v>
      </c>
    </row>
    <row r="69" spans="1:13" ht="11.25">
      <c r="A69" s="22"/>
      <c r="B69" s="27" t="s">
        <v>17</v>
      </c>
      <c r="C69" s="28"/>
      <c r="D69" s="26">
        <v>115602</v>
      </c>
      <c r="E69" s="27">
        <v>70400</v>
      </c>
      <c r="F69" s="26">
        <f t="shared" si="6"/>
        <v>186002</v>
      </c>
      <c r="G69" s="26">
        <f t="shared" si="4"/>
        <v>186002</v>
      </c>
      <c r="H69" s="26">
        <f>-ROUND(G69/G$115*$H$16,0)</f>
        <v>-9329</v>
      </c>
      <c r="I69" s="26"/>
      <c r="J69" s="26">
        <f t="shared" si="13"/>
        <v>65101</v>
      </c>
      <c r="K69" s="26">
        <f t="shared" si="7"/>
        <v>-3265</v>
      </c>
      <c r="L69" s="26">
        <v>0</v>
      </c>
      <c r="M69" s="26">
        <f t="shared" si="12"/>
        <v>61836</v>
      </c>
    </row>
    <row r="70" spans="1:13" ht="11.25">
      <c r="A70" s="22"/>
      <c r="B70" s="27" t="s">
        <v>18</v>
      </c>
      <c r="C70" s="28"/>
      <c r="D70" s="26">
        <v>75170</v>
      </c>
      <c r="E70" s="27">
        <v>6100</v>
      </c>
      <c r="F70" s="26">
        <f t="shared" si="6"/>
        <v>81270</v>
      </c>
      <c r="G70" s="26">
        <f t="shared" si="4"/>
        <v>81270</v>
      </c>
      <c r="H70" s="26">
        <f>-ROUND(G70/G$115*$H$16,0)</f>
        <v>-4076</v>
      </c>
      <c r="I70" s="26"/>
      <c r="J70" s="26">
        <f t="shared" si="13"/>
        <v>28445</v>
      </c>
      <c r="K70" s="26">
        <f t="shared" si="7"/>
        <v>-1427</v>
      </c>
      <c r="L70" s="26">
        <v>0</v>
      </c>
      <c r="M70" s="26">
        <f t="shared" si="12"/>
        <v>27018</v>
      </c>
    </row>
    <row r="71" spans="1:13" ht="11.25">
      <c r="A71" s="22"/>
      <c r="B71" s="27" t="s">
        <v>23</v>
      </c>
      <c r="C71" s="28"/>
      <c r="D71" s="26">
        <v>1389370</v>
      </c>
      <c r="E71" s="27">
        <v>0</v>
      </c>
      <c r="F71" s="26">
        <f t="shared" si="6"/>
        <v>1389370</v>
      </c>
      <c r="G71" s="26">
        <f t="shared" si="4"/>
        <v>1389370</v>
      </c>
      <c r="H71" s="26">
        <f>-ROUND(G71/G$115*$H$16,0)</f>
        <v>-69687</v>
      </c>
      <c r="I71" s="26"/>
      <c r="J71" s="26">
        <f t="shared" si="13"/>
        <v>486280</v>
      </c>
      <c r="K71" s="26">
        <f t="shared" si="7"/>
        <v>-24390</v>
      </c>
      <c r="L71" s="26">
        <v>0</v>
      </c>
      <c r="M71" s="26">
        <f t="shared" si="12"/>
        <v>461890</v>
      </c>
    </row>
    <row r="72" spans="1:13" ht="11.25">
      <c r="A72" s="22"/>
      <c r="B72" s="27" t="s">
        <v>98</v>
      </c>
      <c r="C72" s="28"/>
      <c r="D72" s="26">
        <v>162823092</v>
      </c>
      <c r="E72" s="27">
        <v>0</v>
      </c>
      <c r="F72" s="26">
        <f t="shared" si="6"/>
        <v>162823092</v>
      </c>
      <c r="G72" s="26">
        <f t="shared" si="4"/>
        <v>162823092</v>
      </c>
      <c r="H72" s="26">
        <f>-ROUND(G72/G$115*$H$16,0)</f>
        <v>-8166794</v>
      </c>
      <c r="I72" s="26"/>
      <c r="J72" s="26">
        <f t="shared" si="13"/>
        <v>56988082</v>
      </c>
      <c r="K72" s="26">
        <f t="shared" si="7"/>
        <v>-2858378</v>
      </c>
      <c r="L72" s="26">
        <v>0</v>
      </c>
      <c r="M72" s="26">
        <f>J72+K72+L72</f>
        <v>54129704</v>
      </c>
    </row>
    <row r="73" spans="1:13" ht="11.25">
      <c r="A73" s="22"/>
      <c r="B73" s="27" t="s">
        <v>24</v>
      </c>
      <c r="C73" s="28"/>
      <c r="D73" s="26">
        <v>164270</v>
      </c>
      <c r="E73" s="27">
        <v>0</v>
      </c>
      <c r="F73" s="26">
        <f t="shared" si="6"/>
        <v>164270</v>
      </c>
      <c r="G73" s="26">
        <f t="shared" si="4"/>
        <v>164270</v>
      </c>
      <c r="H73" s="26">
        <f>-ROUND(G73/G$115*$H$16,0)</f>
        <v>-8239</v>
      </c>
      <c r="I73" s="26"/>
      <c r="J73" s="26">
        <f aca="true" t="shared" si="14" ref="J73:J93">ROUND(F73*0.35,0)</f>
        <v>57495</v>
      </c>
      <c r="K73" s="26">
        <f t="shared" si="7"/>
        <v>-2884</v>
      </c>
      <c r="L73" s="26">
        <v>0</v>
      </c>
      <c r="M73" s="26">
        <f aca="true" t="shared" si="15" ref="M73:M92">J73+K73+L73</f>
        <v>54611</v>
      </c>
    </row>
    <row r="74" spans="1:13" ht="11.25">
      <c r="A74" s="29"/>
      <c r="B74" s="31" t="s">
        <v>122</v>
      </c>
      <c r="C74" s="30"/>
      <c r="D74" s="26">
        <v>193592</v>
      </c>
      <c r="E74" s="27">
        <v>0</v>
      </c>
      <c r="F74" s="26">
        <f t="shared" si="6"/>
        <v>193592</v>
      </c>
      <c r="G74" s="26">
        <f aca="true" t="shared" si="16" ref="G74:G111">IF(F74&gt;0,F74,0)</f>
        <v>193592</v>
      </c>
      <c r="H74" s="26">
        <f>-ROUND(G74/G$115*$H$16,0)</f>
        <v>-9710</v>
      </c>
      <c r="I74" s="26"/>
      <c r="J74" s="26">
        <f t="shared" si="14"/>
        <v>67757</v>
      </c>
      <c r="K74" s="26">
        <f t="shared" si="7"/>
        <v>-3399</v>
      </c>
      <c r="L74" s="26">
        <v>0</v>
      </c>
      <c r="M74" s="26">
        <f t="shared" si="15"/>
        <v>64358</v>
      </c>
    </row>
    <row r="75" spans="1:13" s="4" customFormat="1" ht="11.25">
      <c r="A75" s="22"/>
      <c r="B75" s="27" t="s">
        <v>88</v>
      </c>
      <c r="C75" s="28"/>
      <c r="D75" s="26">
        <v>1289688</v>
      </c>
      <c r="E75" s="27">
        <v>342900</v>
      </c>
      <c r="F75" s="26">
        <f t="shared" si="6"/>
        <v>1632588</v>
      </c>
      <c r="G75" s="26">
        <f t="shared" si="16"/>
        <v>1632588</v>
      </c>
      <c r="H75" s="26">
        <f>-ROUND(G75/G$115*$H$16,0)</f>
        <v>-81886</v>
      </c>
      <c r="I75" s="26"/>
      <c r="J75" s="26">
        <f t="shared" si="14"/>
        <v>571406</v>
      </c>
      <c r="K75" s="26">
        <f t="shared" si="7"/>
        <v>-28660</v>
      </c>
      <c r="L75" s="26">
        <v>0</v>
      </c>
      <c r="M75" s="26">
        <f t="shared" si="15"/>
        <v>542746</v>
      </c>
    </row>
    <row r="76" spans="1:13" ht="11.25">
      <c r="A76" s="22"/>
      <c r="B76" s="27" t="s">
        <v>86</v>
      </c>
      <c r="C76" s="28"/>
      <c r="D76" s="26">
        <v>-12207766</v>
      </c>
      <c r="E76" s="27">
        <v>3465400</v>
      </c>
      <c r="F76" s="26">
        <f t="shared" si="6"/>
        <v>-8742366</v>
      </c>
      <c r="G76" s="26">
        <f t="shared" si="16"/>
        <v>0</v>
      </c>
      <c r="H76" s="26">
        <f>-ROUND(G76/G$115*$H$16,0)</f>
        <v>0</v>
      </c>
      <c r="I76" s="26"/>
      <c r="J76" s="26">
        <f t="shared" si="14"/>
        <v>-3059828</v>
      </c>
      <c r="K76" s="26">
        <f t="shared" si="7"/>
        <v>0</v>
      </c>
      <c r="L76" s="26">
        <v>0</v>
      </c>
      <c r="M76" s="26">
        <f t="shared" si="15"/>
        <v>-3059828</v>
      </c>
    </row>
    <row r="77" spans="1:13" ht="11.25">
      <c r="A77" s="22"/>
      <c r="B77" s="31" t="s">
        <v>123</v>
      </c>
      <c r="C77" s="30"/>
      <c r="D77" s="26">
        <v>-402626</v>
      </c>
      <c r="E77" s="27">
        <v>0</v>
      </c>
      <c r="F77" s="26">
        <f t="shared" si="6"/>
        <v>-402626</v>
      </c>
      <c r="G77" s="26">
        <f t="shared" si="16"/>
        <v>0</v>
      </c>
      <c r="H77" s="26">
        <f>-ROUND(G77/G$115*$H$16,0)</f>
        <v>0</v>
      </c>
      <c r="I77" s="26"/>
      <c r="J77" s="26">
        <f t="shared" si="14"/>
        <v>-140919</v>
      </c>
      <c r="K77" s="26">
        <f t="shared" si="7"/>
        <v>0</v>
      </c>
      <c r="L77" s="26">
        <v>0</v>
      </c>
      <c r="M77" s="26">
        <f t="shared" si="15"/>
        <v>-140919</v>
      </c>
    </row>
    <row r="78" spans="1:13" ht="11.25">
      <c r="A78" s="22"/>
      <c r="B78" s="27" t="s">
        <v>85</v>
      </c>
      <c r="C78" s="28"/>
      <c r="D78" s="26">
        <v>-7822674</v>
      </c>
      <c r="E78" s="27">
        <v>6945900</v>
      </c>
      <c r="F78" s="26">
        <f t="shared" si="6"/>
        <v>-876774</v>
      </c>
      <c r="G78" s="26">
        <f t="shared" si="16"/>
        <v>0</v>
      </c>
      <c r="H78" s="26">
        <f>-ROUND(G78/G$115*$H$16,0)</f>
        <v>0</v>
      </c>
      <c r="I78" s="26"/>
      <c r="J78" s="26">
        <f t="shared" si="14"/>
        <v>-306871</v>
      </c>
      <c r="K78" s="26">
        <f t="shared" si="7"/>
        <v>0</v>
      </c>
      <c r="L78" s="26">
        <v>0</v>
      </c>
      <c r="M78" s="26">
        <f t="shared" si="15"/>
        <v>-306871</v>
      </c>
    </row>
    <row r="79" spans="1:13" ht="11.25">
      <c r="A79" s="29"/>
      <c r="B79" s="27" t="s">
        <v>124</v>
      </c>
      <c r="C79" s="28"/>
      <c r="D79" s="26">
        <v>-801120</v>
      </c>
      <c r="E79" s="27">
        <v>0</v>
      </c>
      <c r="F79" s="26">
        <f t="shared" si="6"/>
        <v>-801120</v>
      </c>
      <c r="G79" s="26">
        <f t="shared" si="16"/>
        <v>0</v>
      </c>
      <c r="H79" s="26">
        <f>-ROUND(G79/G$115*$H$16,0)</f>
        <v>0</v>
      </c>
      <c r="I79" s="26"/>
      <c r="J79" s="26">
        <f t="shared" si="14"/>
        <v>-280392</v>
      </c>
      <c r="K79" s="26">
        <f t="shared" si="7"/>
        <v>0</v>
      </c>
      <c r="L79" s="26">
        <v>0</v>
      </c>
      <c r="M79" s="26">
        <f t="shared" si="15"/>
        <v>-280392</v>
      </c>
    </row>
    <row r="80" spans="1:13" ht="11.25">
      <c r="A80" s="22"/>
      <c r="B80" s="27" t="s">
        <v>38</v>
      </c>
      <c r="C80" s="28"/>
      <c r="D80" s="26">
        <v>-7592</v>
      </c>
      <c r="E80" s="27">
        <v>7400</v>
      </c>
      <c r="F80" s="26">
        <f aca="true" t="shared" si="17" ref="F80:F111">D80+E80</f>
        <v>-192</v>
      </c>
      <c r="G80" s="26">
        <f t="shared" si="16"/>
        <v>0</v>
      </c>
      <c r="H80" s="26">
        <f>-ROUND(G80/G$115*$H$16,0)</f>
        <v>0</v>
      </c>
      <c r="I80" s="26"/>
      <c r="J80" s="26">
        <f t="shared" si="14"/>
        <v>-67</v>
      </c>
      <c r="K80" s="26">
        <f aca="true" t="shared" si="18" ref="K80:K111">ROUND(H80*0.35,0)</f>
        <v>0</v>
      </c>
      <c r="L80" s="26">
        <v>0</v>
      </c>
      <c r="M80" s="26">
        <f t="shared" si="15"/>
        <v>-67</v>
      </c>
    </row>
    <row r="81" spans="1:13" ht="11.25">
      <c r="A81" s="22"/>
      <c r="B81" s="31" t="s">
        <v>43</v>
      </c>
      <c r="C81" s="30"/>
      <c r="D81" s="26">
        <v>483442</v>
      </c>
      <c r="E81" s="27">
        <v>0</v>
      </c>
      <c r="F81" s="26">
        <f t="shared" si="17"/>
        <v>483442</v>
      </c>
      <c r="G81" s="26">
        <f t="shared" si="16"/>
        <v>483442</v>
      </c>
      <c r="H81" s="26">
        <f>-ROUND(G81/G$115*$H$16,0)</f>
        <v>-24248</v>
      </c>
      <c r="I81" s="26"/>
      <c r="J81" s="26">
        <f t="shared" si="14"/>
        <v>169205</v>
      </c>
      <c r="K81" s="26">
        <f t="shared" si="18"/>
        <v>-8487</v>
      </c>
      <c r="L81" s="26">
        <v>0</v>
      </c>
      <c r="M81" s="26">
        <f t="shared" si="15"/>
        <v>160718</v>
      </c>
    </row>
    <row r="82" spans="1:13" ht="11.25">
      <c r="A82" s="22"/>
      <c r="B82" s="31" t="s">
        <v>44</v>
      </c>
      <c r="C82" s="30"/>
      <c r="D82" s="26">
        <v>-11641</v>
      </c>
      <c r="E82" s="27">
        <v>1000</v>
      </c>
      <c r="F82" s="26">
        <f t="shared" si="17"/>
        <v>-10641</v>
      </c>
      <c r="G82" s="26">
        <f t="shared" si="16"/>
        <v>0</v>
      </c>
      <c r="H82" s="26">
        <f>-ROUND(G82/G$115*$H$16,0)</f>
        <v>0</v>
      </c>
      <c r="I82" s="26"/>
      <c r="J82" s="26">
        <f t="shared" si="14"/>
        <v>-3724</v>
      </c>
      <c r="K82" s="26">
        <f t="shared" si="18"/>
        <v>0</v>
      </c>
      <c r="L82" s="26">
        <v>0</v>
      </c>
      <c r="M82" s="26">
        <f t="shared" si="15"/>
        <v>-3724</v>
      </c>
    </row>
    <row r="83" spans="1:13" ht="11.25">
      <c r="A83" s="22"/>
      <c r="B83" s="31" t="s">
        <v>45</v>
      </c>
      <c r="C83" s="30"/>
      <c r="D83" s="26">
        <v>129966</v>
      </c>
      <c r="E83" s="27">
        <v>0</v>
      </c>
      <c r="F83" s="26">
        <f t="shared" si="17"/>
        <v>129966</v>
      </c>
      <c r="G83" s="26">
        <f t="shared" si="16"/>
        <v>129966</v>
      </c>
      <c r="H83" s="26">
        <f>-ROUND(G83/G$115*$H$16,0)</f>
        <v>-6519</v>
      </c>
      <c r="I83" s="26"/>
      <c r="J83" s="26">
        <f t="shared" si="14"/>
        <v>45488</v>
      </c>
      <c r="K83" s="26">
        <f t="shared" si="18"/>
        <v>-2282</v>
      </c>
      <c r="L83" s="26">
        <v>0</v>
      </c>
      <c r="M83" s="26">
        <f t="shared" si="15"/>
        <v>43206</v>
      </c>
    </row>
    <row r="84" spans="1:13" ht="11.25">
      <c r="A84" s="22"/>
      <c r="B84" s="31" t="s">
        <v>46</v>
      </c>
      <c r="C84" s="30"/>
      <c r="D84" s="26">
        <v>813384</v>
      </c>
      <c r="E84" s="27">
        <v>0</v>
      </c>
      <c r="F84" s="26">
        <f t="shared" si="17"/>
        <v>813384</v>
      </c>
      <c r="G84" s="26">
        <f t="shared" si="16"/>
        <v>813384</v>
      </c>
      <c r="H84" s="26">
        <f>-ROUND(G84/G$115*$H$16,0)</f>
        <v>-40797</v>
      </c>
      <c r="I84" s="26"/>
      <c r="J84" s="26">
        <f t="shared" si="14"/>
        <v>284684</v>
      </c>
      <c r="K84" s="26">
        <f t="shared" si="18"/>
        <v>-14279</v>
      </c>
      <c r="L84" s="26">
        <v>0</v>
      </c>
      <c r="M84" s="26">
        <f t="shared" si="15"/>
        <v>270405</v>
      </c>
    </row>
    <row r="85" spans="1:13" ht="11.25">
      <c r="A85" s="22"/>
      <c r="B85" s="31" t="s">
        <v>47</v>
      </c>
      <c r="C85" s="30"/>
      <c r="D85" s="26">
        <v>5943113</v>
      </c>
      <c r="E85" s="27">
        <v>0</v>
      </c>
      <c r="F85" s="26">
        <f t="shared" si="17"/>
        <v>5943113</v>
      </c>
      <c r="G85" s="26">
        <f t="shared" si="16"/>
        <v>5943113</v>
      </c>
      <c r="H85" s="26">
        <f>-ROUND(G85/G$115*$H$16,0)</f>
        <v>-298091</v>
      </c>
      <c r="I85" s="26"/>
      <c r="J85" s="26">
        <f t="shared" si="14"/>
        <v>2080090</v>
      </c>
      <c r="K85" s="26">
        <f t="shared" si="18"/>
        <v>-104332</v>
      </c>
      <c r="L85" s="26">
        <v>0</v>
      </c>
      <c r="M85" s="26">
        <f t="shared" si="15"/>
        <v>1975758</v>
      </c>
    </row>
    <row r="86" spans="1:13" ht="11.25">
      <c r="A86" s="29"/>
      <c r="B86" s="27" t="s">
        <v>60</v>
      </c>
      <c r="C86" s="28"/>
      <c r="D86" s="26">
        <v>-504605</v>
      </c>
      <c r="E86" s="27">
        <v>200</v>
      </c>
      <c r="F86" s="26">
        <f t="shared" si="17"/>
        <v>-504405</v>
      </c>
      <c r="G86" s="26">
        <f t="shared" si="16"/>
        <v>0</v>
      </c>
      <c r="H86" s="26">
        <f>-ROUND(G86/G$115*$H$16,0)</f>
        <v>0</v>
      </c>
      <c r="I86" s="26"/>
      <c r="J86" s="26">
        <f t="shared" si="14"/>
        <v>-176542</v>
      </c>
      <c r="K86" s="26">
        <f t="shared" si="18"/>
        <v>0</v>
      </c>
      <c r="L86" s="26">
        <v>0</v>
      </c>
      <c r="M86" s="26">
        <f t="shared" si="15"/>
        <v>-176542</v>
      </c>
    </row>
    <row r="87" spans="1:13" ht="11.25">
      <c r="A87" s="22"/>
      <c r="B87" s="27" t="s">
        <v>57</v>
      </c>
      <c r="C87" s="28"/>
      <c r="D87" s="26">
        <v>41514</v>
      </c>
      <c r="E87" s="27">
        <v>0</v>
      </c>
      <c r="F87" s="26">
        <f t="shared" si="17"/>
        <v>41514</v>
      </c>
      <c r="G87" s="26">
        <f t="shared" si="16"/>
        <v>41514</v>
      </c>
      <c r="H87" s="26">
        <f>-ROUND(G87/G$115*$H$16,0)</f>
        <v>-2082</v>
      </c>
      <c r="I87" s="26"/>
      <c r="J87" s="26">
        <f t="shared" si="14"/>
        <v>14530</v>
      </c>
      <c r="K87" s="26">
        <f t="shared" si="18"/>
        <v>-729</v>
      </c>
      <c r="L87" s="26">
        <v>0</v>
      </c>
      <c r="M87" s="26">
        <f t="shared" si="15"/>
        <v>13801</v>
      </c>
    </row>
    <row r="88" spans="1:13" ht="11.25">
      <c r="A88" s="29"/>
      <c r="B88" s="33" t="s">
        <v>125</v>
      </c>
      <c r="C88" s="28"/>
      <c r="D88" s="26">
        <v>-25933247</v>
      </c>
      <c r="E88" s="27">
        <v>0</v>
      </c>
      <c r="F88" s="26">
        <f t="shared" si="17"/>
        <v>-25933247</v>
      </c>
      <c r="G88" s="26">
        <f t="shared" si="16"/>
        <v>0</v>
      </c>
      <c r="H88" s="26">
        <f>-ROUND(G88/G$115*$H$16,0)</f>
        <v>0</v>
      </c>
      <c r="I88" s="26"/>
      <c r="J88" s="26">
        <f t="shared" si="14"/>
        <v>-9076636</v>
      </c>
      <c r="K88" s="26">
        <f t="shared" si="18"/>
        <v>0</v>
      </c>
      <c r="L88" s="26">
        <v>0</v>
      </c>
      <c r="M88" s="26">
        <f t="shared" si="15"/>
        <v>-9076636</v>
      </c>
    </row>
    <row r="89" spans="1:13" ht="11.25">
      <c r="A89" s="29"/>
      <c r="B89" s="27" t="s">
        <v>126</v>
      </c>
      <c r="C89" s="28"/>
      <c r="D89" s="26">
        <v>-262</v>
      </c>
      <c r="E89" s="27">
        <v>0</v>
      </c>
      <c r="F89" s="26">
        <f t="shared" si="17"/>
        <v>-262</v>
      </c>
      <c r="G89" s="26">
        <f t="shared" si="16"/>
        <v>0</v>
      </c>
      <c r="H89" s="26">
        <f>-ROUND(G89/G$115*$H$16,0)</f>
        <v>0</v>
      </c>
      <c r="I89" s="26"/>
      <c r="J89" s="26">
        <f t="shared" si="14"/>
        <v>-92</v>
      </c>
      <c r="K89" s="26">
        <f t="shared" si="18"/>
        <v>0</v>
      </c>
      <c r="L89" s="26">
        <v>0</v>
      </c>
      <c r="M89" s="26">
        <f t="shared" si="15"/>
        <v>-92</v>
      </c>
    </row>
    <row r="90" spans="1:13" ht="11.25">
      <c r="A90" s="29"/>
      <c r="B90" s="27" t="s">
        <v>113</v>
      </c>
      <c r="C90" s="28"/>
      <c r="D90" s="26">
        <v>-2435</v>
      </c>
      <c r="E90" s="27">
        <v>0</v>
      </c>
      <c r="F90" s="26">
        <f t="shared" si="17"/>
        <v>-2435</v>
      </c>
      <c r="G90" s="26">
        <f t="shared" si="16"/>
        <v>0</v>
      </c>
      <c r="H90" s="26">
        <f>-ROUND(G90/G$115*$H$16,0)</f>
        <v>0</v>
      </c>
      <c r="I90" s="26"/>
      <c r="J90" s="26">
        <f t="shared" si="14"/>
        <v>-852</v>
      </c>
      <c r="K90" s="26">
        <f t="shared" si="18"/>
        <v>0</v>
      </c>
      <c r="L90" s="26">
        <v>0</v>
      </c>
      <c r="M90" s="26">
        <f t="shared" si="15"/>
        <v>-852</v>
      </c>
    </row>
    <row r="91" spans="1:13" ht="11.25">
      <c r="A91" s="29"/>
      <c r="B91" s="27" t="s">
        <v>112</v>
      </c>
      <c r="C91" s="28"/>
      <c r="D91" s="26">
        <v>-83</v>
      </c>
      <c r="E91" s="27">
        <v>0</v>
      </c>
      <c r="F91" s="26">
        <f t="shared" si="17"/>
        <v>-83</v>
      </c>
      <c r="G91" s="26">
        <f t="shared" si="16"/>
        <v>0</v>
      </c>
      <c r="H91" s="26">
        <f>-ROUND(G91/G$115*$H$16,0)</f>
        <v>0</v>
      </c>
      <c r="I91" s="26"/>
      <c r="J91" s="26">
        <f t="shared" si="14"/>
        <v>-29</v>
      </c>
      <c r="K91" s="26">
        <f t="shared" si="18"/>
        <v>0</v>
      </c>
      <c r="L91" s="26">
        <v>0</v>
      </c>
      <c r="M91" s="26">
        <f t="shared" si="15"/>
        <v>-29</v>
      </c>
    </row>
    <row r="92" spans="1:13" ht="11.25">
      <c r="A92" s="29"/>
      <c r="B92" s="27" t="s">
        <v>81</v>
      </c>
      <c r="C92" s="28"/>
      <c r="D92" s="26">
        <v>-2389718</v>
      </c>
      <c r="E92" s="27">
        <v>106400</v>
      </c>
      <c r="F92" s="26">
        <f t="shared" si="17"/>
        <v>-2283318</v>
      </c>
      <c r="G92" s="26">
        <f t="shared" si="16"/>
        <v>0</v>
      </c>
      <c r="H92" s="26">
        <f>-ROUND(G92/G$115*$H$16,0)</f>
        <v>0</v>
      </c>
      <c r="I92" s="26"/>
      <c r="J92" s="26">
        <f t="shared" si="14"/>
        <v>-799161</v>
      </c>
      <c r="K92" s="26">
        <f t="shared" si="18"/>
        <v>0</v>
      </c>
      <c r="L92" s="26">
        <v>0</v>
      </c>
      <c r="M92" s="26">
        <f t="shared" si="15"/>
        <v>-799161</v>
      </c>
    </row>
    <row r="93" spans="1:13" ht="11.25">
      <c r="A93" s="22"/>
      <c r="B93" s="27" t="s">
        <v>99</v>
      </c>
      <c r="C93" s="28"/>
      <c r="D93" s="26">
        <v>207886452</v>
      </c>
      <c r="E93" s="27">
        <v>0</v>
      </c>
      <c r="F93" s="26">
        <f t="shared" si="17"/>
        <v>207886452</v>
      </c>
      <c r="G93" s="26">
        <f t="shared" si="16"/>
        <v>207886452</v>
      </c>
      <c r="H93" s="26">
        <f>-ROUND(G93/G$115*$H$16,0)</f>
        <v>-10427057</v>
      </c>
      <c r="I93" s="26"/>
      <c r="J93" s="26">
        <f t="shared" si="14"/>
        <v>72760258</v>
      </c>
      <c r="K93" s="26">
        <f t="shared" si="18"/>
        <v>-3649470</v>
      </c>
      <c r="L93" s="26">
        <v>0</v>
      </c>
      <c r="M93" s="26">
        <f>J93+K93+L93</f>
        <v>69110788</v>
      </c>
    </row>
    <row r="94" spans="1:13" ht="11.25">
      <c r="A94" s="29"/>
      <c r="B94" s="31" t="s">
        <v>48</v>
      </c>
      <c r="C94" s="30"/>
      <c r="D94" s="26">
        <v>0</v>
      </c>
      <c r="E94" s="27">
        <v>0</v>
      </c>
      <c r="F94" s="26">
        <f t="shared" si="17"/>
        <v>0</v>
      </c>
      <c r="G94" s="26">
        <f t="shared" si="16"/>
        <v>0</v>
      </c>
      <c r="H94" s="26">
        <f>-ROUND(G94/G$115*$H$16,0)</f>
        <v>0</v>
      </c>
      <c r="I94" s="26"/>
      <c r="J94" s="26">
        <f>ROUND(F94*0.35,0)</f>
        <v>0</v>
      </c>
      <c r="K94" s="26">
        <f t="shared" si="18"/>
        <v>0</v>
      </c>
      <c r="L94" s="26">
        <v>0</v>
      </c>
      <c r="M94" s="26">
        <f>J94+K94+L94</f>
        <v>0</v>
      </c>
    </row>
    <row r="95" spans="1:13" ht="11.25">
      <c r="A95" s="22"/>
      <c r="B95" s="27" t="s">
        <v>100</v>
      </c>
      <c r="C95" s="28"/>
      <c r="D95" s="26">
        <v>11852070</v>
      </c>
      <c r="E95" s="27">
        <v>0</v>
      </c>
      <c r="F95" s="26">
        <f t="shared" si="17"/>
        <v>11852070</v>
      </c>
      <c r="G95" s="26">
        <f t="shared" si="16"/>
        <v>11852070</v>
      </c>
      <c r="H95" s="26">
        <f>-ROUND(G95/G$115*$H$16,0)</f>
        <v>-594470</v>
      </c>
      <c r="I95" s="26"/>
      <c r="J95" s="26">
        <f>ROUND(F95*0.35,0)</f>
        <v>4148225</v>
      </c>
      <c r="K95" s="26">
        <f t="shared" si="18"/>
        <v>-208065</v>
      </c>
      <c r="L95" s="26">
        <v>0</v>
      </c>
      <c r="M95" s="26">
        <f>J95+K95+L95</f>
        <v>3940160</v>
      </c>
    </row>
    <row r="96" spans="1:13" ht="11.25">
      <c r="A96" s="22"/>
      <c r="B96" s="27" t="s">
        <v>101</v>
      </c>
      <c r="C96" s="28"/>
      <c r="D96" s="26">
        <v>2754151</v>
      </c>
      <c r="E96" s="27">
        <v>0</v>
      </c>
      <c r="F96" s="26">
        <f t="shared" si="17"/>
        <v>2754151</v>
      </c>
      <c r="G96" s="26">
        <f t="shared" si="16"/>
        <v>2754151</v>
      </c>
      <c r="H96" s="26">
        <f>-ROUND(G96/G$115*$H$16,0)</f>
        <v>-138141</v>
      </c>
      <c r="I96" s="26"/>
      <c r="J96" s="26">
        <f>ROUND(F96*0.35,0)</f>
        <v>963953</v>
      </c>
      <c r="K96" s="26">
        <f t="shared" si="18"/>
        <v>-48349</v>
      </c>
      <c r="L96" s="26">
        <v>0</v>
      </c>
      <c r="M96" s="26">
        <f>J96+K96+L96</f>
        <v>915604</v>
      </c>
    </row>
    <row r="97" spans="1:13" ht="11.25">
      <c r="A97" s="22"/>
      <c r="B97" s="27" t="s">
        <v>36</v>
      </c>
      <c r="C97" s="28"/>
      <c r="D97" s="26">
        <v>398132</v>
      </c>
      <c r="E97" s="27">
        <v>0</v>
      </c>
      <c r="F97" s="26">
        <f t="shared" si="17"/>
        <v>398132</v>
      </c>
      <c r="G97" s="26">
        <f t="shared" si="16"/>
        <v>398132</v>
      </c>
      <c r="H97" s="26">
        <f>-ROUND(G97/G$115*$H$16,0)</f>
        <v>-19969</v>
      </c>
      <c r="I97" s="26"/>
      <c r="J97" s="26">
        <f>ROUND(F97*0.35,0)</f>
        <v>139346</v>
      </c>
      <c r="K97" s="26">
        <f t="shared" si="18"/>
        <v>-6989</v>
      </c>
      <c r="L97" s="26">
        <v>0</v>
      </c>
      <c r="M97" s="26">
        <f>J97+K97+L97</f>
        <v>132357</v>
      </c>
    </row>
    <row r="98" spans="1:13" ht="11.25">
      <c r="A98" s="29"/>
      <c r="B98" s="31" t="s">
        <v>49</v>
      </c>
      <c r="C98" s="30"/>
      <c r="D98" s="26">
        <v>-7651</v>
      </c>
      <c r="E98" s="27">
        <v>0</v>
      </c>
      <c r="F98" s="26">
        <f t="shared" si="17"/>
        <v>-7651</v>
      </c>
      <c r="G98" s="26">
        <f t="shared" si="16"/>
        <v>0</v>
      </c>
      <c r="H98" s="26">
        <f>-ROUND(G98/G$115*$H$16,0)</f>
        <v>0</v>
      </c>
      <c r="I98" s="26"/>
      <c r="J98" s="26">
        <f>ROUND(F98*0.35,0)</f>
        <v>-2678</v>
      </c>
      <c r="K98" s="26">
        <f t="shared" si="18"/>
        <v>0</v>
      </c>
      <c r="L98" s="26">
        <v>0</v>
      </c>
      <c r="M98" s="26">
        <f>J98+K98+L98</f>
        <v>-2678</v>
      </c>
    </row>
    <row r="99" spans="1:13" ht="11.25">
      <c r="A99" s="29"/>
      <c r="B99" s="31" t="s">
        <v>111</v>
      </c>
      <c r="C99" s="30"/>
      <c r="D99" s="26">
        <v>-3475</v>
      </c>
      <c r="E99" s="27">
        <v>2300</v>
      </c>
      <c r="F99" s="26">
        <f t="shared" si="17"/>
        <v>-1175</v>
      </c>
      <c r="G99" s="26">
        <f t="shared" si="16"/>
        <v>0</v>
      </c>
      <c r="H99" s="26">
        <f>-ROUND(G99/G$115*$H$16,0)</f>
        <v>0</v>
      </c>
      <c r="I99" s="26"/>
      <c r="J99" s="26">
        <f>ROUND(F99*0.35,0)</f>
        <v>-411</v>
      </c>
      <c r="K99" s="26">
        <f t="shared" si="18"/>
        <v>0</v>
      </c>
      <c r="L99" s="26">
        <v>0</v>
      </c>
      <c r="M99" s="26">
        <f>J99+K99+L99</f>
        <v>-411</v>
      </c>
    </row>
    <row r="100" spans="1:13" ht="11.25">
      <c r="A100" s="22"/>
      <c r="B100" s="27" t="s">
        <v>102</v>
      </c>
      <c r="C100" s="30"/>
      <c r="D100" s="26">
        <v>268730414</v>
      </c>
      <c r="E100" s="27">
        <v>0</v>
      </c>
      <c r="F100" s="26">
        <f t="shared" si="17"/>
        <v>268730414</v>
      </c>
      <c r="G100" s="26">
        <f t="shared" si="16"/>
        <v>268730414</v>
      </c>
      <c r="H100" s="26">
        <f>-ROUND(G100/G$115*$H$16,0)</f>
        <v>-13478836</v>
      </c>
      <c r="I100" s="26"/>
      <c r="J100" s="26">
        <f>ROUND(F100*0.35,0)</f>
        <v>94055645</v>
      </c>
      <c r="K100" s="26">
        <f t="shared" si="18"/>
        <v>-4717593</v>
      </c>
      <c r="L100" s="26">
        <v>0</v>
      </c>
      <c r="M100" s="26">
        <f aca="true" t="shared" si="19" ref="M100:M107">J100+K100+L100</f>
        <v>89338052</v>
      </c>
    </row>
    <row r="101" spans="1:13" ht="11.25">
      <c r="A101" s="22"/>
      <c r="B101" s="27" t="s">
        <v>20</v>
      </c>
      <c r="C101" s="28"/>
      <c r="D101" s="26">
        <v>0</v>
      </c>
      <c r="E101" s="27">
        <v>0</v>
      </c>
      <c r="F101" s="26">
        <f t="shared" si="17"/>
        <v>0</v>
      </c>
      <c r="G101" s="26">
        <f t="shared" si="16"/>
        <v>0</v>
      </c>
      <c r="H101" s="26">
        <f>-ROUND(G101/G$115*$H$16,0)</f>
        <v>0</v>
      </c>
      <c r="I101" s="26"/>
      <c r="J101" s="26">
        <f>ROUND(F101*0.35,0)</f>
        <v>0</v>
      </c>
      <c r="K101" s="26">
        <f t="shared" si="18"/>
        <v>0</v>
      </c>
      <c r="L101" s="26">
        <v>0</v>
      </c>
      <c r="M101" s="26">
        <f t="shared" si="19"/>
        <v>0</v>
      </c>
    </row>
    <row r="102" spans="1:13" ht="11.25">
      <c r="A102" s="22"/>
      <c r="B102" s="27" t="s">
        <v>103</v>
      </c>
      <c r="C102" s="28"/>
      <c r="D102" s="26">
        <v>-40055389</v>
      </c>
      <c r="E102" s="27">
        <v>3753400</v>
      </c>
      <c r="F102" s="26">
        <f t="shared" si="17"/>
        <v>-36301989</v>
      </c>
      <c r="G102" s="26">
        <f t="shared" si="16"/>
        <v>0</v>
      </c>
      <c r="H102" s="26">
        <f>-ROUND(G102/G$115*$H$16,0)</f>
        <v>0</v>
      </c>
      <c r="I102" s="26"/>
      <c r="J102" s="26">
        <f>ROUND(F102*0.35,0)</f>
        <v>-12705696</v>
      </c>
      <c r="K102" s="26">
        <f t="shared" si="18"/>
        <v>0</v>
      </c>
      <c r="L102" s="26">
        <v>0</v>
      </c>
      <c r="M102" s="26">
        <f t="shared" si="19"/>
        <v>-12705696</v>
      </c>
    </row>
    <row r="103" spans="1:13" ht="11.25">
      <c r="A103" s="22"/>
      <c r="B103" s="27" t="s">
        <v>54</v>
      </c>
      <c r="C103" s="28"/>
      <c r="D103" s="26">
        <v>496911</v>
      </c>
      <c r="E103" s="27">
        <v>0</v>
      </c>
      <c r="F103" s="26">
        <f t="shared" si="17"/>
        <v>496911</v>
      </c>
      <c r="G103" s="26">
        <f t="shared" si="16"/>
        <v>496911</v>
      </c>
      <c r="H103" s="26">
        <f>-ROUND(G103/G$115*$H$16,0)</f>
        <v>-24924</v>
      </c>
      <c r="I103" s="26"/>
      <c r="J103" s="26">
        <f aca="true" t="shared" si="20" ref="J103:J108">ROUND(F103*0.35,0)</f>
        <v>173919</v>
      </c>
      <c r="K103" s="26">
        <f t="shared" si="18"/>
        <v>-8723</v>
      </c>
      <c r="L103" s="26">
        <v>0</v>
      </c>
      <c r="M103" s="26">
        <f t="shared" si="19"/>
        <v>165196</v>
      </c>
    </row>
    <row r="104" spans="1:13" ht="11.25">
      <c r="A104" s="22"/>
      <c r="B104" s="27" t="s">
        <v>67</v>
      </c>
      <c r="C104" s="28"/>
      <c r="D104" s="26">
        <v>97988846</v>
      </c>
      <c r="E104" s="27">
        <v>439000</v>
      </c>
      <c r="F104" s="26">
        <f t="shared" si="17"/>
        <v>98427846</v>
      </c>
      <c r="G104" s="26">
        <f t="shared" si="16"/>
        <v>98427846</v>
      </c>
      <c r="H104" s="26">
        <f>-ROUND(G104/G$115*$H$16,0)</f>
        <v>-4936891</v>
      </c>
      <c r="I104" s="26"/>
      <c r="J104" s="26">
        <f t="shared" si="20"/>
        <v>34449746</v>
      </c>
      <c r="K104" s="26">
        <f t="shared" si="18"/>
        <v>-1727912</v>
      </c>
      <c r="L104" s="26">
        <v>0</v>
      </c>
      <c r="M104" s="26">
        <f t="shared" si="19"/>
        <v>32721834</v>
      </c>
    </row>
    <row r="105" spans="1:13" ht="11.25">
      <c r="A105" s="22"/>
      <c r="B105" s="27" t="s">
        <v>22</v>
      </c>
      <c r="C105" s="28"/>
      <c r="D105" s="26">
        <v>98497</v>
      </c>
      <c r="E105" s="27">
        <v>0</v>
      </c>
      <c r="F105" s="26">
        <f t="shared" si="17"/>
        <v>98497</v>
      </c>
      <c r="G105" s="26">
        <f t="shared" si="16"/>
        <v>98497</v>
      </c>
      <c r="H105" s="26">
        <f>-ROUND(G105/G$115*$H$16,0)</f>
        <v>-4940</v>
      </c>
      <c r="I105" s="26"/>
      <c r="J105" s="26">
        <f t="shared" si="20"/>
        <v>34474</v>
      </c>
      <c r="K105" s="26">
        <f t="shared" si="18"/>
        <v>-1729</v>
      </c>
      <c r="L105" s="26">
        <v>0</v>
      </c>
      <c r="M105" s="26">
        <f t="shared" si="19"/>
        <v>32745</v>
      </c>
    </row>
    <row r="106" spans="1:13" ht="11.25">
      <c r="A106" s="29"/>
      <c r="B106" s="27" t="s">
        <v>42</v>
      </c>
      <c r="C106" s="28"/>
      <c r="D106" s="26">
        <v>-253077</v>
      </c>
      <c r="E106" s="27">
        <v>33900</v>
      </c>
      <c r="F106" s="26">
        <f t="shared" si="17"/>
        <v>-219177</v>
      </c>
      <c r="G106" s="26">
        <f t="shared" si="16"/>
        <v>0</v>
      </c>
      <c r="H106" s="26">
        <f>-ROUND(G106/G$115*$H$16,0)</f>
        <v>0</v>
      </c>
      <c r="I106" s="26"/>
      <c r="J106" s="26">
        <f t="shared" si="20"/>
        <v>-76712</v>
      </c>
      <c r="K106" s="26">
        <f t="shared" si="18"/>
        <v>0</v>
      </c>
      <c r="L106" s="26">
        <v>0</v>
      </c>
      <c r="M106" s="26">
        <f t="shared" si="19"/>
        <v>-76712</v>
      </c>
    </row>
    <row r="107" spans="1:13" s="4" customFormat="1" ht="11.25">
      <c r="A107" s="22"/>
      <c r="B107" s="27" t="s">
        <v>73</v>
      </c>
      <c r="C107" s="28"/>
      <c r="D107" s="26">
        <v>57121</v>
      </c>
      <c r="E107" s="27">
        <v>0</v>
      </c>
      <c r="F107" s="26">
        <f t="shared" si="17"/>
        <v>57121</v>
      </c>
      <c r="G107" s="26">
        <f t="shared" si="16"/>
        <v>57121</v>
      </c>
      <c r="H107" s="26">
        <f>-ROUND(G107/G$115*$H$16,0)</f>
        <v>-2865</v>
      </c>
      <c r="I107" s="26"/>
      <c r="J107" s="26">
        <f t="shared" si="20"/>
        <v>19992</v>
      </c>
      <c r="K107" s="26">
        <f t="shared" si="18"/>
        <v>-1003</v>
      </c>
      <c r="L107" s="26">
        <v>0</v>
      </c>
      <c r="M107" s="26">
        <f t="shared" si="19"/>
        <v>18989</v>
      </c>
    </row>
    <row r="108" spans="1:13" ht="11.25">
      <c r="A108" s="22"/>
      <c r="B108" s="27" t="s">
        <v>104</v>
      </c>
      <c r="C108" s="28"/>
      <c r="D108" s="26">
        <v>95008536</v>
      </c>
      <c r="E108" s="27">
        <v>0</v>
      </c>
      <c r="F108" s="26">
        <f t="shared" si="17"/>
        <v>95008536</v>
      </c>
      <c r="G108" s="26">
        <f t="shared" si="16"/>
        <v>95008536</v>
      </c>
      <c r="H108" s="26">
        <f>-ROUND(G108/G$115*$H$16,0)</f>
        <v>-4765387</v>
      </c>
      <c r="I108" s="26"/>
      <c r="J108" s="26">
        <f t="shared" si="20"/>
        <v>33252988</v>
      </c>
      <c r="K108" s="26">
        <f t="shared" si="18"/>
        <v>-1667885</v>
      </c>
      <c r="L108" s="26">
        <v>0</v>
      </c>
      <c r="M108" s="26">
        <f>J108+K108+L108</f>
        <v>31585103</v>
      </c>
    </row>
    <row r="109" spans="1:13" ht="11.25">
      <c r="A109" s="29"/>
      <c r="B109" s="27" t="s">
        <v>55</v>
      </c>
      <c r="C109" s="28"/>
      <c r="D109" s="26">
        <v>1204498</v>
      </c>
      <c r="E109" s="27">
        <v>0</v>
      </c>
      <c r="F109" s="26">
        <f t="shared" si="17"/>
        <v>1204498</v>
      </c>
      <c r="G109" s="26">
        <f t="shared" si="16"/>
        <v>1204498</v>
      </c>
      <c r="H109" s="26">
        <f>-ROUND(G109/G$115*$H$16,0)</f>
        <v>-60415</v>
      </c>
      <c r="I109" s="26"/>
      <c r="J109" s="26">
        <f>ROUND(F109*0.35,0)</f>
        <v>421574</v>
      </c>
      <c r="K109" s="26">
        <f t="shared" si="18"/>
        <v>-21145</v>
      </c>
      <c r="L109" s="26">
        <v>0</v>
      </c>
      <c r="M109" s="26">
        <f>J109+K109+L109</f>
        <v>400429</v>
      </c>
    </row>
    <row r="110" spans="1:13" ht="11.25">
      <c r="A110" s="22"/>
      <c r="B110" s="27" t="s">
        <v>56</v>
      </c>
      <c r="C110" s="28"/>
      <c r="D110" s="26">
        <v>-35450873</v>
      </c>
      <c r="E110" s="27">
        <v>0</v>
      </c>
      <c r="F110" s="26">
        <f t="shared" si="17"/>
        <v>-35450873</v>
      </c>
      <c r="G110" s="26">
        <f t="shared" si="16"/>
        <v>0</v>
      </c>
      <c r="H110" s="26">
        <f>-ROUND(G110/G$115*$H$16,0)</f>
        <v>0</v>
      </c>
      <c r="I110" s="26"/>
      <c r="J110" s="26">
        <f>ROUND(F110*0.35,0)</f>
        <v>-12407806</v>
      </c>
      <c r="K110" s="26">
        <f t="shared" si="18"/>
        <v>0</v>
      </c>
      <c r="L110" s="26">
        <v>0</v>
      </c>
      <c r="M110" s="26">
        <f>J110+K110+L110</f>
        <v>-12407806</v>
      </c>
    </row>
    <row r="111" spans="1:13" ht="11.25">
      <c r="A111" s="22"/>
      <c r="B111" s="27" t="s">
        <v>105</v>
      </c>
      <c r="C111" s="28"/>
      <c r="D111" s="26">
        <v>1124646</v>
      </c>
      <c r="E111" s="27">
        <v>0</v>
      </c>
      <c r="F111" s="26">
        <f t="shared" si="17"/>
        <v>1124646</v>
      </c>
      <c r="G111" s="26">
        <f t="shared" si="16"/>
        <v>1124646</v>
      </c>
      <c r="H111" s="26">
        <f>-ROUND(G111/G$115*$H$16,0)</f>
        <v>-56409</v>
      </c>
      <c r="I111" s="26"/>
      <c r="J111" s="26">
        <f>ROUND(F111*0.35,0)</f>
        <v>393626</v>
      </c>
      <c r="K111" s="26">
        <f t="shared" si="18"/>
        <v>-19743</v>
      </c>
      <c r="L111" s="26">
        <v>0</v>
      </c>
      <c r="M111" s="26">
        <f>J111+K111+L111</f>
        <v>373883</v>
      </c>
    </row>
    <row r="112" spans="1:13" ht="11.25">
      <c r="A112" s="22"/>
      <c r="B112" s="15"/>
      <c r="C112" s="13"/>
      <c r="D112" s="19"/>
      <c r="E112" s="15"/>
      <c r="F112" s="19"/>
      <c r="G112" s="19"/>
      <c r="H112" s="19"/>
      <c r="I112" s="19"/>
      <c r="J112" s="19"/>
      <c r="K112" s="3"/>
      <c r="L112" s="19"/>
      <c r="M112" s="19"/>
    </row>
    <row r="113" spans="1:13" ht="11.25">
      <c r="A113" s="22"/>
      <c r="B113" s="15" t="s">
        <v>68</v>
      </c>
      <c r="C113" s="13"/>
      <c r="D113" s="3">
        <v>0</v>
      </c>
      <c r="E113" s="27">
        <v>0</v>
      </c>
      <c r="F113" s="26">
        <f>D113+E113</f>
        <v>0</v>
      </c>
      <c r="G113" s="26">
        <f>IF(F113&gt;0,F113,0)</f>
        <v>0</v>
      </c>
      <c r="H113" s="26">
        <f>-ROUND(G113/G$115*$H$16,0)</f>
        <v>0</v>
      </c>
      <c r="I113" s="3"/>
      <c r="J113" s="3">
        <v>-5</v>
      </c>
      <c r="K113" s="3">
        <v>-1</v>
      </c>
      <c r="L113" s="3">
        <v>0</v>
      </c>
      <c r="M113" s="3">
        <f>J113+K113+L113</f>
        <v>-6</v>
      </c>
    </row>
    <row r="114" spans="1:5" ht="11.25">
      <c r="A114" s="23"/>
      <c r="B114" s="14"/>
      <c r="C114" s="6"/>
      <c r="E114" s="14"/>
    </row>
    <row r="115" spans="1:13" ht="12" thickBot="1">
      <c r="A115" s="23"/>
      <c r="B115" s="16" t="s">
        <v>40</v>
      </c>
      <c r="C115" s="16"/>
      <c r="D115" s="17">
        <f>SUM(D10:D114)</f>
        <v>951105293</v>
      </c>
      <c r="E115" s="17">
        <f>SUM(E10:E114)</f>
        <v>297444370</v>
      </c>
      <c r="F115" s="17">
        <f>SUM(F10:F114)</f>
        <v>1248549663</v>
      </c>
      <c r="G115" s="17">
        <f aca="true" t="shared" si="21" ref="G115:M115">SUM(G10:G114)</f>
        <v>1642680620</v>
      </c>
      <c r="H115" s="17">
        <f t="shared" si="21"/>
        <v>4</v>
      </c>
      <c r="I115" s="17"/>
      <c r="J115" s="17">
        <f t="shared" si="21"/>
        <v>436992382</v>
      </c>
      <c r="K115" s="17">
        <f t="shared" si="21"/>
        <v>0</v>
      </c>
      <c r="L115" s="17">
        <f t="shared" si="21"/>
        <v>0</v>
      </c>
      <c r="M115" s="17">
        <f t="shared" si="21"/>
        <v>436992382</v>
      </c>
    </row>
    <row r="116" spans="1:13" ht="12" thickTop="1">
      <c r="A116" s="23"/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1.25">
      <c r="A117" s="24"/>
      <c r="D117" s="12"/>
      <c r="E117" s="12"/>
      <c r="F117" s="12"/>
      <c r="G117" s="12"/>
      <c r="H117" s="12"/>
      <c r="I117" s="12"/>
      <c r="J117" s="12"/>
      <c r="L117" s="12"/>
      <c r="M117" s="12"/>
    </row>
    <row r="118" ht="11.25">
      <c r="A118" s="24"/>
    </row>
    <row r="119" ht="11.25">
      <c r="A119" s="24"/>
    </row>
    <row r="120" ht="11.25">
      <c r="A120" s="24"/>
    </row>
    <row r="121" ht="11.25">
      <c r="A121" s="24"/>
    </row>
    <row r="122" ht="11.25">
      <c r="A122" s="24"/>
    </row>
    <row r="123" ht="11.25">
      <c r="A123" s="24"/>
    </row>
    <row r="124" ht="11.25">
      <c r="A124" s="24"/>
    </row>
    <row r="125" ht="11.25">
      <c r="A125" s="24"/>
    </row>
    <row r="126" ht="11.25">
      <c r="A126" s="24"/>
    </row>
    <row r="127" ht="11.25">
      <c r="A127" s="24"/>
    </row>
    <row r="128" ht="11.25">
      <c r="A128" s="24"/>
    </row>
    <row r="129" ht="11.25">
      <c r="A129" s="24"/>
    </row>
  </sheetData>
  <sheetProtection/>
  <mergeCells count="3">
    <mergeCell ref="A1:C1"/>
    <mergeCell ref="A2:C2"/>
    <mergeCell ref="A3:C3"/>
  </mergeCells>
  <printOptions/>
  <pageMargins left="0.5" right="0.25" top="0.5" bottom="0.5" header="0.5" footer="0.5"/>
  <pageSetup cellComments="asDisplayed" horizontalDpi="600" verticalDpi="600" orientation="landscape" scale="75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s045355</cp:lastModifiedBy>
  <cp:lastPrinted>2015-02-03T16:15:28Z</cp:lastPrinted>
  <dcterms:created xsi:type="dcterms:W3CDTF">2001-09-24T21:08:14Z</dcterms:created>
  <dcterms:modified xsi:type="dcterms:W3CDTF">2015-02-03T17:35:53Z</dcterms:modified>
  <cp:category/>
  <cp:version/>
  <cp:contentType/>
  <cp:contentStatus/>
</cp:coreProperties>
</file>