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 activeTab="1"/>
  </bookViews>
  <sheets>
    <sheet name="Weather Impacts" sheetId="1" r:id="rId1"/>
    <sheet name="Tariff Class Calculation" sheetId="2" r:id="rId2"/>
    <sheet name="Billing Dets" sheetId="3" r:id="rId3"/>
  </sheets>
  <calcPr calcId="145621"/>
</workbook>
</file>

<file path=xl/calcChain.xml><?xml version="1.0" encoding="utf-8"?>
<calcChain xmlns="http://schemas.openxmlformats.org/spreadsheetml/2006/main">
  <c r="D34" i="3" l="1"/>
  <c r="B37" i="3"/>
  <c r="B34" i="3" s="1"/>
  <c r="C37" i="3"/>
  <c r="C35" i="3" s="1"/>
  <c r="D37" i="3"/>
  <c r="D35" i="3" s="1"/>
  <c r="E37" i="3"/>
  <c r="E34" i="3" s="1"/>
  <c r="F37" i="3"/>
  <c r="F34" i="3" s="1"/>
  <c r="G37" i="3"/>
  <c r="G34" i="3" s="1"/>
  <c r="H37" i="3"/>
  <c r="H35" i="3" s="1"/>
  <c r="I37" i="3"/>
  <c r="I34" i="3" s="1"/>
  <c r="J37" i="3"/>
  <c r="J34" i="3" s="1"/>
  <c r="K37" i="3"/>
  <c r="K34" i="3" s="1"/>
  <c r="L37" i="3"/>
  <c r="L35" i="3" s="1"/>
  <c r="M37" i="3"/>
  <c r="M34" i="3" s="1"/>
  <c r="C45" i="2"/>
  <c r="B45" i="2"/>
  <c r="C34" i="3" l="1"/>
  <c r="K35" i="3"/>
  <c r="G35" i="3"/>
  <c r="L34" i="3"/>
  <c r="N37" i="3"/>
  <c r="B29" i="3" s="1"/>
  <c r="H34" i="3"/>
  <c r="N34" i="3" s="1"/>
  <c r="B26" i="3" s="1"/>
  <c r="J35" i="3"/>
  <c r="F35" i="3"/>
  <c r="B35" i="3"/>
  <c r="M35" i="3"/>
  <c r="I35" i="3"/>
  <c r="E35" i="3"/>
  <c r="N18" i="3"/>
  <c r="B11" i="3" s="1"/>
  <c r="C16" i="2"/>
  <c r="D16" i="2"/>
  <c r="E16" i="2"/>
  <c r="F16" i="2"/>
  <c r="G16" i="2"/>
  <c r="H16" i="2"/>
  <c r="I16" i="2"/>
  <c r="J16" i="2"/>
  <c r="K16" i="2"/>
  <c r="L16" i="2"/>
  <c r="M16" i="2"/>
  <c r="B16" i="2"/>
  <c r="N35" i="3" l="1"/>
  <c r="B27" i="3" s="1"/>
  <c r="N16" i="2"/>
  <c r="D23" i="2"/>
  <c r="D14" i="2" s="1"/>
  <c r="D24" i="2"/>
  <c r="D15" i="2" s="1"/>
  <c r="E22" i="2"/>
  <c r="E13" i="2" s="1"/>
  <c r="E23" i="2"/>
  <c r="E14" i="2" s="1"/>
  <c r="E24" i="2"/>
  <c r="E15" i="2" s="1"/>
  <c r="F23" i="2"/>
  <c r="F14" i="2" s="1"/>
  <c r="J45" i="2"/>
  <c r="J33" i="2" s="1"/>
  <c r="L23" i="2"/>
  <c r="L14" i="2" s="1"/>
  <c r="L24" i="2"/>
  <c r="L15" i="2" s="1"/>
  <c r="I22" i="2"/>
  <c r="I13" i="2" s="1"/>
  <c r="C23" i="2"/>
  <c r="C14" i="2" s="1"/>
  <c r="F24" i="2"/>
  <c r="F15" i="2" s="1"/>
  <c r="E21" i="2"/>
  <c r="E12" i="2" s="1"/>
  <c r="E20" i="3" s="1"/>
  <c r="E17" i="3" s="1"/>
  <c r="D27" i="1"/>
  <c r="E45" i="2" l="1"/>
  <c r="E32" i="2" s="1"/>
  <c r="K22" i="2"/>
  <c r="K13" i="2" s="1"/>
  <c r="I24" i="2"/>
  <c r="I15" i="2" s="1"/>
  <c r="H45" i="2"/>
  <c r="H32" i="2" s="1"/>
  <c r="F22" i="2"/>
  <c r="F13" i="2" s="1"/>
  <c r="C24" i="2"/>
  <c r="C15" i="2" s="1"/>
  <c r="G22" i="2"/>
  <c r="G13" i="2" s="1"/>
  <c r="J24" i="2"/>
  <c r="J15" i="2" s="1"/>
  <c r="G24" i="2"/>
  <c r="G15" i="2" s="1"/>
  <c r="I21" i="2"/>
  <c r="I12" i="2" s="1"/>
  <c r="I20" i="3" s="1"/>
  <c r="I17" i="3" s="1"/>
  <c r="L21" i="2"/>
  <c r="L12" i="2" s="1"/>
  <c r="L20" i="3" s="1"/>
  <c r="L17" i="3" s="1"/>
  <c r="C30" i="2"/>
  <c r="H22" i="2"/>
  <c r="H13" i="2" s="1"/>
  <c r="J23" i="2"/>
  <c r="J14" i="2" s="1"/>
  <c r="C21" i="2"/>
  <c r="C12" i="2" s="1"/>
  <c r="C20" i="3" s="1"/>
  <c r="C17" i="3" s="1"/>
  <c r="D45" i="2"/>
  <c r="D33" i="2" s="1"/>
  <c r="D22" i="2"/>
  <c r="D13" i="2" s="1"/>
  <c r="K45" i="2"/>
  <c r="K32" i="2" s="1"/>
  <c r="F45" i="2"/>
  <c r="F33" i="2" s="1"/>
  <c r="G21" i="2"/>
  <c r="G12" i="2" s="1"/>
  <c r="G20" i="3" s="1"/>
  <c r="G17" i="3" s="1"/>
  <c r="J22" i="2"/>
  <c r="J13" i="2" s="1"/>
  <c r="L22" i="2"/>
  <c r="L13" i="2" s="1"/>
  <c r="L45" i="2"/>
  <c r="L34" i="2" s="1"/>
  <c r="I23" i="2"/>
  <c r="I14" i="2" s="1"/>
  <c r="G23" i="2"/>
  <c r="G14" i="2" s="1"/>
  <c r="J31" i="2"/>
  <c r="C22" i="2"/>
  <c r="C13" i="2" s="1"/>
  <c r="F21" i="2"/>
  <c r="F12" i="2" s="1"/>
  <c r="F20" i="3" s="1"/>
  <c r="F17" i="3" s="1"/>
  <c r="D21" i="2"/>
  <c r="D12" i="2" s="1"/>
  <c r="D20" i="3" s="1"/>
  <c r="D17" i="3" s="1"/>
  <c r="B23" i="2"/>
  <c r="B14" i="2" s="1"/>
  <c r="M24" i="2"/>
  <c r="M15" i="2" s="1"/>
  <c r="M23" i="2"/>
  <c r="M14" i="2" s="1"/>
  <c r="M22" i="2"/>
  <c r="M13" i="2" s="1"/>
  <c r="K24" i="2"/>
  <c r="K15" i="2" s="1"/>
  <c r="H24" i="2"/>
  <c r="H15" i="2" s="1"/>
  <c r="G45" i="2"/>
  <c r="G34" i="2" s="1"/>
  <c r="M45" i="2"/>
  <c r="M30" i="2" s="1"/>
  <c r="M21" i="2"/>
  <c r="M12" i="2" s="1"/>
  <c r="M20" i="3" s="1"/>
  <c r="M17" i="3" s="1"/>
  <c r="K21" i="2"/>
  <c r="K12" i="2" s="1"/>
  <c r="K20" i="3" s="1"/>
  <c r="K17" i="3" s="1"/>
  <c r="K23" i="2"/>
  <c r="K14" i="2" s="1"/>
  <c r="I45" i="2"/>
  <c r="I34" i="2" s="1"/>
  <c r="J21" i="2"/>
  <c r="J12" i="2" s="1"/>
  <c r="J20" i="3" s="1"/>
  <c r="J17" i="3" s="1"/>
  <c r="B21" i="2"/>
  <c r="B12" i="2" s="1"/>
  <c r="B20" i="3" s="1"/>
  <c r="H23" i="2"/>
  <c r="H14" i="2" s="1"/>
  <c r="H21" i="2"/>
  <c r="H12" i="2" s="1"/>
  <c r="H20" i="3" s="1"/>
  <c r="H17" i="3" s="1"/>
  <c r="B22" i="2"/>
  <c r="B13" i="2" s="1"/>
  <c r="B31" i="2"/>
  <c r="B24" i="2"/>
  <c r="B15" i="2" s="1"/>
  <c r="H30" i="2"/>
  <c r="F34" i="2"/>
  <c r="H33" i="2"/>
  <c r="J32" i="2"/>
  <c r="J30" i="2"/>
  <c r="B33" i="2"/>
  <c r="J34" i="2"/>
  <c r="B34" i="2"/>
  <c r="B32" i="2"/>
  <c r="E34" i="2" l="1"/>
  <c r="L30" i="2"/>
  <c r="F30" i="2"/>
  <c r="M34" i="2"/>
  <c r="B17" i="3"/>
  <c r="N17" i="3" s="1"/>
  <c r="B10" i="3" s="1"/>
  <c r="N20" i="3"/>
  <c r="B13" i="3" s="1"/>
  <c r="K30" i="2"/>
  <c r="N13" i="2"/>
  <c r="E33" i="2"/>
  <c r="E35" i="2" s="1"/>
  <c r="K31" i="2"/>
  <c r="E30" i="2"/>
  <c r="E31" i="2"/>
  <c r="K33" i="2"/>
  <c r="I33" i="2"/>
  <c r="K34" i="2"/>
  <c r="C34" i="2"/>
  <c r="C32" i="2"/>
  <c r="C33" i="2"/>
  <c r="C35" i="2" s="1"/>
  <c r="H34" i="2"/>
  <c r="B30" i="2"/>
  <c r="B35" i="2" s="1"/>
  <c r="N14" i="2"/>
  <c r="H31" i="2"/>
  <c r="M32" i="2"/>
  <c r="G31" i="2"/>
  <c r="I30" i="2"/>
  <c r="I32" i="2"/>
  <c r="I31" i="2"/>
  <c r="G30" i="2"/>
  <c r="M33" i="2"/>
  <c r="G33" i="2"/>
  <c r="D32" i="2"/>
  <c r="G32" i="2"/>
  <c r="D34" i="2"/>
  <c r="M31" i="2"/>
  <c r="D30" i="2"/>
  <c r="C31" i="2"/>
  <c r="D31" i="2"/>
  <c r="D35" i="2" s="1"/>
  <c r="L33" i="2"/>
  <c r="N15" i="2"/>
  <c r="F32" i="2"/>
  <c r="F31" i="2"/>
  <c r="L32" i="2"/>
  <c r="L31" i="2"/>
  <c r="N12" i="2"/>
  <c r="J35" i="2"/>
  <c r="I35" i="2" l="1"/>
  <c r="H35" i="2"/>
  <c r="K35" i="2"/>
  <c r="F35" i="2"/>
  <c r="G35" i="2"/>
  <c r="M35" i="2"/>
  <c r="L35" i="2"/>
</calcChain>
</file>

<file path=xl/sharedStrings.xml><?xml version="1.0" encoding="utf-8"?>
<sst xmlns="http://schemas.openxmlformats.org/spreadsheetml/2006/main" count="97" uniqueCount="44">
  <si>
    <t>YEAR</t>
  </si>
  <si>
    <t>MONTH</t>
  </si>
  <si>
    <t>Residential</t>
  </si>
  <si>
    <t>Total</t>
  </si>
  <si>
    <t>RS</t>
  </si>
  <si>
    <t>RS LMTOD</t>
  </si>
  <si>
    <t>SGS</t>
  </si>
  <si>
    <t>OL</t>
  </si>
  <si>
    <t>RS TOD</t>
  </si>
  <si>
    <t>Tariff Class</t>
  </si>
  <si>
    <t>ADJUSTED ALLOCATION PERCENTAGES OF ENERGY SALES FOR RESIDENTIAL REVENUE CLASS - EXCLUDES OUTDOOR LIGHTING</t>
  </si>
  <si>
    <t>*This calculation was used to allocate the adjustments because Outdoor Lighting is a function of daylight hours in the day, not the weather.</t>
  </si>
  <si>
    <t>Billing kWh</t>
  </si>
  <si>
    <t xml:space="preserve">  All kWh</t>
  </si>
  <si>
    <t xml:space="preserve">  Storage Water Heating</t>
  </si>
  <si>
    <t>Metered kWh</t>
  </si>
  <si>
    <t>Load Adjustment</t>
  </si>
  <si>
    <t xml:space="preserve">  On-peak kWh</t>
  </si>
  <si>
    <t xml:space="preserve">  Off-peak kWh</t>
  </si>
  <si>
    <t>Summary</t>
  </si>
  <si>
    <t>REVENUE CLASS</t>
  </si>
  <si>
    <t>Kentucky Power Company</t>
  </si>
  <si>
    <t>Effects of Weather  vs 30-year Average</t>
  </si>
  <si>
    <t>For the Test Year Ended September 30, 2014</t>
  </si>
  <si>
    <t>DIFFERENCE FROM</t>
  </si>
  <si>
    <t>30-YEAR AVG</t>
  </si>
  <si>
    <t>NOTE:  The DIFFERENCE column is measured in kWh.</t>
  </si>
  <si>
    <t>KPSC Case 2014-00396</t>
  </si>
  <si>
    <t>Commission Staff's 2nd Set of Data Requests</t>
  </si>
  <si>
    <t>Dated January 29, 2015</t>
  </si>
  <si>
    <t>Item No. 87</t>
  </si>
  <si>
    <t>Attachment 1</t>
  </si>
  <si>
    <t>HISTORIC SUMMARY OF BILLED &amp; ACCRUED ENERGY SALES FOR RESIDENTIAL REVENUE CLASS</t>
  </si>
  <si>
    <t>UNADJUSTED ALLOCATION PERCENTAGES OF ENERGY SALES FOR RESIDENTIAL REVENUE CLASS</t>
  </si>
  <si>
    <t>WEATHER NORMALIZATION ADJUSTMENT OF ENERGY SALES FOR RESIDENTIAL REVENUE CLASS</t>
  </si>
  <si>
    <t>CALCULATION OF TOTAL METERED ENERGY ADJUSTMENT</t>
  </si>
  <si>
    <t>On-Peak Percentage</t>
  </si>
  <si>
    <t>Off-Peak Percentage</t>
  </si>
  <si>
    <t>Historic On/Off Peak Split</t>
  </si>
  <si>
    <t>Billing Determinant Adjustment - RS LMTOD</t>
  </si>
  <si>
    <t>Billing Determinant Adjustment - RS</t>
  </si>
  <si>
    <t>Page 3 of 3</t>
  </si>
  <si>
    <t>Page 1 of 3</t>
  </si>
  <si>
    <t>Page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</si>
</sst>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8" formatCode="mmm"/>
    <numFmt numFmtId="169" formatCode="mmm\ yyyy"/>
    <numFmt numFmtId="170" formatCode="#,##0_);[Red]\(#,##0\);&quot; &quot;"/>
    <numFmt numFmtId="171" formatCode="mmmm\ yyyy"/>
    <numFmt numFmtId="172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3" fontId="0" fillId="0" borderId="0" xfId="0" applyNumberFormat="1"/>
    <xf numFmtId="164" fontId="1" fillId="0" borderId="0" xfId="1" applyNumberFormat="1" applyFont="1"/>
    <xf numFmtId="0" fontId="2" fillId="0" borderId="0" xfId="0" applyFont="1"/>
    <xf numFmtId="3" fontId="2" fillId="0" borderId="0" xfId="0" applyNumberFormat="1" applyFont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0" fontId="3" fillId="0" borderId="0" xfId="0" applyFont="1"/>
    <xf numFmtId="0" fontId="4" fillId="0" borderId="0" xfId="0" applyFont="1"/>
    <xf numFmtId="0" fontId="6" fillId="0" borderId="0" xfId="0" applyFont="1"/>
    <xf numFmtId="170" fontId="0" fillId="0" borderId="0" xfId="0" applyNumberFormat="1"/>
    <xf numFmtId="171" fontId="0" fillId="0" borderId="0" xfId="0" quotePrefix="1" applyNumberFormat="1" applyAlignment="1">
      <alignment horizontal="center"/>
    </xf>
    <xf numFmtId="172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7" sqref="E7"/>
    </sheetView>
  </sheetViews>
  <sheetFormatPr defaultRowHeight="15" x14ac:dyDescent="0.25"/>
  <cols>
    <col min="1" max="1" width="16.140625" customWidth="1"/>
    <col min="3" max="3" width="16.140625" bestFit="1" customWidth="1"/>
    <col min="4" max="4" width="17.5703125" bestFit="1" customWidth="1"/>
    <col min="5" max="5" width="26.85546875" customWidth="1"/>
  </cols>
  <sheetData>
    <row r="1" spans="1:5" x14ac:dyDescent="0.25">
      <c r="D1" s="18" t="s">
        <v>27</v>
      </c>
    </row>
    <row r="2" spans="1:5" x14ac:dyDescent="0.25">
      <c r="D2" s="18" t="s">
        <v>28</v>
      </c>
    </row>
    <row r="3" spans="1:5" x14ac:dyDescent="0.25">
      <c r="D3" s="18" t="s">
        <v>29</v>
      </c>
    </row>
    <row r="4" spans="1:5" x14ac:dyDescent="0.25">
      <c r="D4" s="18" t="s">
        <v>30</v>
      </c>
    </row>
    <row r="5" spans="1:5" x14ac:dyDescent="0.25">
      <c r="D5" s="18" t="s">
        <v>31</v>
      </c>
    </row>
    <row r="6" spans="1:5" x14ac:dyDescent="0.25">
      <c r="D6" s="18" t="s">
        <v>42</v>
      </c>
    </row>
    <row r="7" spans="1:5" x14ac:dyDescent="0.25">
      <c r="E7" s="18"/>
    </row>
    <row r="8" spans="1:5" x14ac:dyDescent="0.25">
      <c r="A8" s="17" t="s">
        <v>21</v>
      </c>
      <c r="B8" s="17"/>
      <c r="C8" s="17"/>
      <c r="D8" s="17"/>
    </row>
    <row r="9" spans="1:5" x14ac:dyDescent="0.25">
      <c r="A9" s="17" t="s">
        <v>22</v>
      </c>
      <c r="B9" s="17"/>
      <c r="C9" s="17"/>
      <c r="D9" s="17"/>
    </row>
    <row r="10" spans="1:5" x14ac:dyDescent="0.25">
      <c r="A10" s="17" t="s">
        <v>23</v>
      </c>
      <c r="B10" s="17"/>
      <c r="C10" s="17"/>
      <c r="D10" s="17"/>
    </row>
    <row r="13" spans="1:5" x14ac:dyDescent="0.25">
      <c r="B13" s="16"/>
      <c r="C13" s="16"/>
      <c r="D13" s="16" t="s">
        <v>24</v>
      </c>
    </row>
    <row r="14" spans="1:5" x14ac:dyDescent="0.25">
      <c r="A14" t="s">
        <v>20</v>
      </c>
      <c r="B14" s="16" t="s">
        <v>0</v>
      </c>
      <c r="C14" s="16" t="s">
        <v>1</v>
      </c>
      <c r="D14" s="16" t="s">
        <v>25</v>
      </c>
    </row>
    <row r="15" spans="1:5" x14ac:dyDescent="0.25">
      <c r="A15" t="s">
        <v>2</v>
      </c>
      <c r="B15">
        <v>2013</v>
      </c>
      <c r="C15">
        <v>10</v>
      </c>
      <c r="D15" s="1">
        <v>7892646</v>
      </c>
    </row>
    <row r="16" spans="1:5" x14ac:dyDescent="0.25">
      <c r="A16" t="s">
        <v>2</v>
      </c>
      <c r="B16">
        <v>2013</v>
      </c>
      <c r="C16">
        <v>11</v>
      </c>
      <c r="D16" s="1">
        <v>19080968</v>
      </c>
    </row>
    <row r="17" spans="1:4" x14ac:dyDescent="0.25">
      <c r="A17" t="s">
        <v>2</v>
      </c>
      <c r="B17">
        <v>2013</v>
      </c>
      <c r="C17">
        <v>12</v>
      </c>
      <c r="D17" s="1">
        <v>-8016809</v>
      </c>
    </row>
    <row r="18" spans="1:4" x14ac:dyDescent="0.25">
      <c r="A18" t="s">
        <v>2</v>
      </c>
      <c r="B18">
        <v>2014</v>
      </c>
      <c r="C18">
        <v>1</v>
      </c>
      <c r="D18" s="1">
        <v>47435957</v>
      </c>
    </row>
    <row r="19" spans="1:4" x14ac:dyDescent="0.25">
      <c r="A19" t="s">
        <v>2</v>
      </c>
      <c r="B19">
        <v>2014</v>
      </c>
      <c r="C19">
        <v>2</v>
      </c>
      <c r="D19" s="1">
        <v>19826024</v>
      </c>
    </row>
    <row r="20" spans="1:4" x14ac:dyDescent="0.25">
      <c r="A20" t="s">
        <v>2</v>
      </c>
      <c r="B20">
        <v>2014</v>
      </c>
      <c r="C20">
        <v>3</v>
      </c>
      <c r="D20" s="1">
        <v>27133779</v>
      </c>
    </row>
    <row r="21" spans="1:4" x14ac:dyDescent="0.25">
      <c r="A21" t="s">
        <v>2</v>
      </c>
      <c r="B21">
        <v>2014</v>
      </c>
      <c r="C21">
        <v>4</v>
      </c>
      <c r="D21" s="1">
        <v>-12177318</v>
      </c>
    </row>
    <row r="22" spans="1:4" x14ac:dyDescent="0.25">
      <c r="A22" t="s">
        <v>2</v>
      </c>
      <c r="B22">
        <v>2014</v>
      </c>
      <c r="C22">
        <v>5</v>
      </c>
      <c r="D22" s="1">
        <v>1490978</v>
      </c>
    </row>
    <row r="23" spans="1:4" x14ac:dyDescent="0.25">
      <c r="A23" t="s">
        <v>2</v>
      </c>
      <c r="B23">
        <v>2014</v>
      </c>
      <c r="C23">
        <v>6</v>
      </c>
      <c r="D23" s="1">
        <v>-3249</v>
      </c>
    </row>
    <row r="24" spans="1:4" x14ac:dyDescent="0.25">
      <c r="A24" t="s">
        <v>2</v>
      </c>
      <c r="B24">
        <v>2014</v>
      </c>
      <c r="C24">
        <v>7</v>
      </c>
      <c r="D24" s="1">
        <v>-21228019</v>
      </c>
    </row>
    <row r="25" spans="1:4" x14ac:dyDescent="0.25">
      <c r="A25" t="s">
        <v>2</v>
      </c>
      <c r="B25">
        <v>2014</v>
      </c>
      <c r="C25">
        <v>8</v>
      </c>
      <c r="D25" s="1">
        <v>-13942615</v>
      </c>
    </row>
    <row r="26" spans="1:4" x14ac:dyDescent="0.25">
      <c r="A26" t="s">
        <v>2</v>
      </c>
      <c r="B26">
        <v>2014</v>
      </c>
      <c r="C26" s="3">
        <v>9</v>
      </c>
      <c r="D26" s="4">
        <v>-4004758</v>
      </c>
    </row>
    <row r="27" spans="1:4" x14ac:dyDescent="0.25">
      <c r="C27" t="s">
        <v>3</v>
      </c>
      <c r="D27" s="2">
        <f>SUM(D15:D26)</f>
        <v>63487584</v>
      </c>
    </row>
    <row r="28" spans="1:4" x14ac:dyDescent="0.25">
      <c r="C28" s="1"/>
      <c r="D28" s="1"/>
    </row>
    <row r="29" spans="1:4" x14ac:dyDescent="0.25">
      <c r="A29" t="s">
        <v>26</v>
      </c>
    </row>
    <row r="30" spans="1:4" x14ac:dyDescent="0.25">
      <c r="B30" s="1"/>
      <c r="C30" s="1"/>
    </row>
  </sheetData>
  <mergeCells count="3">
    <mergeCell ref="A8:D8"/>
    <mergeCell ref="A9:D9"/>
    <mergeCell ref="A10:D10"/>
  </mergeCells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selection activeCell="N7" sqref="N7"/>
    </sheetView>
  </sheetViews>
  <sheetFormatPr defaultRowHeight="15" x14ac:dyDescent="0.25"/>
  <cols>
    <col min="1" max="1" width="15" bestFit="1" customWidth="1"/>
    <col min="2" max="13" width="11.140625" bestFit="1" customWidth="1"/>
    <col min="14" max="14" width="10.140625" bestFit="1" customWidth="1"/>
  </cols>
  <sheetData>
    <row r="1" spans="1:14" x14ac:dyDescent="0.25">
      <c r="N1" s="18" t="s">
        <v>27</v>
      </c>
    </row>
    <row r="2" spans="1:14" x14ac:dyDescent="0.25">
      <c r="N2" s="18" t="s">
        <v>28</v>
      </c>
    </row>
    <row r="3" spans="1:14" x14ac:dyDescent="0.25">
      <c r="N3" s="18" t="s">
        <v>29</v>
      </c>
    </row>
    <row r="4" spans="1:14" x14ac:dyDescent="0.25">
      <c r="N4" s="18" t="s">
        <v>30</v>
      </c>
    </row>
    <row r="5" spans="1:14" x14ac:dyDescent="0.25">
      <c r="N5" s="18" t="s">
        <v>31</v>
      </c>
    </row>
    <row r="6" spans="1:14" x14ac:dyDescent="0.25">
      <c r="N6" s="18" t="s">
        <v>43</v>
      </c>
    </row>
    <row r="7" spans="1:14" x14ac:dyDescent="0.25">
      <c r="N7" s="18"/>
    </row>
    <row r="8" spans="1:14" ht="18.75" x14ac:dyDescent="0.3">
      <c r="A8" s="19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x14ac:dyDescent="0.25">
      <c r="N9" s="18"/>
    </row>
    <row r="10" spans="1:14" x14ac:dyDescent="0.25">
      <c r="A10" s="15" t="s">
        <v>34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4" x14ac:dyDescent="0.25">
      <c r="A11" t="s">
        <v>9</v>
      </c>
      <c r="B11" s="6">
        <v>41578</v>
      </c>
      <c r="C11" s="5">
        <v>41608</v>
      </c>
      <c r="D11" s="5">
        <v>41639</v>
      </c>
      <c r="E11" s="6">
        <v>41670</v>
      </c>
      <c r="F11" s="5">
        <v>41698</v>
      </c>
      <c r="G11" s="5">
        <v>41729</v>
      </c>
      <c r="H11" s="5">
        <v>41759</v>
      </c>
      <c r="I11" s="5">
        <v>41790</v>
      </c>
      <c r="J11" s="5">
        <v>41820</v>
      </c>
      <c r="K11" s="5">
        <v>41851</v>
      </c>
      <c r="L11" s="5">
        <v>41882</v>
      </c>
      <c r="M11" s="5">
        <v>41912</v>
      </c>
      <c r="N11" s="18" t="s">
        <v>3</v>
      </c>
    </row>
    <row r="12" spans="1:14" x14ac:dyDescent="0.25">
      <c r="A12" t="s">
        <v>4</v>
      </c>
      <c r="B12" s="1">
        <f>ROUND(B21*B$16,0)</f>
        <v>7879229</v>
      </c>
      <c r="C12" s="1">
        <f>ROUND(C21*C$16,0)</f>
        <v>19048530</v>
      </c>
      <c r="D12" s="1">
        <f>ROUND(D21*D$16,0)</f>
        <v>-8000775</v>
      </c>
      <c r="E12" s="1">
        <f>ROUND(E21*E$16,0)</f>
        <v>47336341</v>
      </c>
      <c r="F12" s="1">
        <f>ROUND(F21*F$16,0)</f>
        <v>19782407</v>
      </c>
      <c r="G12" s="1">
        <f>ROUND(G21*G$16,0)</f>
        <v>27079511</v>
      </c>
      <c r="H12" s="1">
        <f>ROUND(H21*H$16,0)</f>
        <v>-12155399</v>
      </c>
      <c r="I12" s="1">
        <f>ROUND(I21*I$16,0)</f>
        <v>1488443</v>
      </c>
      <c r="J12" s="1">
        <f>ROUND(J21*J$16,0)</f>
        <v>-3243</v>
      </c>
      <c r="K12" s="1">
        <f>ROUND(K21*K$16,0)</f>
        <v>-21194054</v>
      </c>
      <c r="L12" s="1">
        <f>ROUND(L21*L$16,0)</f>
        <v>-13918913</v>
      </c>
      <c r="M12" s="1">
        <f>ROUND(M21*M$16,0)</f>
        <v>-3997950</v>
      </c>
      <c r="N12" s="1">
        <f t="shared" ref="N12:N15" si="0">SUM(B12:M12)</f>
        <v>63344127</v>
      </c>
    </row>
    <row r="13" spans="1:14" x14ac:dyDescent="0.25">
      <c r="A13" t="s">
        <v>5</v>
      </c>
      <c r="B13" s="1">
        <f>ROUND(B22*B$16,0)</f>
        <v>13417</v>
      </c>
      <c r="C13" s="1">
        <f>ROUND(C22*C$16,0)</f>
        <v>32438</v>
      </c>
      <c r="D13" s="1">
        <f>ROUND(D22*D$16,0)</f>
        <v>-16034</v>
      </c>
      <c r="E13" s="1">
        <f>ROUND(E22*E$16,0)</f>
        <v>99616</v>
      </c>
      <c r="F13" s="1">
        <f>ROUND(F22*F$16,0)</f>
        <v>43617</v>
      </c>
      <c r="G13" s="1">
        <f>ROUND(G22*G$16,0)</f>
        <v>54268</v>
      </c>
      <c r="H13" s="1">
        <f>ROUND(H22*H$16,0)</f>
        <v>-21919</v>
      </c>
      <c r="I13" s="1">
        <f>ROUND(I22*I$16,0)</f>
        <v>2535</v>
      </c>
      <c r="J13" s="1">
        <f>ROUND(J22*J$16,0)</f>
        <v>-6</v>
      </c>
      <c r="K13" s="1">
        <f>ROUND(K22*K$16,0)</f>
        <v>-33965</v>
      </c>
      <c r="L13" s="1">
        <f>ROUND(L22*L$16,0)</f>
        <v>-23702</v>
      </c>
      <c r="M13" s="1">
        <f>ROUND(M22*M$16,0)</f>
        <v>-6808</v>
      </c>
      <c r="N13" s="1">
        <f t="shared" si="0"/>
        <v>143457</v>
      </c>
    </row>
    <row r="14" spans="1:14" x14ac:dyDescent="0.25">
      <c r="A14" t="s">
        <v>8</v>
      </c>
      <c r="B14" s="1">
        <f>ROUND(B23*B$16,0)</f>
        <v>0</v>
      </c>
      <c r="C14" s="1">
        <f>ROUND(C23*C$16,0)</f>
        <v>0</v>
      </c>
      <c r="D14" s="1">
        <f>ROUND(D23*D$16,0)</f>
        <v>0</v>
      </c>
      <c r="E14" s="1">
        <f>ROUND(E23*E$16,0)</f>
        <v>0</v>
      </c>
      <c r="F14" s="1">
        <f>ROUND(F23*F$16,0)</f>
        <v>0</v>
      </c>
      <c r="G14" s="1">
        <f>ROUND(G23*G$16,0)</f>
        <v>0</v>
      </c>
      <c r="H14" s="1">
        <f>ROUND(H23*H$16,0)</f>
        <v>0</v>
      </c>
      <c r="I14" s="1">
        <f>ROUND(I23*I$16,0)</f>
        <v>0</v>
      </c>
      <c r="J14" s="1">
        <f>ROUND(J23*J$16,0)</f>
        <v>0</v>
      </c>
      <c r="K14" s="1">
        <f>ROUND(K23*K$16,0)</f>
        <v>0</v>
      </c>
      <c r="L14" s="1">
        <f>ROUND(L23*L$16,0)</f>
        <v>0</v>
      </c>
      <c r="M14" s="1">
        <f>ROUND(M23*M$16,0)</f>
        <v>0</v>
      </c>
      <c r="N14" s="1">
        <f t="shared" si="0"/>
        <v>0</v>
      </c>
    </row>
    <row r="15" spans="1:14" x14ac:dyDescent="0.25">
      <c r="A15" t="s">
        <v>6</v>
      </c>
      <c r="B15" s="1">
        <f>ROUND(B24*B$16,0)</f>
        <v>0</v>
      </c>
      <c r="C15" s="1">
        <f>ROUND(C24*C$16,0)</f>
        <v>0</v>
      </c>
      <c r="D15" s="1">
        <f>ROUND(D24*D$16,0)</f>
        <v>0</v>
      </c>
      <c r="E15" s="1">
        <f>ROUND(E24*E$16,0)</f>
        <v>0</v>
      </c>
      <c r="F15" s="1">
        <f>ROUND(F24*F$16,0)</f>
        <v>0</v>
      </c>
      <c r="G15" s="1">
        <f>ROUND(G24*G$16,0)</f>
        <v>0</v>
      </c>
      <c r="H15" s="1">
        <f>ROUND(H24*H$16,0)</f>
        <v>0</v>
      </c>
      <c r="I15" s="1">
        <f>ROUND(I24*I$16,0)</f>
        <v>0</v>
      </c>
      <c r="J15" s="1">
        <f>ROUND(J24*J$16,0)</f>
        <v>0</v>
      </c>
      <c r="K15" s="1">
        <f>ROUND(K24*K$16,0)</f>
        <v>0</v>
      </c>
      <c r="L15" s="1">
        <f>ROUND(L24*L$16,0)</f>
        <v>0</v>
      </c>
      <c r="M15" s="1">
        <f>ROUND(M24*M$16,0)</f>
        <v>0</v>
      </c>
      <c r="N15" s="1">
        <f t="shared" si="0"/>
        <v>0</v>
      </c>
    </row>
    <row r="16" spans="1:14" x14ac:dyDescent="0.25">
      <c r="B16" s="1">
        <f>SUMIFS('Weather Impacts'!$D$15:$D$26,'Weather Impacts'!$B$15:$B$26,YEAR(B11),'Weather Impacts'!$C$15:$C$26,MONTH(B11))</f>
        <v>7892646</v>
      </c>
      <c r="C16" s="1">
        <f>SUMIFS('Weather Impacts'!$D$15:$D$26,'Weather Impacts'!$B$15:$B$26,YEAR(C11),'Weather Impacts'!$C$15:$C$26,MONTH(C11))</f>
        <v>19080968</v>
      </c>
      <c r="D16" s="1">
        <f>SUMIFS('Weather Impacts'!$D$15:$D$26,'Weather Impacts'!$B$15:$B$26,YEAR(D11),'Weather Impacts'!$C$15:$C$26,MONTH(D11))</f>
        <v>-8016809</v>
      </c>
      <c r="E16" s="1">
        <f>SUMIFS('Weather Impacts'!$D$15:$D$26,'Weather Impacts'!$B$15:$B$26,YEAR(E11),'Weather Impacts'!$C$15:$C$26,MONTH(E11))</f>
        <v>47435957</v>
      </c>
      <c r="F16" s="1">
        <f>SUMIFS('Weather Impacts'!$D$15:$D$26,'Weather Impacts'!$B$15:$B$26,YEAR(F11),'Weather Impacts'!$C$15:$C$26,MONTH(F11))</f>
        <v>19826024</v>
      </c>
      <c r="G16" s="1">
        <f>SUMIFS('Weather Impacts'!$D$15:$D$26,'Weather Impacts'!$B$15:$B$26,YEAR(G11),'Weather Impacts'!$C$15:$C$26,MONTH(G11))</f>
        <v>27133779</v>
      </c>
      <c r="H16" s="1">
        <f>SUMIFS('Weather Impacts'!$D$15:$D$26,'Weather Impacts'!$B$15:$B$26,YEAR(H11),'Weather Impacts'!$C$15:$C$26,MONTH(H11))</f>
        <v>-12177318</v>
      </c>
      <c r="I16" s="1">
        <f>SUMIFS('Weather Impacts'!$D$15:$D$26,'Weather Impacts'!$B$15:$B$26,YEAR(I11),'Weather Impacts'!$C$15:$C$26,MONTH(I11))</f>
        <v>1490978</v>
      </c>
      <c r="J16" s="1">
        <f>SUMIFS('Weather Impacts'!$D$15:$D$26,'Weather Impacts'!$B$15:$B$26,YEAR(J11),'Weather Impacts'!$C$15:$C$26,MONTH(J11))</f>
        <v>-3249</v>
      </c>
      <c r="K16" s="1">
        <f>SUMIFS('Weather Impacts'!$D$15:$D$26,'Weather Impacts'!$B$15:$B$26,YEAR(K11),'Weather Impacts'!$C$15:$C$26,MONTH(K11))</f>
        <v>-21228019</v>
      </c>
      <c r="L16" s="1">
        <f>SUMIFS('Weather Impacts'!$D$15:$D$26,'Weather Impacts'!$B$15:$B$26,YEAR(L11),'Weather Impacts'!$C$15:$C$26,MONTH(L11))</f>
        <v>-13942615</v>
      </c>
      <c r="M16" s="1">
        <f>SUMIFS('Weather Impacts'!$D$15:$D$26,'Weather Impacts'!$B$15:$B$26,YEAR(M11),'Weather Impacts'!$C$15:$C$26,MONTH(M11))</f>
        <v>-4004758</v>
      </c>
      <c r="N16" s="1">
        <f>SUM(B16:M16)</f>
        <v>63487584</v>
      </c>
    </row>
    <row r="19" spans="1:13" x14ac:dyDescent="0.25">
      <c r="A19" s="15" t="s">
        <v>10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t="s">
        <v>9</v>
      </c>
      <c r="B20" s="6">
        <v>41578</v>
      </c>
      <c r="C20" s="5">
        <v>41608</v>
      </c>
      <c r="D20" s="5">
        <v>41639</v>
      </c>
      <c r="E20" s="6">
        <v>41670</v>
      </c>
      <c r="F20" s="5">
        <v>41698</v>
      </c>
      <c r="G20" s="5">
        <v>41729</v>
      </c>
      <c r="H20" s="5">
        <v>41759</v>
      </c>
      <c r="I20" s="5">
        <v>41790</v>
      </c>
      <c r="J20" s="5">
        <v>41820</v>
      </c>
      <c r="K20" s="5">
        <v>41851</v>
      </c>
      <c r="L20" s="5">
        <v>41882</v>
      </c>
      <c r="M20" s="5">
        <v>41912</v>
      </c>
    </row>
    <row r="21" spans="1:13" x14ac:dyDescent="0.25">
      <c r="A21" t="s">
        <v>4</v>
      </c>
      <c r="B21" s="7">
        <f>ROUND(+B40/SUM(B$40:B$43),4)</f>
        <v>0.99829999999999997</v>
      </c>
      <c r="C21" s="7">
        <f>ROUND(+C40/SUM(C$40:C$43),4)+0.0001</f>
        <v>0.99829999999999997</v>
      </c>
      <c r="D21" s="7">
        <f>ROUND(+D40/SUM(D$40:D$43),4)+0.0001</f>
        <v>0.998</v>
      </c>
      <c r="E21" s="7">
        <f>ROUND(+E40/SUM(E$40:E$43),4)+0.0001</f>
        <v>0.99790000000000001</v>
      </c>
      <c r="F21" s="7">
        <f>ROUND(+F40/SUM(F$40:F$43),4)</f>
        <v>0.99780000000000002</v>
      </c>
      <c r="G21" s="7">
        <f>ROUND(+G40/SUM(G$40:G$43),4)+0.0001</f>
        <v>0.998</v>
      </c>
      <c r="H21" s="7">
        <f>ROUND(+H40/SUM(H$40:H$43),4)+0.0001</f>
        <v>0.99819999999999998</v>
      </c>
      <c r="I21" s="7">
        <f>ROUND(+I40/SUM(I$40:I$43),4)</f>
        <v>0.99829999999999997</v>
      </c>
      <c r="J21" s="7">
        <f>ROUND(+J40/SUM(J$40:J$43),4)</f>
        <v>0.99829999999999997</v>
      </c>
      <c r="K21" s="7">
        <f>ROUND(+K40/SUM(K$40:K$43),4)+0.0001</f>
        <v>0.99839999999999995</v>
      </c>
      <c r="L21" s="7">
        <f>ROUND(+L40/SUM(L$40:L$43),4)</f>
        <v>0.99829999999999997</v>
      </c>
      <c r="M21" s="7">
        <f>ROUND(+M40/SUM(M$40:M$43),4)</f>
        <v>0.99829999999999997</v>
      </c>
    </row>
    <row r="22" spans="1:13" x14ac:dyDescent="0.25">
      <c r="A22" t="s">
        <v>5</v>
      </c>
      <c r="B22" s="7">
        <f t="shared" ref="B22:M24" si="1">ROUND(+B41/SUM(B$40:B$43),4)</f>
        <v>1.6999999999999999E-3</v>
      </c>
      <c r="C22" s="7">
        <f t="shared" si="1"/>
        <v>1.6999999999999999E-3</v>
      </c>
      <c r="D22" s="7">
        <f t="shared" si="1"/>
        <v>2E-3</v>
      </c>
      <c r="E22" s="7">
        <f t="shared" si="1"/>
        <v>2.0999999999999999E-3</v>
      </c>
      <c r="F22" s="7">
        <f t="shared" si="1"/>
        <v>2.2000000000000001E-3</v>
      </c>
      <c r="G22" s="7">
        <f t="shared" si="1"/>
        <v>2E-3</v>
      </c>
      <c r="H22" s="7">
        <f t="shared" si="1"/>
        <v>1.8E-3</v>
      </c>
      <c r="I22" s="7">
        <f t="shared" si="1"/>
        <v>1.6999999999999999E-3</v>
      </c>
      <c r="J22" s="7">
        <f t="shared" si="1"/>
        <v>1.6999999999999999E-3</v>
      </c>
      <c r="K22" s="7">
        <f t="shared" si="1"/>
        <v>1.6000000000000001E-3</v>
      </c>
      <c r="L22" s="7">
        <f t="shared" si="1"/>
        <v>1.6999999999999999E-3</v>
      </c>
      <c r="M22" s="7">
        <f t="shared" si="1"/>
        <v>1.6999999999999999E-3</v>
      </c>
    </row>
    <row r="23" spans="1:13" x14ac:dyDescent="0.25">
      <c r="A23" t="s">
        <v>8</v>
      </c>
      <c r="B23" s="7">
        <f t="shared" si="1"/>
        <v>0</v>
      </c>
      <c r="C23" s="7">
        <f t="shared" si="1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7">
        <f t="shared" si="1"/>
        <v>0</v>
      </c>
      <c r="H23" s="7">
        <f t="shared" si="1"/>
        <v>0</v>
      </c>
      <c r="I23" s="7">
        <f t="shared" si="1"/>
        <v>0</v>
      </c>
      <c r="J23" s="7">
        <f t="shared" si="1"/>
        <v>0</v>
      </c>
      <c r="K23" s="7">
        <f t="shared" si="1"/>
        <v>0</v>
      </c>
      <c r="L23" s="7">
        <f t="shared" si="1"/>
        <v>0</v>
      </c>
      <c r="M23" s="7">
        <f t="shared" si="1"/>
        <v>0</v>
      </c>
    </row>
    <row r="24" spans="1:13" x14ac:dyDescent="0.25">
      <c r="A24" t="s">
        <v>6</v>
      </c>
      <c r="B24" s="7">
        <f t="shared" si="1"/>
        <v>0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 t="shared" si="1"/>
        <v>0</v>
      </c>
      <c r="L24" s="7">
        <f t="shared" si="1"/>
        <v>0</v>
      </c>
      <c r="M24" s="7">
        <f t="shared" si="1"/>
        <v>0</v>
      </c>
    </row>
    <row r="25" spans="1:13" x14ac:dyDescent="0.25">
      <c r="A25" s="8" t="s">
        <v>11</v>
      </c>
    </row>
    <row r="28" spans="1:13" x14ac:dyDescent="0.25">
      <c r="A28" s="15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t="s">
        <v>9</v>
      </c>
      <c r="B29" s="6">
        <v>41578</v>
      </c>
      <c r="C29" s="5">
        <v>41608</v>
      </c>
      <c r="D29" s="5">
        <v>41639</v>
      </c>
      <c r="E29" s="6">
        <v>41670</v>
      </c>
      <c r="F29" s="5">
        <v>41698</v>
      </c>
      <c r="G29" s="5">
        <v>41729</v>
      </c>
      <c r="H29" s="5">
        <v>41759</v>
      </c>
      <c r="I29" s="5">
        <v>41790</v>
      </c>
      <c r="J29" s="5">
        <v>41820</v>
      </c>
      <c r="K29" s="5">
        <v>41851</v>
      </c>
      <c r="L29" s="5">
        <v>41882</v>
      </c>
      <c r="M29" s="5">
        <v>41912</v>
      </c>
    </row>
    <row r="30" spans="1:13" x14ac:dyDescent="0.25">
      <c r="A30" t="s">
        <v>4</v>
      </c>
      <c r="B30" s="7">
        <f>+B40/B$45</f>
        <v>0.97691268248866792</v>
      </c>
      <c r="C30" s="7">
        <f>+C40/C$45</f>
        <v>0.98175812790038264</v>
      </c>
      <c r="D30" s="7">
        <f>+D40/D$45</f>
        <v>0.98884555484753744</v>
      </c>
      <c r="E30" s="7">
        <f>+E40/E$45</f>
        <v>0.99014095658410839</v>
      </c>
      <c r="F30" s="7">
        <f>+F40/F$45</f>
        <v>0.99124886241264387</v>
      </c>
      <c r="G30" s="7">
        <f>+G40/G$45</f>
        <v>0.98823947978065574</v>
      </c>
      <c r="H30" s="7">
        <f>+H40/H$45</f>
        <v>0.98555892976550064</v>
      </c>
      <c r="I30" s="7">
        <f>+I40/I$45</f>
        <v>0.98433506090653822</v>
      </c>
      <c r="J30" s="7">
        <f>+J40/J$45</f>
        <v>0.98818829687372589</v>
      </c>
      <c r="K30" s="7">
        <f>+K40/K$45</f>
        <v>0.9888880743742261</v>
      </c>
      <c r="L30" s="7">
        <f>+L40/L$45</f>
        <v>0.98498144793302045</v>
      </c>
      <c r="M30" s="7">
        <f>+M40/M$45</f>
        <v>0.98471528501977668</v>
      </c>
    </row>
    <row r="31" spans="1:13" x14ac:dyDescent="0.25">
      <c r="A31" t="s">
        <v>5</v>
      </c>
      <c r="B31" s="7">
        <f>+B41/B$45</f>
        <v>1.6200081931760691E-3</v>
      </c>
      <c r="C31" s="7">
        <f>+C41/C$45</f>
        <v>1.6882641316532522E-3</v>
      </c>
      <c r="D31" s="7">
        <f>+D41/D$45</f>
        <v>1.987009128306154E-3</v>
      </c>
      <c r="E31" s="7">
        <f>+E41/E$45</f>
        <v>2.0876300679158739E-3</v>
      </c>
      <c r="F31" s="7">
        <f>+F41/F$45</f>
        <v>2.1541751518115433E-3</v>
      </c>
      <c r="G31" s="7">
        <f>+G41/G$45</f>
        <v>1.9920507378373381E-3</v>
      </c>
      <c r="H31" s="7">
        <f>+H41/H$45</f>
        <v>1.819233564031365E-3</v>
      </c>
      <c r="I31" s="7">
        <f>+I41/I$45</f>
        <v>1.6351895380831896E-3</v>
      </c>
      <c r="J31" s="7">
        <f>+J41/J$45</f>
        <v>1.6856587890394232E-3</v>
      </c>
      <c r="K31" s="7">
        <f>+K41/K$45</f>
        <v>1.6278895807082863E-3</v>
      </c>
      <c r="L31" s="7">
        <f>+L41/L$45</f>
        <v>1.6281717504255833E-3</v>
      </c>
      <c r="M31" s="7">
        <f>+M41/M$45</f>
        <v>1.6381627211353958E-3</v>
      </c>
    </row>
    <row r="32" spans="1:13" x14ac:dyDescent="0.25">
      <c r="A32" t="s">
        <v>8</v>
      </c>
      <c r="B32" s="7">
        <f>+B42/B$45</f>
        <v>2.6173498553078881E-5</v>
      </c>
      <c r="C32" s="7">
        <f>+C42/C$45</f>
        <v>2.033553778886567E-5</v>
      </c>
      <c r="D32" s="7">
        <f>+D42/D$45</f>
        <v>1.8300951323131203E-5</v>
      </c>
      <c r="E32" s="7">
        <f>+E42/E$45</f>
        <v>1.9775190838356717E-5</v>
      </c>
      <c r="F32" s="7">
        <f>+F42/F$45</f>
        <v>1.4174197287564596E-5</v>
      </c>
      <c r="G32" s="7">
        <f>+G42/G$45</f>
        <v>1.7227356718389815E-5</v>
      </c>
      <c r="H32" s="7">
        <f>+H42/H$45</f>
        <v>2.3179417836317666E-5</v>
      </c>
      <c r="I32" s="7">
        <f>+I42/I$45</f>
        <v>2.4278340318466747E-5</v>
      </c>
      <c r="J32" s="7">
        <f>+J42/J$45</f>
        <v>1.6787866748288922E-5</v>
      </c>
      <c r="K32" s="7">
        <f>+K42/K$45</f>
        <v>1.8920916583999186E-5</v>
      </c>
      <c r="L32" s="7">
        <f>+L42/L$45</f>
        <v>2.2765243822755368E-5</v>
      </c>
      <c r="M32" s="7">
        <f>+M42/M$45</f>
        <v>2.1897999650283026E-5</v>
      </c>
    </row>
    <row r="33" spans="1:13" x14ac:dyDescent="0.25">
      <c r="A33" t="s">
        <v>6</v>
      </c>
      <c r="B33" s="7">
        <f>+B43/B$45</f>
        <v>2.0847412922801507E-5</v>
      </c>
      <c r="C33" s="7">
        <f>+C43/C$45</f>
        <v>3.6677768380812653E-5</v>
      </c>
      <c r="D33" s="7">
        <f>+D43/D$45</f>
        <v>2.7612297632576987E-5</v>
      </c>
      <c r="E33" s="7">
        <f>+E43/E$45</f>
        <v>4.1174402584754998E-5</v>
      </c>
      <c r="F33" s="7">
        <f>+F43/F$45</f>
        <v>3.9826613743902191E-5</v>
      </c>
      <c r="G33" s="7">
        <f>+G43/G$45</f>
        <v>2.0817035458540347E-5</v>
      </c>
      <c r="H33" s="7">
        <f>+H43/H$45</f>
        <v>2.769659071695689E-5</v>
      </c>
      <c r="I33" s="7">
        <f>+I43/I$45</f>
        <v>2.0696961091943836E-5</v>
      </c>
      <c r="J33" s="7">
        <f>+J43/J$45</f>
        <v>1.9448657487185343E-5</v>
      </c>
      <c r="K33" s="7">
        <f>+K43/K$45</f>
        <v>2.2656747086894065E-5</v>
      </c>
      <c r="L33" s="7">
        <f>+L43/L$45</f>
        <v>1.7762308977677106E-5</v>
      </c>
      <c r="M33" s="7">
        <f>+M43/M$45</f>
        <v>1.4803343682505519E-5</v>
      </c>
    </row>
    <row r="34" spans="1:13" x14ac:dyDescent="0.25">
      <c r="A34" t="s">
        <v>7</v>
      </c>
      <c r="B34" s="7">
        <f>+B44/B$45</f>
        <v>2.1420288406680137E-2</v>
      </c>
      <c r="C34" s="7">
        <f>+C44/C$45</f>
        <v>1.6496594661794456E-2</v>
      </c>
      <c r="D34" s="7">
        <f>+D44/D$45</f>
        <v>9.1215227752006901E-3</v>
      </c>
      <c r="E34" s="7">
        <f>+E44/E$45</f>
        <v>7.710463754552639E-3</v>
      </c>
      <c r="F34" s="7">
        <f>+F44/F$45</f>
        <v>6.5429616245130974E-3</v>
      </c>
      <c r="G34" s="7">
        <f>+G44/G$45</f>
        <v>9.7304250893299887E-3</v>
      </c>
      <c r="H34" s="7">
        <f>+H44/H$45</f>
        <v>1.2570960661914755E-2</v>
      </c>
      <c r="I34" s="7">
        <f>+I44/I$45</f>
        <v>1.398477425396818E-2</v>
      </c>
      <c r="J34" s="7">
        <f>+J44/J$45</f>
        <v>1.0089807812999167E-2</v>
      </c>
      <c r="K34" s="7">
        <f>+K44/K$45</f>
        <v>9.442458381394736E-3</v>
      </c>
      <c r="L34" s="7">
        <f>+L44/L$45</f>
        <v>1.3349852763753528E-2</v>
      </c>
      <c r="M34" s="7">
        <f>+M44/M$45</f>
        <v>1.360985091575511E-2</v>
      </c>
    </row>
    <row r="35" spans="1:13" x14ac:dyDescent="0.25">
      <c r="B35" s="7">
        <f>SUM(B30:B34)</f>
        <v>1</v>
      </c>
      <c r="C35" s="7">
        <f t="shared" ref="C35:M35" si="2">SUM(C30:C34)</f>
        <v>1</v>
      </c>
      <c r="D35" s="7">
        <f t="shared" si="2"/>
        <v>1</v>
      </c>
      <c r="E35" s="7">
        <f t="shared" si="2"/>
        <v>1</v>
      </c>
      <c r="F35" s="7">
        <f t="shared" si="2"/>
        <v>0.99999999999999989</v>
      </c>
      <c r="G35" s="7">
        <f t="shared" si="2"/>
        <v>1</v>
      </c>
      <c r="H35" s="7">
        <f t="shared" si="2"/>
        <v>1</v>
      </c>
      <c r="I35" s="7">
        <f t="shared" si="2"/>
        <v>1</v>
      </c>
      <c r="J35" s="7">
        <f t="shared" si="2"/>
        <v>0.99999999999999989</v>
      </c>
      <c r="K35" s="7">
        <f t="shared" si="2"/>
        <v>1</v>
      </c>
      <c r="L35" s="7">
        <f t="shared" si="2"/>
        <v>1</v>
      </c>
      <c r="M35" s="7">
        <f t="shared" si="2"/>
        <v>0.99999999999999989</v>
      </c>
    </row>
    <row r="38" spans="1:13" x14ac:dyDescent="0.25">
      <c r="A38" s="15" t="s">
        <v>32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t="s">
        <v>9</v>
      </c>
      <c r="B39" s="6">
        <v>41578</v>
      </c>
      <c r="C39" s="5">
        <v>41608</v>
      </c>
      <c r="D39" s="5">
        <v>41639</v>
      </c>
      <c r="E39" s="6">
        <v>41670</v>
      </c>
      <c r="F39" s="5">
        <v>41698</v>
      </c>
      <c r="G39" s="5">
        <v>41729</v>
      </c>
      <c r="H39" s="5">
        <v>41759</v>
      </c>
      <c r="I39" s="5">
        <v>41790</v>
      </c>
      <c r="J39" s="5">
        <v>41820</v>
      </c>
      <c r="K39" s="5">
        <v>41851</v>
      </c>
      <c r="L39" s="5">
        <v>41882</v>
      </c>
      <c r="M39" s="5">
        <v>41912</v>
      </c>
    </row>
    <row r="40" spans="1:13" x14ac:dyDescent="0.25">
      <c r="A40" t="s">
        <v>4</v>
      </c>
      <c r="B40" s="1">
        <v>136831608</v>
      </c>
      <c r="C40" s="1">
        <v>194222203</v>
      </c>
      <c r="D40" s="1">
        <v>258167129</v>
      </c>
      <c r="E40" s="1">
        <v>334716987</v>
      </c>
      <c r="F40" s="1">
        <v>268404133</v>
      </c>
      <c r="G40" s="1">
        <v>254928038</v>
      </c>
      <c r="H40" s="1">
        <v>127853759</v>
      </c>
      <c r="I40" s="1">
        <v>144295221</v>
      </c>
      <c r="J40" s="1">
        <v>154869195</v>
      </c>
      <c r="K40" s="1">
        <v>171792687</v>
      </c>
      <c r="L40" s="1">
        <v>156323297</v>
      </c>
      <c r="M40" s="1">
        <v>133106096</v>
      </c>
    </row>
    <row r="41" spans="1:13" x14ac:dyDescent="0.25">
      <c r="A41" t="s">
        <v>5</v>
      </c>
      <c r="B41" s="1">
        <v>226907</v>
      </c>
      <c r="C41" s="1">
        <v>333991</v>
      </c>
      <c r="D41" s="1">
        <v>518767</v>
      </c>
      <c r="E41" s="1">
        <v>705723</v>
      </c>
      <c r="F41" s="1">
        <v>583294</v>
      </c>
      <c r="G41" s="1">
        <v>513873</v>
      </c>
      <c r="H41" s="1">
        <v>236004</v>
      </c>
      <c r="I41" s="1">
        <v>239705</v>
      </c>
      <c r="J41" s="1">
        <v>264177</v>
      </c>
      <c r="K41" s="1">
        <v>282802</v>
      </c>
      <c r="L41" s="1">
        <v>258402</v>
      </c>
      <c r="M41" s="1">
        <v>221434</v>
      </c>
    </row>
    <row r="42" spans="1:13" x14ac:dyDescent="0.25">
      <c r="A42" t="s">
        <v>8</v>
      </c>
      <c r="B42" s="1">
        <v>3666</v>
      </c>
      <c r="C42" s="1">
        <v>4023</v>
      </c>
      <c r="D42" s="1">
        <v>4778</v>
      </c>
      <c r="E42" s="1">
        <v>6685</v>
      </c>
      <c r="F42" s="1">
        <v>3838</v>
      </c>
      <c r="G42" s="1">
        <v>4444</v>
      </c>
      <c r="H42" s="1">
        <v>3007</v>
      </c>
      <c r="I42" s="1">
        <v>3559</v>
      </c>
      <c r="J42" s="1">
        <v>2631</v>
      </c>
      <c r="K42" s="1">
        <v>3287</v>
      </c>
      <c r="L42" s="1">
        <v>3613</v>
      </c>
      <c r="M42" s="1">
        <v>2960</v>
      </c>
    </row>
    <row r="43" spans="1:13" x14ac:dyDescent="0.25">
      <c r="A43" t="s">
        <v>6</v>
      </c>
      <c r="B43" s="1">
        <v>2920</v>
      </c>
      <c r="C43" s="1">
        <v>7256</v>
      </c>
      <c r="D43" s="1">
        <v>7209</v>
      </c>
      <c r="E43" s="1">
        <v>13919</v>
      </c>
      <c r="F43" s="1">
        <v>10784</v>
      </c>
      <c r="G43" s="1">
        <v>5370</v>
      </c>
      <c r="H43" s="1">
        <v>3593</v>
      </c>
      <c r="I43" s="1">
        <v>3034</v>
      </c>
      <c r="J43" s="1">
        <v>3048</v>
      </c>
      <c r="K43" s="1">
        <v>3936</v>
      </c>
      <c r="L43" s="1">
        <v>2819</v>
      </c>
      <c r="M43" s="1">
        <v>2001</v>
      </c>
    </row>
    <row r="44" spans="1:13" x14ac:dyDescent="0.25">
      <c r="A44" t="s">
        <v>7</v>
      </c>
      <c r="B44" s="1">
        <v>3000240</v>
      </c>
      <c r="C44" s="1">
        <v>3263538</v>
      </c>
      <c r="D44" s="1">
        <v>2381441</v>
      </c>
      <c r="E44" s="1">
        <v>2606521</v>
      </c>
      <c r="F44" s="1">
        <v>1771662</v>
      </c>
      <c r="G44" s="1">
        <v>2510078</v>
      </c>
      <c r="H44" s="1">
        <v>1630795</v>
      </c>
      <c r="I44" s="1">
        <v>2050050</v>
      </c>
      <c r="J44" s="1">
        <v>1581278</v>
      </c>
      <c r="K44" s="1">
        <v>1640373</v>
      </c>
      <c r="L44" s="1">
        <v>2118713</v>
      </c>
      <c r="M44" s="1">
        <v>1839673</v>
      </c>
    </row>
    <row r="45" spans="1:13" x14ac:dyDescent="0.25">
      <c r="A45" t="s">
        <v>3</v>
      </c>
      <c r="B45" s="1">
        <f>SUM(B40:B44)</f>
        <v>140065341</v>
      </c>
      <c r="C45" s="1">
        <f>SUM(C40:C44)</f>
        <v>197831011</v>
      </c>
      <c r="D45" s="1">
        <f>SUM(D40:D44)</f>
        <v>261079324</v>
      </c>
      <c r="E45" s="1">
        <f>SUM(E40:E44)</f>
        <v>338049835</v>
      </c>
      <c r="F45" s="1">
        <f>SUM(F40:F44)</f>
        <v>270773711</v>
      </c>
      <c r="G45" s="1">
        <f>SUM(G40:G44)</f>
        <v>257961803</v>
      </c>
      <c r="H45" s="1">
        <f>SUM(H40:H44)</f>
        <v>129727158</v>
      </c>
      <c r="I45" s="1">
        <f>SUM(I40:I44)</f>
        <v>146591569</v>
      </c>
      <c r="J45" s="1">
        <f>SUM(J40:J44)</f>
        <v>156720329</v>
      </c>
      <c r="K45" s="1">
        <f>SUM(K40:K44)</f>
        <v>173723085</v>
      </c>
      <c r="L45" s="1">
        <f>SUM(L40:L44)</f>
        <v>158706844</v>
      </c>
      <c r="M45" s="1">
        <f>SUM(M40:M44)</f>
        <v>135172164</v>
      </c>
    </row>
  </sheetData>
  <mergeCells count="5">
    <mergeCell ref="A38:M38"/>
    <mergeCell ref="A28:M28"/>
    <mergeCell ref="A19:M19"/>
    <mergeCell ref="A10:M10"/>
    <mergeCell ref="A8:N8"/>
  </mergeCells>
  <printOptions horizontalCentered="1"/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B1" workbookViewId="0">
      <selection activeCell="N7" sqref="N7"/>
    </sheetView>
  </sheetViews>
  <sheetFormatPr defaultRowHeight="15" x14ac:dyDescent="0.25"/>
  <cols>
    <col min="1" max="1" width="26" bestFit="1" customWidth="1"/>
    <col min="2" max="2" width="12.5703125" bestFit="1" customWidth="1"/>
    <col min="3" max="4" width="11.85546875" bestFit="1" customWidth="1"/>
    <col min="5" max="5" width="12.140625" bestFit="1" customWidth="1"/>
    <col min="6" max="13" width="11.85546875" bestFit="1" customWidth="1"/>
    <col min="14" max="14" width="12.7109375" bestFit="1" customWidth="1"/>
  </cols>
  <sheetData>
    <row r="1" spans="1:14" x14ac:dyDescent="0.25">
      <c r="N1" s="18" t="s">
        <v>27</v>
      </c>
    </row>
    <row r="2" spans="1:14" x14ac:dyDescent="0.25">
      <c r="N2" s="18" t="s">
        <v>28</v>
      </c>
    </row>
    <row r="3" spans="1:14" x14ac:dyDescent="0.25">
      <c r="N3" s="18" t="s">
        <v>29</v>
      </c>
    </row>
    <row r="4" spans="1:14" x14ac:dyDescent="0.25">
      <c r="N4" s="18" t="s">
        <v>30</v>
      </c>
    </row>
    <row r="5" spans="1:14" x14ac:dyDescent="0.25">
      <c r="N5" s="18" t="s">
        <v>31</v>
      </c>
    </row>
    <row r="6" spans="1:14" x14ac:dyDescent="0.25">
      <c r="N6" s="18" t="s">
        <v>41</v>
      </c>
    </row>
    <row r="7" spans="1:14" x14ac:dyDescent="0.25">
      <c r="A7" s="9" t="s">
        <v>40</v>
      </c>
    </row>
    <row r="8" spans="1:14" x14ac:dyDescent="0.25">
      <c r="A8" s="9"/>
      <c r="B8" s="18" t="s">
        <v>19</v>
      </c>
    </row>
    <row r="9" spans="1:14" x14ac:dyDescent="0.25">
      <c r="A9" s="10" t="s">
        <v>12</v>
      </c>
    </row>
    <row r="10" spans="1:14" x14ac:dyDescent="0.25">
      <c r="A10" t="s">
        <v>13</v>
      </c>
      <c r="B10" s="11">
        <f>-N17</f>
        <v>-63344127</v>
      </c>
    </row>
    <row r="11" spans="1:14" x14ac:dyDescent="0.25">
      <c r="A11" t="s">
        <v>14</v>
      </c>
      <c r="B11" s="11">
        <f>-N18</f>
        <v>0</v>
      </c>
    </row>
    <row r="13" spans="1:14" x14ac:dyDescent="0.25">
      <c r="A13" t="s">
        <v>15</v>
      </c>
      <c r="B13" s="11">
        <f>-N20</f>
        <v>-63344127</v>
      </c>
    </row>
    <row r="15" spans="1:14" x14ac:dyDescent="0.25">
      <c r="A15" s="9" t="s">
        <v>16</v>
      </c>
      <c r="B15" s="12">
        <v>41578</v>
      </c>
      <c r="C15" s="13">
        <v>41608</v>
      </c>
      <c r="D15" s="13">
        <v>41639</v>
      </c>
      <c r="E15" s="12">
        <v>41670</v>
      </c>
      <c r="F15" s="13">
        <v>41698</v>
      </c>
      <c r="G15" s="13">
        <v>41729</v>
      </c>
      <c r="H15" s="13">
        <v>41759</v>
      </c>
      <c r="I15" s="13">
        <v>41790</v>
      </c>
      <c r="J15" s="13">
        <v>41820</v>
      </c>
      <c r="K15" s="13">
        <v>41851</v>
      </c>
      <c r="L15" s="13">
        <v>41882</v>
      </c>
      <c r="M15" s="13">
        <v>41912</v>
      </c>
      <c r="N15" s="14" t="s">
        <v>3</v>
      </c>
    </row>
    <row r="16" spans="1:14" x14ac:dyDescent="0.25">
      <c r="A16" s="10" t="s">
        <v>12</v>
      </c>
    </row>
    <row r="17" spans="1:14" x14ac:dyDescent="0.25">
      <c r="A17" t="s">
        <v>13</v>
      </c>
      <c r="B17" s="1">
        <f>+B20</f>
        <v>7879229</v>
      </c>
      <c r="C17" s="1">
        <f t="shared" ref="C17:M17" si="0">+C20</f>
        <v>19048530</v>
      </c>
      <c r="D17" s="1">
        <f t="shared" si="0"/>
        <v>-8000775</v>
      </c>
      <c r="E17" s="1">
        <f t="shared" si="0"/>
        <v>47336341</v>
      </c>
      <c r="F17" s="1">
        <f t="shared" si="0"/>
        <v>19782407</v>
      </c>
      <c r="G17" s="1">
        <f t="shared" si="0"/>
        <v>27079511</v>
      </c>
      <c r="H17" s="1">
        <f t="shared" si="0"/>
        <v>-12155399</v>
      </c>
      <c r="I17" s="1">
        <f t="shared" si="0"/>
        <v>1488443</v>
      </c>
      <c r="J17" s="1">
        <f t="shared" si="0"/>
        <v>-3243</v>
      </c>
      <c r="K17" s="1">
        <f t="shared" si="0"/>
        <v>-21194054</v>
      </c>
      <c r="L17" s="1">
        <f t="shared" si="0"/>
        <v>-13918913</v>
      </c>
      <c r="M17" s="1">
        <f t="shared" si="0"/>
        <v>-3997950</v>
      </c>
      <c r="N17" s="1">
        <f>SUM(B17:M17)</f>
        <v>63344127</v>
      </c>
    </row>
    <row r="18" spans="1:14" x14ac:dyDescent="0.25">
      <c r="A18" t="s">
        <v>14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f>SUM(B18:M18)</f>
        <v>0</v>
      </c>
    </row>
    <row r="20" spans="1:14" x14ac:dyDescent="0.25">
      <c r="A20" t="s">
        <v>15</v>
      </c>
      <c r="B20" s="1">
        <f>+'Tariff Class Calculation'!B12</f>
        <v>7879229</v>
      </c>
      <c r="C20" s="1">
        <f>+'Tariff Class Calculation'!C12</f>
        <v>19048530</v>
      </c>
      <c r="D20" s="1">
        <f>+'Tariff Class Calculation'!D12</f>
        <v>-8000775</v>
      </c>
      <c r="E20" s="1">
        <f>+'Tariff Class Calculation'!E12</f>
        <v>47336341</v>
      </c>
      <c r="F20" s="1">
        <f>+'Tariff Class Calculation'!F12</f>
        <v>19782407</v>
      </c>
      <c r="G20" s="1">
        <f>+'Tariff Class Calculation'!G12</f>
        <v>27079511</v>
      </c>
      <c r="H20" s="1">
        <f>+'Tariff Class Calculation'!H12</f>
        <v>-12155399</v>
      </c>
      <c r="I20" s="1">
        <f>+'Tariff Class Calculation'!I12</f>
        <v>1488443</v>
      </c>
      <c r="J20" s="1">
        <f>+'Tariff Class Calculation'!J12</f>
        <v>-3243</v>
      </c>
      <c r="K20" s="1">
        <f>+'Tariff Class Calculation'!K12</f>
        <v>-21194054</v>
      </c>
      <c r="L20" s="1">
        <f>+'Tariff Class Calculation'!L12</f>
        <v>-13918913</v>
      </c>
      <c r="M20" s="1">
        <f>+'Tariff Class Calculation'!M12</f>
        <v>-3997950</v>
      </c>
      <c r="N20" s="1">
        <f>SUM(B20:M20)</f>
        <v>63344127</v>
      </c>
    </row>
    <row r="23" spans="1:14" x14ac:dyDescent="0.25">
      <c r="A23" s="9" t="s">
        <v>39</v>
      </c>
    </row>
    <row r="24" spans="1:14" x14ac:dyDescent="0.25">
      <c r="B24" s="18" t="s">
        <v>19</v>
      </c>
    </row>
    <row r="25" spans="1:14" x14ac:dyDescent="0.25">
      <c r="A25" s="10" t="s">
        <v>12</v>
      </c>
    </row>
    <row r="26" spans="1:14" x14ac:dyDescent="0.25">
      <c r="A26" t="s">
        <v>17</v>
      </c>
      <c r="B26" s="11">
        <f>-N34</f>
        <v>-41438</v>
      </c>
    </row>
    <row r="27" spans="1:14" x14ac:dyDescent="0.25">
      <c r="A27" t="s">
        <v>18</v>
      </c>
      <c r="B27" s="11">
        <f>-N35</f>
        <v>-102019</v>
      </c>
    </row>
    <row r="29" spans="1:14" x14ac:dyDescent="0.25">
      <c r="A29" t="s">
        <v>15</v>
      </c>
      <c r="B29" s="11">
        <f>-N37</f>
        <v>-143457</v>
      </c>
    </row>
    <row r="31" spans="1:14" x14ac:dyDescent="0.25">
      <c r="A31" s="9" t="s">
        <v>16</v>
      </c>
    </row>
    <row r="32" spans="1:14" x14ac:dyDescent="0.25">
      <c r="B32" s="12">
        <v>41578</v>
      </c>
      <c r="C32" s="13">
        <v>41608</v>
      </c>
      <c r="D32" s="13">
        <v>41639</v>
      </c>
      <c r="E32" s="12">
        <v>41670</v>
      </c>
      <c r="F32" s="13">
        <v>41698</v>
      </c>
      <c r="G32" s="13">
        <v>41729</v>
      </c>
      <c r="H32" s="13">
        <v>41759</v>
      </c>
      <c r="I32" s="13">
        <v>41790</v>
      </c>
      <c r="J32" s="13">
        <v>41820</v>
      </c>
      <c r="K32" s="13">
        <v>41851</v>
      </c>
      <c r="L32" s="13">
        <v>41882</v>
      </c>
      <c r="M32" s="13">
        <v>41912</v>
      </c>
      <c r="N32" s="14" t="s">
        <v>3</v>
      </c>
    </row>
    <row r="33" spans="1:14" x14ac:dyDescent="0.25">
      <c r="A33" s="10" t="s">
        <v>12</v>
      </c>
    </row>
    <row r="34" spans="1:14" x14ac:dyDescent="0.25">
      <c r="A34" t="s">
        <v>17</v>
      </c>
      <c r="B34" s="1">
        <f>+ROUND(B40*B37,0)</f>
        <v>5512</v>
      </c>
      <c r="C34" s="1">
        <f>+ROUND(C40*C37,0)</f>
        <v>10774</v>
      </c>
      <c r="D34" s="1">
        <f>+ROUND(D40*D37,0)</f>
        <v>-4587</v>
      </c>
      <c r="E34" s="1">
        <f>+ROUND(E40*E37,0)</f>
        <v>31187</v>
      </c>
      <c r="F34" s="1">
        <f>+ROUND(F40*F37,0)</f>
        <v>14784</v>
      </c>
      <c r="G34" s="1">
        <f>+ROUND(G40*G37,0)</f>
        <v>17486</v>
      </c>
      <c r="H34" s="1">
        <f>+ROUND(H40*H37,0)</f>
        <v>-7065</v>
      </c>
      <c r="I34" s="1">
        <f>+ROUND(I40*I37,0)</f>
        <v>905</v>
      </c>
      <c r="J34" s="1">
        <f>+ROUND(J40*J37,0)</f>
        <v>-2</v>
      </c>
      <c r="K34" s="1">
        <f>+ROUND(K40*K37,0)</f>
        <v>-14712</v>
      </c>
      <c r="L34" s="1">
        <f>+ROUND(L40*L37,0)</f>
        <v>-10009</v>
      </c>
      <c r="M34" s="1">
        <f>+ROUND(M40*M37,0)</f>
        <v>-2835</v>
      </c>
      <c r="N34" s="11">
        <f>SUM(B34:M34)</f>
        <v>41438</v>
      </c>
    </row>
    <row r="35" spans="1:14" x14ac:dyDescent="0.25">
      <c r="A35" t="s">
        <v>18</v>
      </c>
      <c r="B35" s="1">
        <f>ROUND(B41*B37,0)</f>
        <v>7905</v>
      </c>
      <c r="C35" s="1">
        <f>ROUND(C41*C37,0)</f>
        <v>21664</v>
      </c>
      <c r="D35" s="1">
        <f>ROUND(D41*D37,0)</f>
        <v>-11447</v>
      </c>
      <c r="E35" s="1">
        <f>ROUND(E41*E37,0)</f>
        <v>68429</v>
      </c>
      <c r="F35" s="1">
        <f>ROUND(F41*F37,0)</f>
        <v>28833</v>
      </c>
      <c r="G35" s="1">
        <f>ROUND(G41*G37,0)</f>
        <v>36782</v>
      </c>
      <c r="H35" s="1">
        <f>ROUND(H41*H37,0)</f>
        <v>-14854</v>
      </c>
      <c r="I35" s="1">
        <f>ROUND(I41*I37,0)</f>
        <v>1630</v>
      </c>
      <c r="J35" s="1">
        <f>ROUND(J41*J37,0)</f>
        <v>-4</v>
      </c>
      <c r="K35" s="1">
        <f>ROUND(K41*K37,0)</f>
        <v>-19253</v>
      </c>
      <c r="L35" s="1">
        <f>ROUND(L41*L37,0)</f>
        <v>-13693</v>
      </c>
      <c r="M35" s="1">
        <f>ROUND(M41*M37,0)</f>
        <v>-3973</v>
      </c>
      <c r="N35" s="11">
        <f>SUM(B35:M35)</f>
        <v>102019</v>
      </c>
    </row>
    <row r="37" spans="1:14" x14ac:dyDescent="0.25">
      <c r="A37" t="s">
        <v>15</v>
      </c>
      <c r="B37" s="1">
        <f>+'Tariff Class Calculation'!B13</f>
        <v>13417</v>
      </c>
      <c r="C37" s="1">
        <f>+'Tariff Class Calculation'!C13</f>
        <v>32438</v>
      </c>
      <c r="D37" s="1">
        <f>+'Tariff Class Calculation'!D13</f>
        <v>-16034</v>
      </c>
      <c r="E37" s="1">
        <f>+'Tariff Class Calculation'!E13</f>
        <v>99616</v>
      </c>
      <c r="F37" s="1">
        <f>+'Tariff Class Calculation'!F13</f>
        <v>43617</v>
      </c>
      <c r="G37" s="1">
        <f>+'Tariff Class Calculation'!G13</f>
        <v>54268</v>
      </c>
      <c r="H37" s="1">
        <f>+'Tariff Class Calculation'!H13</f>
        <v>-21919</v>
      </c>
      <c r="I37" s="1">
        <f>+'Tariff Class Calculation'!I13</f>
        <v>2535</v>
      </c>
      <c r="J37" s="1">
        <f>+'Tariff Class Calculation'!J13</f>
        <v>-6</v>
      </c>
      <c r="K37" s="1">
        <f>+'Tariff Class Calculation'!K13</f>
        <v>-33965</v>
      </c>
      <c r="L37" s="1">
        <f>+'Tariff Class Calculation'!L13</f>
        <v>-23702</v>
      </c>
      <c r="M37" s="1">
        <f>+'Tariff Class Calculation'!M13</f>
        <v>-6808</v>
      </c>
      <c r="N37" s="11">
        <f>SUM(B37:M37)</f>
        <v>143457</v>
      </c>
    </row>
    <row r="38" spans="1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3" t="s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4" x14ac:dyDescent="0.25">
      <c r="A40" t="s">
        <v>36</v>
      </c>
      <c r="B40" s="7">
        <v>0.41083120682880181</v>
      </c>
      <c r="C40" s="7">
        <v>0.3321397735724938</v>
      </c>
      <c r="D40" s="7">
        <v>0.2860850111856823</v>
      </c>
      <c r="E40" s="7">
        <v>0.31306956640321598</v>
      </c>
      <c r="F40" s="7">
        <v>0.33896023632703098</v>
      </c>
      <c r="G40" s="7">
        <v>0.32221227436823102</v>
      </c>
      <c r="H40" s="7">
        <v>0.32230409439195223</v>
      </c>
      <c r="I40" s="7">
        <v>0.35706947678200524</v>
      </c>
      <c r="J40" s="7">
        <v>0.40639760331477032</v>
      </c>
      <c r="K40" s="7">
        <v>0.43315581382260243</v>
      </c>
      <c r="L40" s="7">
        <v>0.4222672683858269</v>
      </c>
      <c r="M40" s="7">
        <v>0.41643027601422844</v>
      </c>
    </row>
    <row r="41" spans="1:14" x14ac:dyDescent="0.25">
      <c r="A41" t="s">
        <v>37</v>
      </c>
      <c r="B41" s="7">
        <v>0.58916879317119819</v>
      </c>
      <c r="C41" s="7">
        <v>0.6678602264275062</v>
      </c>
      <c r="D41" s="7">
        <v>0.7139149888143177</v>
      </c>
      <c r="E41" s="7">
        <v>0.68693043359678407</v>
      </c>
      <c r="F41" s="7">
        <v>0.66103976367296902</v>
      </c>
      <c r="G41" s="7">
        <v>0.67778772563176892</v>
      </c>
      <c r="H41" s="7">
        <v>0.67769590560804771</v>
      </c>
      <c r="I41" s="7">
        <v>0.64293052321799482</v>
      </c>
      <c r="J41" s="7">
        <v>0.59360239668522974</v>
      </c>
      <c r="K41" s="7">
        <v>0.56684418617739751</v>
      </c>
      <c r="L41" s="7">
        <v>0.57773273161417305</v>
      </c>
      <c r="M41" s="7">
        <v>0.58356972398577156</v>
      </c>
    </row>
  </sheetData>
  <printOptions horizontalCentered="1"/>
  <pageMargins left="0.25" right="0.25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Weather Impacts</vt:lpstr>
      <vt:lpstr>Tariff Class Calculation</vt:lpstr>
      <vt:lpstr>Billing Dets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M Burnett</dc:creator>
  <cp:lastModifiedBy>AEP</cp:lastModifiedBy>
  <cp:lastPrinted>2015-01-30T15:33:46Z</cp:lastPrinted>
  <dcterms:created xsi:type="dcterms:W3CDTF">2014-10-16T16:22:04Z</dcterms:created>
  <dcterms:modified xsi:type="dcterms:W3CDTF">2015-01-30T16:05:39Z</dcterms:modified>
</cp:coreProperties>
</file>