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2980" windowHeight="10848" activeTab="0"/>
  </bookViews>
  <sheets>
    <sheet name="AJE-4" sheetId="1" r:id="rId1"/>
  </sheets>
  <externalReferences>
    <externalReference r:id="rId4"/>
    <externalReference r:id="rId5"/>
  </externalReferences>
  <definedNames>
    <definedName name="Marshall_Rate">'[2]Property Tax'!$B$2</definedName>
    <definedName name="PC_Percent">'[2]Property Tax'!$B$6</definedName>
    <definedName name="WV_List">'[2]Property Tax'!$B$4</definedName>
  </definedNames>
  <calcPr fullCalcOnLoad="1"/>
</workbook>
</file>

<file path=xl/sharedStrings.xml><?xml version="1.0" encoding="utf-8"?>
<sst xmlns="http://schemas.openxmlformats.org/spreadsheetml/2006/main" count="67" uniqueCount="36">
  <si>
    <t>Kentucky Power Company</t>
  </si>
  <si>
    <t>Mitchell FGD Revenue Requirement</t>
  </si>
  <si>
    <t xml:space="preserve"> </t>
  </si>
  <si>
    <t>Total FGD Monthly Environmental Revenue Requirement</t>
  </si>
  <si>
    <t>Proposed Revenue Increase</t>
  </si>
  <si>
    <t>Environmental Utility Plant at Original Cost</t>
  </si>
  <si>
    <t>Accumulated Depreciation</t>
  </si>
  <si>
    <t>Monthly Depreciation</t>
  </si>
  <si>
    <t xml:space="preserve">ADFIT </t>
  </si>
  <si>
    <t xml:space="preserve">Monthly ADFIT </t>
  </si>
  <si>
    <t>Rate Base</t>
  </si>
  <si>
    <t>WACC</t>
  </si>
  <si>
    <t>Monthly Return on Rate Base</t>
  </si>
  <si>
    <t>Monthly O &amp; M</t>
  </si>
  <si>
    <t>Retail Allocation</t>
  </si>
  <si>
    <t>Month</t>
  </si>
  <si>
    <t>Year</t>
  </si>
  <si>
    <t>Balance as of September 30, 2014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</si>
  <si>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</si>
  <si>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</si>
  <si>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</si>
  <si>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</si>
  <si>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</si>
  <si>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</si>
  <si>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</si>
  <si>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</si>
  <si>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</si>
  <si>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</si>
  <si>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</si>
  <si>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</si>
  <si>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 Revenue Requirement for July 2015 through June 2016</t>
  </si>
  <si>
    <t>*Balance as of December 31, 2013</t>
  </si>
  <si>
    <t>* There were no additions or retirements to the Mitchell FGD work orders in the months between December 31, 2013 and September 30, 2014.</t>
  </si>
  <si>
    <t xml:space="preserve">September </t>
  </si>
  <si>
    <t>Original Information provided in AJE-4</t>
  </si>
  <si>
    <t>Expanded Information as requested in KPSC 2-39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</si>
</sst>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&quot;$&quot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0" fillId="0" borderId="9">
      <alignment horizontal="center"/>
      <protection/>
    </xf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57" applyAlignment="1">
      <alignment horizontal="center"/>
      <protection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35" fillId="0" borderId="0" xfId="57" applyFont="1" applyAlignment="1">
      <alignment horizontal="center" wrapText="1"/>
      <protection/>
    </xf>
    <xf numFmtId="0" fontId="35" fillId="0" borderId="0" xfId="57" applyFont="1">
      <alignment/>
      <protection/>
    </xf>
    <xf numFmtId="0" fontId="35" fillId="0" borderId="0" xfId="57" applyFont="1" applyAlignment="1">
      <alignment horizontal="center" vertical="center" wrapText="1"/>
      <protection/>
    </xf>
    <xf numFmtId="0" fontId="35" fillId="0" borderId="0" xfId="57" applyFont="1" applyAlignment="1">
      <alignment horizontal="center" wrapText="1"/>
      <protection/>
    </xf>
    <xf numFmtId="0" fontId="35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164" fontId="0" fillId="0" borderId="0" xfId="57" applyNumberFormat="1" applyAlignment="1">
      <alignment horizontal="center"/>
      <protection/>
    </xf>
    <xf numFmtId="0" fontId="35" fillId="0" borderId="0" xfId="57" applyFont="1" applyAlignment="1">
      <alignment horizontal="center" vertical="center" wrapText="1"/>
      <protection/>
    </xf>
    <xf numFmtId="6" fontId="0" fillId="0" borderId="0" xfId="57" applyNumberFormat="1">
      <alignment/>
      <protection/>
    </xf>
    <xf numFmtId="5" fontId="0" fillId="0" borderId="0" xfId="57" applyNumberFormat="1">
      <alignment/>
      <protection/>
    </xf>
    <xf numFmtId="8" fontId="0" fillId="0" borderId="0" xfId="57" applyNumberFormat="1" applyFont="1" applyAlignment="1">
      <alignment horizontal="center" vertical="center" wrapText="1"/>
      <protection/>
    </xf>
    <xf numFmtId="165" fontId="0" fillId="0" borderId="0" xfId="47" applyNumberFormat="1" applyFont="1" applyAlignment="1">
      <alignment/>
    </xf>
    <xf numFmtId="0" fontId="0" fillId="0" borderId="0" xfId="57" applyFont="1">
      <alignment/>
      <protection/>
    </xf>
    <xf numFmtId="5" fontId="0" fillId="0" borderId="0" xfId="57" applyNumberFormat="1" applyFont="1">
      <alignment/>
      <protection/>
    </xf>
    <xf numFmtId="165" fontId="0" fillId="0" borderId="0" xfId="57" applyNumberFormat="1" applyFont="1">
      <alignment/>
      <protection/>
    </xf>
    <xf numFmtId="0" fontId="0" fillId="0" borderId="11" xfId="57" applyFont="1" applyBorder="1">
      <alignment/>
      <protection/>
    </xf>
    <xf numFmtId="0" fontId="0" fillId="0" borderId="12" xfId="57" applyBorder="1">
      <alignment/>
      <protection/>
    </xf>
    <xf numFmtId="6" fontId="0" fillId="0" borderId="12" xfId="57" applyNumberFormat="1" applyBorder="1">
      <alignment/>
      <protection/>
    </xf>
    <xf numFmtId="0" fontId="35" fillId="0" borderId="12" xfId="57" applyFont="1" applyBorder="1">
      <alignment/>
      <protection/>
    </xf>
    <xf numFmtId="5" fontId="0" fillId="0" borderId="12" xfId="57" applyNumberFormat="1" applyFont="1" applyBorder="1">
      <alignment/>
      <protection/>
    </xf>
    <xf numFmtId="8" fontId="0" fillId="0" borderId="12" xfId="57" applyNumberFormat="1" applyFont="1" applyBorder="1" applyAlignment="1">
      <alignment horizontal="center" vertical="center" wrapText="1"/>
      <protection/>
    </xf>
    <xf numFmtId="5" fontId="0" fillId="0" borderId="12" xfId="57" applyNumberFormat="1" applyBorder="1">
      <alignment/>
      <protection/>
    </xf>
    <xf numFmtId="0" fontId="0" fillId="0" borderId="13" xfId="57" applyBorder="1">
      <alignment/>
      <protection/>
    </xf>
    <xf numFmtId="0" fontId="35" fillId="0" borderId="14" xfId="57" applyFont="1" applyBorder="1">
      <alignment/>
      <protection/>
    </xf>
    <xf numFmtId="0" fontId="0" fillId="0" borderId="0" xfId="57" applyFont="1" applyBorder="1">
      <alignment/>
      <protection/>
    </xf>
    <xf numFmtId="6" fontId="0" fillId="0" borderId="0" xfId="57" applyNumberFormat="1" applyBorder="1">
      <alignment/>
      <protection/>
    </xf>
    <xf numFmtId="0" fontId="35" fillId="0" borderId="0" xfId="57" applyFont="1" applyBorder="1">
      <alignment/>
      <protection/>
    </xf>
    <xf numFmtId="5" fontId="0" fillId="0" borderId="0" xfId="57" applyNumberFormat="1" applyBorder="1">
      <alignment/>
      <protection/>
    </xf>
    <xf numFmtId="0" fontId="0" fillId="0" borderId="0" xfId="57" applyBorder="1">
      <alignment/>
      <protection/>
    </xf>
    <xf numFmtId="8" fontId="0" fillId="0" borderId="0" xfId="57" applyNumberFormat="1" applyFont="1" applyBorder="1" applyAlignment="1">
      <alignment horizontal="center" vertical="center" wrapText="1"/>
      <protection/>
    </xf>
    <xf numFmtId="165" fontId="0" fillId="0" borderId="0" xfId="57" applyNumberFormat="1" applyBorder="1">
      <alignment/>
      <protection/>
    </xf>
    <xf numFmtId="5" fontId="0" fillId="0" borderId="0" xfId="57" applyNumberFormat="1" applyFont="1" applyBorder="1">
      <alignment/>
      <protection/>
    </xf>
    <xf numFmtId="0" fontId="0" fillId="0" borderId="15" xfId="57" applyBorder="1">
      <alignment/>
      <protection/>
    </xf>
    <xf numFmtId="0" fontId="35" fillId="0" borderId="14" xfId="57" applyFont="1" applyBorder="1" quotePrefix="1">
      <alignment/>
      <protection/>
    </xf>
    <xf numFmtId="8" fontId="0" fillId="0" borderId="0" xfId="57" applyNumberFormat="1" applyFont="1" applyBorder="1" applyAlignment="1">
      <alignment horizontal="center" vertical="center" wrapText="1"/>
      <protection/>
    </xf>
    <xf numFmtId="10" fontId="0" fillId="0" borderId="0" xfId="62" applyNumberFormat="1" applyFont="1" applyBorder="1" applyAlignment="1">
      <alignment/>
    </xf>
    <xf numFmtId="165" fontId="0" fillId="0" borderId="0" xfId="47" applyNumberFormat="1" applyFont="1" applyBorder="1" applyAlignment="1">
      <alignment/>
    </xf>
    <xf numFmtId="165" fontId="0" fillId="0" borderId="15" xfId="57" applyNumberFormat="1" applyBorder="1">
      <alignment/>
      <protection/>
    </xf>
    <xf numFmtId="17" fontId="35" fillId="0" borderId="14" xfId="57" applyNumberFormat="1" applyFont="1" applyBorder="1" quotePrefix="1">
      <alignment/>
      <protection/>
    </xf>
    <xf numFmtId="6" fontId="35" fillId="0" borderId="0" xfId="57" applyNumberFormat="1" applyFont="1" applyBorder="1">
      <alignment/>
      <protection/>
    </xf>
    <xf numFmtId="165" fontId="0" fillId="3" borderId="0" xfId="47" applyNumberFormat="1" applyFont="1" applyFill="1" applyBorder="1" applyAlignment="1">
      <alignment/>
    </xf>
    <xf numFmtId="165" fontId="0" fillId="3" borderId="15" xfId="57" applyNumberFormat="1" applyFill="1" applyBorder="1">
      <alignment/>
      <protection/>
    </xf>
    <xf numFmtId="8" fontId="0" fillId="0" borderId="0" xfId="57" applyNumberFormat="1" applyBorder="1">
      <alignment/>
      <protection/>
    </xf>
    <xf numFmtId="8" fontId="35" fillId="0" borderId="0" xfId="57" applyNumberFormat="1" applyFont="1" applyBorder="1" applyAlignment="1">
      <alignment horizontal="center" vertical="center" wrapText="1"/>
      <protection/>
    </xf>
    <xf numFmtId="0" fontId="0" fillId="0" borderId="14" xfId="57" applyBorder="1">
      <alignment/>
      <protection/>
    </xf>
    <xf numFmtId="166" fontId="0" fillId="0" borderId="0" xfId="57" applyNumberFormat="1" applyBorder="1">
      <alignment/>
      <protection/>
    </xf>
    <xf numFmtId="165" fontId="35" fillId="0" borderId="0" xfId="47" applyNumberFormat="1" applyFont="1" applyBorder="1" applyAlignment="1">
      <alignment horizontal="left" wrapText="1"/>
    </xf>
    <xf numFmtId="165" fontId="35" fillId="0" borderId="15" xfId="57" applyNumberFormat="1" applyFont="1" applyBorder="1" applyAlignment="1">
      <alignment horizontal="center" wrapText="1"/>
      <protection/>
    </xf>
    <xf numFmtId="0" fontId="0" fillId="0" borderId="16" xfId="57" applyBorder="1">
      <alignment/>
      <protection/>
    </xf>
    <xf numFmtId="0" fontId="0" fillId="0" borderId="17" xfId="57" applyBorder="1">
      <alignment/>
      <protection/>
    </xf>
    <xf numFmtId="165" fontId="0" fillId="0" borderId="17" xfId="47" applyNumberFormat="1" applyFont="1" applyBorder="1" applyAlignment="1">
      <alignment/>
    </xf>
    <xf numFmtId="0" fontId="0" fillId="0" borderId="18" xfId="57" applyBorder="1">
      <alignment/>
      <protection/>
    </xf>
    <xf numFmtId="0" fontId="35" fillId="0" borderId="11" xfId="57" applyFont="1" applyBorder="1">
      <alignment/>
      <protection/>
    </xf>
    <xf numFmtId="0" fontId="35" fillId="0" borderId="12" xfId="57" applyFont="1" applyBorder="1" applyAlignment="1">
      <alignment horizontal="center" vertical="center" wrapText="1"/>
      <protection/>
    </xf>
    <xf numFmtId="165" fontId="0" fillId="0" borderId="12" xfId="57" applyNumberFormat="1" applyFont="1" applyBorder="1">
      <alignment/>
      <protection/>
    </xf>
    <xf numFmtId="0" fontId="0" fillId="0" borderId="14" xfId="57" applyFont="1" applyBorder="1">
      <alignment/>
      <protection/>
    </xf>
    <xf numFmtId="165" fontId="0" fillId="0" borderId="0" xfId="57" applyNumberFormat="1" applyFont="1" applyBorder="1">
      <alignment/>
      <protection/>
    </xf>
    <xf numFmtId="0" fontId="0" fillId="0" borderId="16" xfId="57" applyFont="1" applyBorder="1">
      <alignment/>
      <protection/>
    </xf>
    <xf numFmtId="6" fontId="0" fillId="0" borderId="17" xfId="57" applyNumberFormat="1" applyBorder="1">
      <alignment/>
      <protection/>
    </xf>
    <xf numFmtId="0" fontId="35" fillId="0" borderId="17" xfId="57" applyFont="1" applyBorder="1">
      <alignment/>
      <protection/>
    </xf>
    <xf numFmtId="5" fontId="0" fillId="0" borderId="17" xfId="57" applyNumberFormat="1" applyFont="1" applyBorder="1">
      <alignment/>
      <protection/>
    </xf>
    <xf numFmtId="8" fontId="0" fillId="0" borderId="17" xfId="57" applyNumberFormat="1" applyFont="1" applyBorder="1" applyAlignment="1">
      <alignment horizontal="center" vertical="center" wrapText="1"/>
      <protection/>
    </xf>
    <xf numFmtId="165" fontId="0" fillId="0" borderId="17" xfId="57" applyNumberFormat="1" applyFont="1" applyBorder="1">
      <alignment/>
      <protection/>
    </xf>
    <xf numFmtId="5" fontId="0" fillId="0" borderId="17" xfId="57" applyNumberFormat="1" applyBorder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PSChar" xfId="63"/>
    <cellStyle name="PSDate" xfId="64"/>
    <cellStyle name="PSDec" xfId="65"/>
    <cellStyle name="PSHeading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ernal\Regulatory%20Services\2014%20Rate%20Case\FGD%20Revenue%20Impa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ernal\Regulatory%20Services\2014%20Compliance%20Plan\Mitchell%20Plant%20Environmental%20at%20201312,%20used%20for%20BRR--Updated%20with%202014%20projec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ES 3.15"/>
      <sheetName val="Sheet3"/>
    </sheetNames>
    <sheetDataSet>
      <sheetData sheetId="2">
        <row r="18">
          <cell r="S18">
            <v>0.10790000000000001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19">
        <row r="2">
          <cell r="B2">
            <v>0.021464</v>
          </cell>
        </row>
        <row r="4">
          <cell r="B4">
            <v>0.6</v>
          </cell>
        </row>
        <row r="6">
          <cell r="B6">
            <v>0.05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15.140625" style="2" customWidth="1"/>
    <col min="2" max="2" width="14.28125" style="2" customWidth="1"/>
    <col min="3" max="3" width="18.57421875" style="2" customWidth="1"/>
    <col min="4" max="4" width="3.28125" style="2" customWidth="1"/>
    <col min="5" max="5" width="16.421875" style="2" customWidth="1"/>
    <col min="6" max="6" width="3.28125" style="2" customWidth="1"/>
    <col min="7" max="7" width="11.57421875" style="2" customWidth="1"/>
    <col min="8" max="8" width="2.28125" style="2" customWidth="1"/>
    <col min="9" max="9" width="14.00390625" style="2" customWidth="1"/>
    <col min="10" max="10" width="3.140625" style="2" customWidth="1"/>
    <col min="11" max="11" width="14.28125" style="2" customWidth="1"/>
    <col min="12" max="12" width="2.57421875" style="2" customWidth="1"/>
    <col min="13" max="13" width="15.28125" style="2" customWidth="1"/>
    <col min="14" max="14" width="2.57421875" style="2" customWidth="1"/>
    <col min="15" max="15" width="11.7109375" style="2" customWidth="1"/>
    <col min="16" max="16" width="2.421875" style="2" customWidth="1"/>
    <col min="17" max="17" width="16.421875" style="2" customWidth="1"/>
    <col min="18" max="18" width="2.421875" style="2" customWidth="1"/>
    <col min="19" max="19" width="14.00390625" style="2" customWidth="1"/>
    <col min="20" max="20" width="2.28125" style="2" customWidth="1"/>
    <col min="21" max="21" width="20.00390625" style="2" customWidth="1"/>
    <col min="22" max="22" width="2.421875" style="2" customWidth="1"/>
    <col min="23" max="23" width="11.7109375" style="2" customWidth="1"/>
    <col min="24" max="24" width="2.28125" style="2" customWidth="1"/>
    <col min="25" max="25" width="13.421875" style="2" customWidth="1"/>
    <col min="26" max="16384" width="8.8515625" style="2" customWidth="1"/>
  </cols>
  <sheetData>
    <row r="1" spans="1:25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>
      <c r="A4" s="3" t="s">
        <v>2</v>
      </c>
      <c r="U4" s="4" t="s">
        <v>3</v>
      </c>
      <c r="Y4" s="4" t="s">
        <v>4</v>
      </c>
    </row>
    <row r="5" spans="3:25" ht="14.25" customHeight="1">
      <c r="C5" s="4" t="s">
        <v>5</v>
      </c>
      <c r="D5" s="5"/>
      <c r="E5" s="4" t="s">
        <v>6</v>
      </c>
      <c r="G5" s="6" t="s">
        <v>7</v>
      </c>
      <c r="I5" s="4" t="s">
        <v>8</v>
      </c>
      <c r="K5" s="4" t="s">
        <v>9</v>
      </c>
      <c r="M5" s="4" t="s">
        <v>10</v>
      </c>
      <c r="O5" s="4" t="s">
        <v>11</v>
      </c>
      <c r="Q5" s="4" t="s">
        <v>12</v>
      </c>
      <c r="S5" s="4" t="s">
        <v>13</v>
      </c>
      <c r="T5" s="7"/>
      <c r="U5" s="4"/>
      <c r="W5" s="4" t="s">
        <v>14</v>
      </c>
      <c r="Y5" s="4"/>
    </row>
    <row r="6" spans="1:25" s="9" customFormat="1" ht="14.25" customHeight="1">
      <c r="A6" s="8" t="s">
        <v>15</v>
      </c>
      <c r="B6" s="8" t="s">
        <v>16</v>
      </c>
      <c r="C6" s="4"/>
      <c r="D6" s="8"/>
      <c r="E6" s="4"/>
      <c r="G6" s="6"/>
      <c r="I6" s="4"/>
      <c r="K6" s="4"/>
      <c r="M6" s="4"/>
      <c r="O6" s="4"/>
      <c r="Q6" s="4"/>
      <c r="S6" s="4"/>
      <c r="T6" s="7"/>
      <c r="U6" s="4"/>
      <c r="W6" s="4"/>
      <c r="Y6" s="4"/>
    </row>
    <row r="7" spans="1:25" s="10" customFormat="1" ht="14.25">
      <c r="A7" s="10">
        <v>-1</v>
      </c>
      <c r="B7" s="10">
        <f>A7-1</f>
        <v>-2</v>
      </c>
      <c r="C7" s="10">
        <f>B7-1</f>
        <v>-3</v>
      </c>
      <c r="D7" s="10" t="s">
        <v>2</v>
      </c>
      <c r="E7" s="10">
        <f>C7-1</f>
        <v>-4</v>
      </c>
      <c r="F7" s="10" t="s">
        <v>2</v>
      </c>
      <c r="G7" s="10">
        <f>E7-1</f>
        <v>-5</v>
      </c>
      <c r="H7" s="10" t="s">
        <v>2</v>
      </c>
      <c r="I7" s="10">
        <f>G7-1</f>
        <v>-6</v>
      </c>
      <c r="J7" s="10" t="s">
        <v>2</v>
      </c>
      <c r="K7" s="10">
        <f>I7-1</f>
        <v>-7</v>
      </c>
      <c r="L7" s="10" t="s">
        <v>2</v>
      </c>
      <c r="M7" s="10">
        <f>K7-1</f>
        <v>-8</v>
      </c>
      <c r="N7" s="10" t="s">
        <v>2</v>
      </c>
      <c r="O7" s="10">
        <f>M7-1</f>
        <v>-9</v>
      </c>
      <c r="P7" s="10" t="s">
        <v>2</v>
      </c>
      <c r="Q7" s="10">
        <f>O7-1</f>
        <v>-10</v>
      </c>
      <c r="R7" s="10" t="s">
        <v>2</v>
      </c>
      <c r="S7" s="10">
        <f>Q7-1</f>
        <v>-11</v>
      </c>
      <c r="T7" s="10" t="s">
        <v>2</v>
      </c>
      <c r="U7" s="10">
        <f>S7-1</f>
        <v>-12</v>
      </c>
      <c r="V7" s="10" t="s">
        <v>2</v>
      </c>
      <c r="W7" s="10">
        <f>U7-1</f>
        <v>-13</v>
      </c>
      <c r="X7" s="10" t="s">
        <v>2</v>
      </c>
      <c r="Y7" s="10">
        <f>W7-1</f>
        <v>-14</v>
      </c>
    </row>
    <row r="8" spans="4:17" ht="9.75" customHeight="1">
      <c r="D8" s="5"/>
      <c r="G8" s="11"/>
      <c r="Q8" s="12"/>
    </row>
    <row r="9" spans="4:17" ht="9.75" customHeight="1">
      <c r="D9" s="5"/>
      <c r="G9" s="11"/>
      <c r="Q9" s="12"/>
    </row>
    <row r="10" spans="1:17" ht="18.75" customHeight="1">
      <c r="A10" s="19" t="s">
        <v>35</v>
      </c>
      <c r="B10" s="20"/>
      <c r="C10" s="20"/>
      <c r="D10" s="22"/>
      <c r="E10" s="20"/>
      <c r="F10" s="20"/>
      <c r="G10" s="57"/>
      <c r="H10" s="20"/>
      <c r="I10" s="20"/>
      <c r="J10" s="20"/>
      <c r="K10" s="20"/>
      <c r="L10" s="20"/>
      <c r="M10" s="20"/>
      <c r="N10" s="26"/>
      <c r="Q10" s="12"/>
    </row>
    <row r="11" spans="1:17" ht="18" customHeight="1">
      <c r="A11" s="56" t="s">
        <v>31</v>
      </c>
      <c r="B11" s="20"/>
      <c r="C11" s="21">
        <v>327193411.905</v>
      </c>
      <c r="D11" s="22"/>
      <c r="E11" s="25">
        <v>68432116.65553017</v>
      </c>
      <c r="F11" s="20"/>
      <c r="G11" s="57"/>
      <c r="H11" s="20"/>
      <c r="I11" s="58">
        <v>23668126</v>
      </c>
      <c r="J11" s="20"/>
      <c r="K11" s="23" t="s">
        <v>2</v>
      </c>
      <c r="L11" s="20"/>
      <c r="M11" s="20"/>
      <c r="N11" s="26"/>
      <c r="Q11" s="12"/>
    </row>
    <row r="12" spans="1:17" ht="13.5" customHeight="1">
      <c r="A12" s="59" t="s">
        <v>21</v>
      </c>
      <c r="B12" s="32">
        <v>2014</v>
      </c>
      <c r="C12" s="29">
        <v>327193411.905</v>
      </c>
      <c r="D12" s="30"/>
      <c r="E12" s="35">
        <f>E11+G12</f>
        <v>69285546.13824904</v>
      </c>
      <c r="F12" s="32"/>
      <c r="G12" s="38">
        <f aca="true" t="shared" si="0" ref="G12:G20">C12*0.0313/12</f>
        <v>853429.482718875</v>
      </c>
      <c r="H12" s="32"/>
      <c r="I12" s="60">
        <f>I11+K12</f>
        <v>23788041</v>
      </c>
      <c r="J12" s="32"/>
      <c r="K12" s="31">
        <v>119915</v>
      </c>
      <c r="L12" s="32"/>
      <c r="M12" s="29">
        <f>C12-E12-I11</f>
        <v>234239739.76675093</v>
      </c>
      <c r="N12" s="36"/>
      <c r="Q12" s="12"/>
    </row>
    <row r="13" spans="1:17" ht="13.5" customHeight="1">
      <c r="A13" s="59" t="s">
        <v>22</v>
      </c>
      <c r="B13" s="32">
        <v>2014</v>
      </c>
      <c r="C13" s="29">
        <v>327193411.905</v>
      </c>
      <c r="D13" s="30"/>
      <c r="E13" s="35">
        <f aca="true" t="shared" si="1" ref="E13:E20">E12+G13</f>
        <v>70138975.62096791</v>
      </c>
      <c r="F13" s="32"/>
      <c r="G13" s="38">
        <f t="shared" si="0"/>
        <v>853429.482718875</v>
      </c>
      <c r="H13" s="32"/>
      <c r="I13" s="60">
        <f aca="true" t="shared" si="2" ref="I13:I20">I12+K13</f>
        <v>23907956</v>
      </c>
      <c r="J13" s="32"/>
      <c r="K13" s="31">
        <v>119915</v>
      </c>
      <c r="L13" s="32"/>
      <c r="M13" s="29">
        <f>C13-E13-I12</f>
        <v>233266395.28403205</v>
      </c>
      <c r="N13" s="36"/>
      <c r="Q13" s="12"/>
    </row>
    <row r="14" spans="1:17" ht="13.5" customHeight="1">
      <c r="A14" s="59" t="s">
        <v>23</v>
      </c>
      <c r="B14" s="32">
        <v>2014</v>
      </c>
      <c r="C14" s="29">
        <v>327193411.905</v>
      </c>
      <c r="D14" s="30"/>
      <c r="E14" s="35">
        <f t="shared" si="1"/>
        <v>70992405.10368678</v>
      </c>
      <c r="F14" s="32"/>
      <c r="G14" s="38">
        <f t="shared" si="0"/>
        <v>853429.482718875</v>
      </c>
      <c r="H14" s="32"/>
      <c r="I14" s="60">
        <f t="shared" si="2"/>
        <v>24027871</v>
      </c>
      <c r="J14" s="32"/>
      <c r="K14" s="31">
        <v>119915</v>
      </c>
      <c r="L14" s="32"/>
      <c r="M14" s="29">
        <f>C14-E14-I13</f>
        <v>232293050.8013132</v>
      </c>
      <c r="N14" s="36"/>
      <c r="Q14" s="12"/>
    </row>
    <row r="15" spans="1:17" ht="13.5" customHeight="1">
      <c r="A15" s="59" t="s">
        <v>24</v>
      </c>
      <c r="B15" s="32">
        <v>2014</v>
      </c>
      <c r="C15" s="29">
        <v>327193411.905</v>
      </c>
      <c r="D15" s="30"/>
      <c r="E15" s="35">
        <f t="shared" si="1"/>
        <v>71845834.58640565</v>
      </c>
      <c r="F15" s="32"/>
      <c r="G15" s="38">
        <f t="shared" si="0"/>
        <v>853429.482718875</v>
      </c>
      <c r="H15" s="32"/>
      <c r="I15" s="60">
        <f t="shared" si="2"/>
        <v>24147786</v>
      </c>
      <c r="J15" s="32"/>
      <c r="K15" s="31">
        <v>119915</v>
      </c>
      <c r="L15" s="32"/>
      <c r="M15" s="29">
        <f>C15-E15-I14</f>
        <v>231319706.31859434</v>
      </c>
      <c r="N15" s="36"/>
      <c r="Q15" s="12"/>
    </row>
    <row r="16" spans="1:17" ht="13.5" customHeight="1">
      <c r="A16" s="59" t="s">
        <v>25</v>
      </c>
      <c r="B16" s="32">
        <v>2014</v>
      </c>
      <c r="C16" s="29">
        <v>327193411.905</v>
      </c>
      <c r="D16" s="30"/>
      <c r="E16" s="35">
        <f t="shared" si="1"/>
        <v>72699264.06912452</v>
      </c>
      <c r="F16" s="32"/>
      <c r="G16" s="38">
        <f t="shared" si="0"/>
        <v>853429.482718875</v>
      </c>
      <c r="H16" s="32"/>
      <c r="I16" s="60">
        <f t="shared" si="2"/>
        <v>24267701</v>
      </c>
      <c r="J16" s="32"/>
      <c r="K16" s="31">
        <v>119915</v>
      </c>
      <c r="L16" s="32"/>
      <c r="M16" s="29">
        <f>C16-E16-I15</f>
        <v>230346361.83587545</v>
      </c>
      <c r="N16" s="36"/>
      <c r="Q16" s="12"/>
    </row>
    <row r="17" spans="1:17" ht="13.5" customHeight="1">
      <c r="A17" s="59" t="s">
        <v>26</v>
      </c>
      <c r="B17" s="32">
        <v>2014</v>
      </c>
      <c r="C17" s="29">
        <v>327193411.905</v>
      </c>
      <c r="D17" s="30"/>
      <c r="E17" s="35">
        <f t="shared" si="1"/>
        <v>73552693.55184339</v>
      </c>
      <c r="F17" s="32"/>
      <c r="G17" s="38">
        <f t="shared" si="0"/>
        <v>853429.482718875</v>
      </c>
      <c r="H17" s="32"/>
      <c r="I17" s="60">
        <f t="shared" si="2"/>
        <v>24387616</v>
      </c>
      <c r="J17" s="32"/>
      <c r="K17" s="31">
        <v>119915</v>
      </c>
      <c r="L17" s="32"/>
      <c r="M17" s="29">
        <f>C17-E17-I16</f>
        <v>229373017.35315657</v>
      </c>
      <c r="N17" s="36"/>
      <c r="Q17" s="12"/>
    </row>
    <row r="18" spans="1:17" ht="13.5" customHeight="1">
      <c r="A18" s="59" t="s">
        <v>27</v>
      </c>
      <c r="B18" s="32">
        <v>2014</v>
      </c>
      <c r="C18" s="29">
        <v>327193411.905</v>
      </c>
      <c r="D18" s="30"/>
      <c r="E18" s="35">
        <f t="shared" si="1"/>
        <v>74406123.03456226</v>
      </c>
      <c r="F18" s="32"/>
      <c r="G18" s="38">
        <f t="shared" si="0"/>
        <v>853429.482718875</v>
      </c>
      <c r="H18" s="32"/>
      <c r="I18" s="60">
        <f t="shared" si="2"/>
        <v>24507531</v>
      </c>
      <c r="J18" s="32"/>
      <c r="K18" s="31">
        <v>119915</v>
      </c>
      <c r="L18" s="32"/>
      <c r="M18" s="29">
        <f>C18-E18-I17</f>
        <v>228399672.8704377</v>
      </c>
      <c r="N18" s="36"/>
      <c r="Q18" s="12"/>
    </row>
    <row r="19" spans="1:17" ht="13.5" customHeight="1">
      <c r="A19" s="59" t="s">
        <v>28</v>
      </c>
      <c r="B19" s="32">
        <v>2014</v>
      </c>
      <c r="C19" s="29">
        <v>327193411.905</v>
      </c>
      <c r="D19" s="30"/>
      <c r="E19" s="35">
        <f t="shared" si="1"/>
        <v>75259552.51728113</v>
      </c>
      <c r="F19" s="32"/>
      <c r="G19" s="38">
        <f t="shared" si="0"/>
        <v>853429.482718875</v>
      </c>
      <c r="H19" s="32"/>
      <c r="I19" s="60">
        <f t="shared" si="2"/>
        <v>24627446</v>
      </c>
      <c r="J19" s="32"/>
      <c r="K19" s="31">
        <v>119915</v>
      </c>
      <c r="L19" s="32"/>
      <c r="M19" s="29">
        <f>C19-E19-I18</f>
        <v>227426328.38771886</v>
      </c>
      <c r="N19" s="36"/>
      <c r="Q19" s="12"/>
    </row>
    <row r="20" spans="1:17" ht="13.5" customHeight="1">
      <c r="A20" s="59" t="s">
        <v>33</v>
      </c>
      <c r="B20" s="32">
        <v>2014</v>
      </c>
      <c r="C20" s="29">
        <v>327193411.905</v>
      </c>
      <c r="D20" s="30"/>
      <c r="E20" s="35">
        <f t="shared" si="1"/>
        <v>76112982</v>
      </c>
      <c r="F20" s="32"/>
      <c r="G20" s="38">
        <f t="shared" si="0"/>
        <v>853429.482718875</v>
      </c>
      <c r="H20" s="32"/>
      <c r="I20" s="60">
        <f t="shared" si="2"/>
        <v>24747361</v>
      </c>
      <c r="J20" s="32"/>
      <c r="K20" s="31">
        <v>119915</v>
      </c>
      <c r="L20" s="32"/>
      <c r="M20" s="29">
        <f>C20-E20-I19</f>
        <v>226452983.90499997</v>
      </c>
      <c r="N20" s="36"/>
      <c r="Q20" s="12"/>
    </row>
    <row r="21" spans="1:17" ht="13.5" customHeight="1">
      <c r="A21" s="61"/>
      <c r="B21" s="53"/>
      <c r="C21" s="62"/>
      <c r="D21" s="63"/>
      <c r="E21" s="64"/>
      <c r="F21" s="53"/>
      <c r="G21" s="65"/>
      <c r="H21" s="53"/>
      <c r="I21" s="66"/>
      <c r="J21" s="53"/>
      <c r="K21" s="67"/>
      <c r="L21" s="53"/>
      <c r="M21" s="62"/>
      <c r="N21" s="55"/>
      <c r="Q21" s="12"/>
    </row>
    <row r="22" spans="1:17" ht="13.5" customHeight="1">
      <c r="A22" s="16"/>
      <c r="C22" s="12"/>
      <c r="D22" s="5"/>
      <c r="E22" s="17"/>
      <c r="G22" s="14"/>
      <c r="I22" s="18"/>
      <c r="K22" s="13"/>
      <c r="M22" s="12"/>
      <c r="Q22" s="12"/>
    </row>
    <row r="23" spans="1:25" ht="21" customHeight="1">
      <c r="A23" s="19" t="s">
        <v>34</v>
      </c>
      <c r="B23" s="20"/>
      <c r="C23" s="21"/>
      <c r="D23" s="22"/>
      <c r="E23" s="23"/>
      <c r="F23" s="20"/>
      <c r="G23" s="24"/>
      <c r="H23" s="20"/>
      <c r="I23" s="58"/>
      <c r="J23" s="20"/>
      <c r="K23" s="25"/>
      <c r="L23" s="20"/>
      <c r="M23" s="21"/>
      <c r="N23" s="20"/>
      <c r="O23" s="20"/>
      <c r="P23" s="20"/>
      <c r="Q23" s="21"/>
      <c r="R23" s="20"/>
      <c r="S23" s="20"/>
      <c r="T23" s="20"/>
      <c r="U23" s="20"/>
      <c r="V23" s="20"/>
      <c r="W23" s="20"/>
      <c r="X23" s="20"/>
      <c r="Y23" s="26"/>
    </row>
    <row r="24" spans="1:25" ht="4.5" customHeight="1">
      <c r="A24" s="19"/>
      <c r="B24" s="20"/>
      <c r="C24" s="21"/>
      <c r="D24" s="22"/>
      <c r="E24" s="23"/>
      <c r="F24" s="20"/>
      <c r="G24" s="24"/>
      <c r="H24" s="20"/>
      <c r="I24" s="20"/>
      <c r="J24" s="20"/>
      <c r="K24" s="25"/>
      <c r="L24" s="20"/>
      <c r="M24" s="21"/>
      <c r="N24" s="20"/>
      <c r="O24" s="20"/>
      <c r="P24" s="20"/>
      <c r="Q24" s="21"/>
      <c r="R24" s="20"/>
      <c r="S24" s="20"/>
      <c r="T24" s="20"/>
      <c r="U24" s="20"/>
      <c r="V24" s="20"/>
      <c r="W24" s="20"/>
      <c r="X24" s="20"/>
      <c r="Y24" s="26"/>
    </row>
    <row r="25" spans="1:25" ht="18" customHeight="1">
      <c r="A25" s="27" t="s">
        <v>17</v>
      </c>
      <c r="B25" s="28"/>
      <c r="C25" s="29">
        <v>327193411.905</v>
      </c>
      <c r="D25" s="30"/>
      <c r="E25" s="31">
        <v>76112982</v>
      </c>
      <c r="F25" s="32"/>
      <c r="G25" s="33" t="s">
        <v>2</v>
      </c>
      <c r="H25" s="32"/>
      <c r="I25" s="34">
        <v>24747361</v>
      </c>
      <c r="J25" s="32"/>
      <c r="K25" s="35" t="s">
        <v>2</v>
      </c>
      <c r="L25" s="32"/>
      <c r="M25" s="29">
        <f aca="true" t="shared" si="3" ref="M25:M46">C25-E25-I25</f>
        <v>226333068.90499997</v>
      </c>
      <c r="N25" s="32"/>
      <c r="O25" s="32"/>
      <c r="P25" s="32"/>
      <c r="Q25" s="29"/>
      <c r="R25" s="32"/>
      <c r="S25" s="32"/>
      <c r="T25" s="32"/>
      <c r="U25" s="32"/>
      <c r="V25" s="32"/>
      <c r="W25" s="32"/>
      <c r="X25" s="32"/>
      <c r="Y25" s="36"/>
    </row>
    <row r="26" spans="1:25" ht="14.25">
      <c r="A26" s="37" t="s">
        <v>18</v>
      </c>
      <c r="B26" s="28">
        <v>2014</v>
      </c>
      <c r="C26" s="29">
        <v>327193411.905</v>
      </c>
      <c r="D26" s="30"/>
      <c r="E26" s="31">
        <f aca="true" t="shared" si="4" ref="E26:E46">G26+E25</f>
        <v>76966411.48271887</v>
      </c>
      <c r="F26" s="32"/>
      <c r="G26" s="38">
        <f aca="true" t="shared" si="5" ref="G26:G46">C26*0.0313/12</f>
        <v>853429.482718875</v>
      </c>
      <c r="H26" s="32"/>
      <c r="I26" s="34">
        <f aca="true" t="shared" si="6" ref="I26:I46">I25+K26</f>
        <v>24867276</v>
      </c>
      <c r="J26" s="32"/>
      <c r="K26" s="31">
        <v>119915</v>
      </c>
      <c r="L26" s="32"/>
      <c r="M26" s="29">
        <f t="shared" si="3"/>
        <v>225359724.4222811</v>
      </c>
      <c r="N26" s="32"/>
      <c r="O26" s="39">
        <f>'[1]ES 3.15'!$S$18</f>
        <v>0.10790000000000001</v>
      </c>
      <c r="P26" s="32"/>
      <c r="Q26" s="29">
        <f aca="true" t="shared" si="7" ref="Q26:Q46">M26*O26/12</f>
        <v>2026359.522097011</v>
      </c>
      <c r="R26" s="32"/>
      <c r="S26" s="40">
        <v>1257551.5712016975</v>
      </c>
      <c r="T26" s="40"/>
      <c r="U26" s="40">
        <f aca="true" t="shared" si="8" ref="U26:U46">Q26+S26</f>
        <v>3283911.0932987086</v>
      </c>
      <c r="V26" s="32"/>
      <c r="W26" s="32">
        <f aca="true" t="shared" si="9" ref="W26:W46">1-9.24%</f>
        <v>0.9076</v>
      </c>
      <c r="X26" s="32"/>
      <c r="Y26" s="41">
        <f aca="true" t="shared" si="10" ref="Y26:Y46">U26*W26</f>
        <v>2980477.7082779077</v>
      </c>
    </row>
    <row r="27" spans="1:25" ht="14.25">
      <c r="A27" s="37" t="s">
        <v>19</v>
      </c>
      <c r="B27" s="28">
        <v>2014</v>
      </c>
      <c r="C27" s="29">
        <v>327193411.905</v>
      </c>
      <c r="D27" s="30"/>
      <c r="E27" s="31">
        <f t="shared" si="4"/>
        <v>77819840.96543774</v>
      </c>
      <c r="F27" s="32"/>
      <c r="G27" s="38">
        <f t="shared" si="5"/>
        <v>853429.482718875</v>
      </c>
      <c r="H27" s="32"/>
      <c r="I27" s="34">
        <f t="shared" si="6"/>
        <v>24987191</v>
      </c>
      <c r="J27" s="32"/>
      <c r="K27" s="31">
        <v>119915</v>
      </c>
      <c r="L27" s="32"/>
      <c r="M27" s="29">
        <f t="shared" si="3"/>
        <v>224386379.93956223</v>
      </c>
      <c r="N27" s="32"/>
      <c r="O27" s="39">
        <f>'[1]ES 3.15'!$S$18</f>
        <v>0.10790000000000001</v>
      </c>
      <c r="P27" s="32"/>
      <c r="Q27" s="29">
        <f t="shared" si="7"/>
        <v>2017607.5329565639</v>
      </c>
      <c r="R27" s="32"/>
      <c r="S27" s="40">
        <v>1257551.5712016975</v>
      </c>
      <c r="T27" s="40"/>
      <c r="U27" s="40">
        <f t="shared" si="8"/>
        <v>3275159.1041582613</v>
      </c>
      <c r="V27" s="32"/>
      <c r="W27" s="32">
        <f t="shared" si="9"/>
        <v>0.9076</v>
      </c>
      <c r="X27" s="32"/>
      <c r="Y27" s="41">
        <f t="shared" si="10"/>
        <v>2972534.402934038</v>
      </c>
    </row>
    <row r="28" spans="1:25" ht="14.25">
      <c r="A28" s="37" t="s">
        <v>20</v>
      </c>
      <c r="B28" s="28">
        <v>2014</v>
      </c>
      <c r="C28" s="29">
        <v>327193411.905</v>
      </c>
      <c r="D28" s="30"/>
      <c r="E28" s="31">
        <f t="shared" si="4"/>
        <v>78673270.44815661</v>
      </c>
      <c r="F28" s="32"/>
      <c r="G28" s="38">
        <f t="shared" si="5"/>
        <v>853429.482718875</v>
      </c>
      <c r="H28" s="32"/>
      <c r="I28" s="34">
        <f t="shared" si="6"/>
        <v>25107106</v>
      </c>
      <c r="J28" s="32"/>
      <c r="K28" s="31">
        <v>119915</v>
      </c>
      <c r="L28" s="32"/>
      <c r="M28" s="29">
        <f t="shared" si="3"/>
        <v>223413035.45684338</v>
      </c>
      <c r="N28" s="32"/>
      <c r="O28" s="39">
        <f>'[1]ES 3.15'!$S$18</f>
        <v>0.10790000000000001</v>
      </c>
      <c r="P28" s="32"/>
      <c r="Q28" s="29">
        <f t="shared" si="7"/>
        <v>2008855.5438161169</v>
      </c>
      <c r="R28" s="32"/>
      <c r="S28" s="40">
        <v>1257551.5712016975</v>
      </c>
      <c r="T28" s="40"/>
      <c r="U28" s="40">
        <f t="shared" si="8"/>
        <v>3266407.1150178146</v>
      </c>
      <c r="V28" s="32"/>
      <c r="W28" s="32">
        <f t="shared" si="9"/>
        <v>0.9076</v>
      </c>
      <c r="X28" s="32"/>
      <c r="Y28" s="41">
        <f t="shared" si="10"/>
        <v>2964591.0975901685</v>
      </c>
    </row>
    <row r="29" spans="1:25" ht="14.25">
      <c r="A29" s="37" t="s">
        <v>21</v>
      </c>
      <c r="B29" s="28">
        <v>2015</v>
      </c>
      <c r="C29" s="29">
        <v>327193411.905</v>
      </c>
      <c r="D29" s="29"/>
      <c r="E29" s="31">
        <f t="shared" si="4"/>
        <v>79526699.93087548</v>
      </c>
      <c r="F29" s="32"/>
      <c r="G29" s="38">
        <f t="shared" si="5"/>
        <v>853429.482718875</v>
      </c>
      <c r="H29" s="32"/>
      <c r="I29" s="34">
        <f t="shared" si="6"/>
        <v>25220819</v>
      </c>
      <c r="J29" s="32"/>
      <c r="K29" s="31">
        <v>113713</v>
      </c>
      <c r="L29" s="32"/>
      <c r="M29" s="29">
        <f t="shared" si="3"/>
        <v>222445892.9741245</v>
      </c>
      <c r="N29" s="32"/>
      <c r="O29" s="39">
        <f>'[1]ES 3.15'!$S$18</f>
        <v>0.10790000000000001</v>
      </c>
      <c r="P29" s="32"/>
      <c r="Q29" s="29">
        <f t="shared" si="7"/>
        <v>2000159.3209923364</v>
      </c>
      <c r="R29" s="32"/>
      <c r="S29" s="40">
        <v>1278320.9012016973</v>
      </c>
      <c r="T29" s="40"/>
      <c r="U29" s="40">
        <f t="shared" si="8"/>
        <v>3278480.2221940337</v>
      </c>
      <c r="V29" s="32"/>
      <c r="W29" s="32">
        <f t="shared" si="9"/>
        <v>0.9076</v>
      </c>
      <c r="X29" s="32"/>
      <c r="Y29" s="41">
        <f t="shared" si="10"/>
        <v>2975548.649663305</v>
      </c>
    </row>
    <row r="30" spans="1:25" ht="14.25">
      <c r="A30" s="42" t="s">
        <v>22</v>
      </c>
      <c r="B30" s="28">
        <v>2015</v>
      </c>
      <c r="C30" s="29">
        <v>327193411.905</v>
      </c>
      <c r="D30" s="29"/>
      <c r="E30" s="31">
        <f t="shared" si="4"/>
        <v>80380129.41359435</v>
      </c>
      <c r="F30" s="32"/>
      <c r="G30" s="38">
        <f t="shared" si="5"/>
        <v>853429.482718875</v>
      </c>
      <c r="H30" s="32"/>
      <c r="I30" s="34">
        <f t="shared" si="6"/>
        <v>25334532</v>
      </c>
      <c r="J30" s="32"/>
      <c r="K30" s="31">
        <v>113713</v>
      </c>
      <c r="L30" s="32"/>
      <c r="M30" s="29">
        <f t="shared" si="3"/>
        <v>221478750.4914056</v>
      </c>
      <c r="N30" s="32"/>
      <c r="O30" s="39">
        <f>'[1]ES 3.15'!$S$18</f>
        <v>0.10790000000000001</v>
      </c>
      <c r="P30" s="32"/>
      <c r="Q30" s="29">
        <f t="shared" si="7"/>
        <v>1991463.0981685556</v>
      </c>
      <c r="R30" s="32"/>
      <c r="S30" s="40">
        <v>1186492.9212016973</v>
      </c>
      <c r="T30" s="40"/>
      <c r="U30" s="40">
        <f t="shared" si="8"/>
        <v>3177956.019370253</v>
      </c>
      <c r="V30" s="32"/>
      <c r="W30" s="32">
        <f t="shared" si="9"/>
        <v>0.9076</v>
      </c>
      <c r="X30" s="32"/>
      <c r="Y30" s="41">
        <f t="shared" si="10"/>
        <v>2884312.883180442</v>
      </c>
    </row>
    <row r="31" spans="1:25" ht="14.25">
      <c r="A31" s="37" t="s">
        <v>23</v>
      </c>
      <c r="B31" s="28">
        <v>2015</v>
      </c>
      <c r="C31" s="29">
        <v>327193411.905</v>
      </c>
      <c r="D31" s="29"/>
      <c r="E31" s="31">
        <f t="shared" si="4"/>
        <v>81233558.89631322</v>
      </c>
      <c r="F31" s="32"/>
      <c r="G31" s="38">
        <f t="shared" si="5"/>
        <v>853429.482718875</v>
      </c>
      <c r="H31" s="32"/>
      <c r="I31" s="34">
        <f t="shared" si="6"/>
        <v>25448245</v>
      </c>
      <c r="J31" s="32"/>
      <c r="K31" s="31">
        <v>113713</v>
      </c>
      <c r="L31" s="32"/>
      <c r="M31" s="29">
        <f t="shared" si="3"/>
        <v>220511608.00868675</v>
      </c>
      <c r="N31" s="32"/>
      <c r="O31" s="39">
        <f>'[1]ES 3.15'!$S$18</f>
        <v>0.10790000000000001</v>
      </c>
      <c r="P31" s="32"/>
      <c r="Q31" s="29">
        <f t="shared" si="7"/>
        <v>1982766.8753447754</v>
      </c>
      <c r="R31" s="32"/>
      <c r="S31" s="40">
        <v>1310939.0512016974</v>
      </c>
      <c r="T31" s="40"/>
      <c r="U31" s="40">
        <f t="shared" si="8"/>
        <v>3293705.926546473</v>
      </c>
      <c r="V31" s="32"/>
      <c r="W31" s="32">
        <f t="shared" si="9"/>
        <v>0.9076</v>
      </c>
      <c r="X31" s="32"/>
      <c r="Y31" s="41">
        <f t="shared" si="10"/>
        <v>2989367.498933579</v>
      </c>
    </row>
    <row r="32" spans="1:25" ht="14.25">
      <c r="A32" s="37" t="s">
        <v>24</v>
      </c>
      <c r="B32" s="28">
        <v>2015</v>
      </c>
      <c r="C32" s="29">
        <v>327193411.905</v>
      </c>
      <c r="D32" s="43"/>
      <c r="E32" s="31">
        <f t="shared" si="4"/>
        <v>82086988.37903209</v>
      </c>
      <c r="F32" s="32"/>
      <c r="G32" s="38">
        <f t="shared" si="5"/>
        <v>853429.482718875</v>
      </c>
      <c r="H32" s="32"/>
      <c r="I32" s="34">
        <f t="shared" si="6"/>
        <v>25561958</v>
      </c>
      <c r="J32" s="32"/>
      <c r="K32" s="31">
        <v>113713</v>
      </c>
      <c r="L32" s="32"/>
      <c r="M32" s="29">
        <f t="shared" si="3"/>
        <v>219544465.5259679</v>
      </c>
      <c r="N32" s="32"/>
      <c r="O32" s="39">
        <f>'[1]ES 3.15'!$S$18</f>
        <v>0.10790000000000001</v>
      </c>
      <c r="P32" s="32"/>
      <c r="Q32" s="29">
        <f t="shared" si="7"/>
        <v>1974070.652520995</v>
      </c>
      <c r="R32" s="32"/>
      <c r="S32" s="40">
        <v>1373763.8312016975</v>
      </c>
      <c r="T32" s="40"/>
      <c r="U32" s="40">
        <f t="shared" si="8"/>
        <v>3347834.4837226924</v>
      </c>
      <c r="V32" s="32"/>
      <c r="W32" s="32">
        <f t="shared" si="9"/>
        <v>0.9076</v>
      </c>
      <c r="X32" s="32"/>
      <c r="Y32" s="41">
        <f t="shared" si="10"/>
        <v>3038494.5774267153</v>
      </c>
    </row>
    <row r="33" spans="1:25" ht="14.25">
      <c r="A33" s="37" t="s">
        <v>25</v>
      </c>
      <c r="B33" s="28">
        <v>2015</v>
      </c>
      <c r="C33" s="29">
        <v>327193411.905</v>
      </c>
      <c r="D33" s="29"/>
      <c r="E33" s="31">
        <f t="shared" si="4"/>
        <v>82940417.86175096</v>
      </c>
      <c r="F33" s="32"/>
      <c r="G33" s="38">
        <f t="shared" si="5"/>
        <v>853429.482718875</v>
      </c>
      <c r="H33" s="32"/>
      <c r="I33" s="34">
        <f t="shared" si="6"/>
        <v>25675671</v>
      </c>
      <c r="J33" s="32"/>
      <c r="K33" s="31">
        <v>113713</v>
      </c>
      <c r="L33" s="32"/>
      <c r="M33" s="29">
        <f t="shared" si="3"/>
        <v>218577323.043249</v>
      </c>
      <c r="N33" s="32"/>
      <c r="O33" s="39">
        <f>'[1]ES 3.15'!$S$18</f>
        <v>0.10790000000000001</v>
      </c>
      <c r="P33" s="32"/>
      <c r="Q33" s="29">
        <f t="shared" si="7"/>
        <v>1965374.4296972144</v>
      </c>
      <c r="R33" s="32"/>
      <c r="S33" s="40">
        <v>1307932.2512016974</v>
      </c>
      <c r="T33" s="40"/>
      <c r="U33" s="40">
        <f t="shared" si="8"/>
        <v>3273306.680898912</v>
      </c>
      <c r="V33" s="32"/>
      <c r="W33" s="32">
        <f t="shared" si="9"/>
        <v>0.9076</v>
      </c>
      <c r="X33" s="32"/>
      <c r="Y33" s="41">
        <f t="shared" si="10"/>
        <v>2970853.1435838523</v>
      </c>
    </row>
    <row r="34" spans="1:25" ht="14.25">
      <c r="A34" s="37" t="s">
        <v>26</v>
      </c>
      <c r="B34" s="28">
        <v>2015</v>
      </c>
      <c r="C34" s="29">
        <v>327193411.905</v>
      </c>
      <c r="D34" s="29"/>
      <c r="E34" s="31">
        <f t="shared" si="4"/>
        <v>83793847.34446983</v>
      </c>
      <c r="F34" s="32"/>
      <c r="G34" s="38">
        <f t="shared" si="5"/>
        <v>853429.482718875</v>
      </c>
      <c r="H34" s="32"/>
      <c r="I34" s="34">
        <f t="shared" si="6"/>
        <v>25789384</v>
      </c>
      <c r="J34" s="32"/>
      <c r="K34" s="31">
        <v>113713</v>
      </c>
      <c r="L34" s="32"/>
      <c r="M34" s="29">
        <f t="shared" si="3"/>
        <v>217610180.56053013</v>
      </c>
      <c r="N34" s="32"/>
      <c r="O34" s="39">
        <f>'[1]ES 3.15'!$S$18</f>
        <v>0.10790000000000001</v>
      </c>
      <c r="P34" s="32"/>
      <c r="Q34" s="29">
        <f t="shared" si="7"/>
        <v>1956678.2068734337</v>
      </c>
      <c r="R34" s="32"/>
      <c r="S34" s="40">
        <v>1178849.9212016973</v>
      </c>
      <c r="T34" s="40"/>
      <c r="U34" s="40">
        <f t="shared" si="8"/>
        <v>3135528.128075131</v>
      </c>
      <c r="V34" s="32"/>
      <c r="W34" s="32">
        <f t="shared" si="9"/>
        <v>0.9076</v>
      </c>
      <c r="X34" s="32"/>
      <c r="Y34" s="41">
        <f t="shared" si="10"/>
        <v>2845805.329040989</v>
      </c>
    </row>
    <row r="35" spans="1:25" ht="14.25">
      <c r="A35" s="27" t="s">
        <v>27</v>
      </c>
      <c r="B35" s="28">
        <v>2015</v>
      </c>
      <c r="C35" s="29">
        <v>327193411.905</v>
      </c>
      <c r="D35" s="29"/>
      <c r="E35" s="31">
        <f t="shared" si="4"/>
        <v>84647276.8271887</v>
      </c>
      <c r="F35" s="32"/>
      <c r="G35" s="38">
        <f t="shared" si="5"/>
        <v>853429.482718875</v>
      </c>
      <c r="H35" s="32"/>
      <c r="I35" s="34">
        <f t="shared" si="6"/>
        <v>25903097</v>
      </c>
      <c r="J35" s="32"/>
      <c r="K35" s="31">
        <v>113713</v>
      </c>
      <c r="L35" s="32"/>
      <c r="M35" s="29">
        <f t="shared" si="3"/>
        <v>216643038.07781127</v>
      </c>
      <c r="N35" s="32"/>
      <c r="O35" s="39">
        <f>'[1]ES 3.15'!$S$18</f>
        <v>0.10790000000000001</v>
      </c>
      <c r="P35" s="32"/>
      <c r="Q35" s="29">
        <f t="shared" si="7"/>
        <v>1947981.9840496534</v>
      </c>
      <c r="R35" s="32"/>
      <c r="S35" s="40">
        <v>1367809.7112016974</v>
      </c>
      <c r="T35" s="40"/>
      <c r="U35" s="44">
        <f t="shared" si="8"/>
        <v>3315791.6952513508</v>
      </c>
      <c r="V35" s="32"/>
      <c r="W35" s="32">
        <f t="shared" si="9"/>
        <v>0.9076</v>
      </c>
      <c r="X35" s="32"/>
      <c r="Y35" s="45">
        <f t="shared" si="10"/>
        <v>3009412.5426101256</v>
      </c>
    </row>
    <row r="36" spans="1:25" ht="14.25">
      <c r="A36" s="27" t="s">
        <v>28</v>
      </c>
      <c r="B36" s="28">
        <v>2015</v>
      </c>
      <c r="C36" s="29">
        <v>327193411.905</v>
      </c>
      <c r="D36" s="29"/>
      <c r="E36" s="31">
        <f t="shared" si="4"/>
        <v>85500706.30990757</v>
      </c>
      <c r="F36" s="32"/>
      <c r="G36" s="38">
        <f t="shared" si="5"/>
        <v>853429.482718875</v>
      </c>
      <c r="H36" s="32"/>
      <c r="I36" s="34">
        <f t="shared" si="6"/>
        <v>26016810</v>
      </c>
      <c r="J36" s="32"/>
      <c r="K36" s="31">
        <v>113713</v>
      </c>
      <c r="L36" s="32"/>
      <c r="M36" s="29">
        <f t="shared" si="3"/>
        <v>215675895.59509242</v>
      </c>
      <c r="N36" s="32"/>
      <c r="O36" s="39">
        <f>'[1]ES 3.15'!$S$18</f>
        <v>0.10790000000000001</v>
      </c>
      <c r="P36" s="32"/>
      <c r="Q36" s="29">
        <f t="shared" si="7"/>
        <v>1939285.7612258727</v>
      </c>
      <c r="R36" s="32"/>
      <c r="S36" s="40">
        <v>1081501.8812016975</v>
      </c>
      <c r="T36" s="40"/>
      <c r="U36" s="44">
        <f t="shared" si="8"/>
        <v>3020787.64242757</v>
      </c>
      <c r="V36" s="32"/>
      <c r="W36" s="32">
        <f t="shared" si="9"/>
        <v>0.9076</v>
      </c>
      <c r="X36" s="32"/>
      <c r="Y36" s="45">
        <f t="shared" si="10"/>
        <v>2741666.8642672626</v>
      </c>
    </row>
    <row r="37" spans="1:25" ht="14.25">
      <c r="A37" s="27" t="s">
        <v>29</v>
      </c>
      <c r="B37" s="28">
        <v>2015</v>
      </c>
      <c r="C37" s="29">
        <v>327193411.905</v>
      </c>
      <c r="D37" s="29"/>
      <c r="E37" s="31">
        <f t="shared" si="4"/>
        <v>86354135.79262644</v>
      </c>
      <c r="F37" s="32"/>
      <c r="G37" s="38">
        <f t="shared" si="5"/>
        <v>853429.482718875</v>
      </c>
      <c r="H37" s="32"/>
      <c r="I37" s="34">
        <f t="shared" si="6"/>
        <v>26130523</v>
      </c>
      <c r="J37" s="32"/>
      <c r="K37" s="31">
        <v>113713</v>
      </c>
      <c r="L37" s="32"/>
      <c r="M37" s="29">
        <f t="shared" si="3"/>
        <v>214708753.11237353</v>
      </c>
      <c r="N37" s="32"/>
      <c r="O37" s="39">
        <f>'[1]ES 3.15'!$S$18</f>
        <v>0.10790000000000001</v>
      </c>
      <c r="P37" s="32"/>
      <c r="Q37" s="29">
        <f t="shared" si="7"/>
        <v>1930589.538402092</v>
      </c>
      <c r="R37" s="32"/>
      <c r="S37" s="40">
        <v>1232353.6712016973</v>
      </c>
      <c r="T37" s="40"/>
      <c r="U37" s="44">
        <f t="shared" si="8"/>
        <v>3162943.2096037893</v>
      </c>
      <c r="V37" s="32"/>
      <c r="W37" s="32">
        <f t="shared" si="9"/>
        <v>0.9076</v>
      </c>
      <c r="X37" s="32"/>
      <c r="Y37" s="45">
        <f t="shared" si="10"/>
        <v>2870687.257036399</v>
      </c>
    </row>
    <row r="38" spans="1:25" ht="14.25">
      <c r="A38" s="27" t="s">
        <v>18</v>
      </c>
      <c r="B38" s="28">
        <v>2015</v>
      </c>
      <c r="C38" s="29">
        <v>327193411.905</v>
      </c>
      <c r="D38" s="32"/>
      <c r="E38" s="31">
        <f t="shared" si="4"/>
        <v>87207565.27534531</v>
      </c>
      <c r="F38" s="32"/>
      <c r="G38" s="38">
        <f t="shared" si="5"/>
        <v>853429.482718875</v>
      </c>
      <c r="H38" s="32"/>
      <c r="I38" s="34">
        <f t="shared" si="6"/>
        <v>26244236</v>
      </c>
      <c r="J38" s="32"/>
      <c r="K38" s="31">
        <v>113713</v>
      </c>
      <c r="L38" s="32"/>
      <c r="M38" s="29">
        <f t="shared" si="3"/>
        <v>213741610.62965465</v>
      </c>
      <c r="N38" s="32"/>
      <c r="O38" s="39">
        <f>'[1]ES 3.15'!$S$18</f>
        <v>0.10790000000000001</v>
      </c>
      <c r="P38" s="32"/>
      <c r="Q38" s="29">
        <f t="shared" si="7"/>
        <v>1921893.3155783117</v>
      </c>
      <c r="R38" s="32"/>
      <c r="S38" s="40">
        <v>1257551.5712016975</v>
      </c>
      <c r="T38" s="40"/>
      <c r="U38" s="44">
        <f t="shared" si="8"/>
        <v>3179444.886780009</v>
      </c>
      <c r="V38" s="32"/>
      <c r="W38" s="32">
        <f t="shared" si="9"/>
        <v>0.9076</v>
      </c>
      <c r="X38" s="32"/>
      <c r="Y38" s="45">
        <f t="shared" si="10"/>
        <v>2885664.179241536</v>
      </c>
    </row>
    <row r="39" spans="1:25" ht="14.25">
      <c r="A39" s="27" t="s">
        <v>19</v>
      </c>
      <c r="B39" s="28">
        <v>2015</v>
      </c>
      <c r="C39" s="29">
        <v>327193411.905</v>
      </c>
      <c r="D39" s="32"/>
      <c r="E39" s="31">
        <f t="shared" si="4"/>
        <v>88060994.75806418</v>
      </c>
      <c r="F39" s="32"/>
      <c r="G39" s="38">
        <f t="shared" si="5"/>
        <v>853429.482718875</v>
      </c>
      <c r="H39" s="32"/>
      <c r="I39" s="34">
        <f t="shared" si="6"/>
        <v>26357949</v>
      </c>
      <c r="J39" s="32"/>
      <c r="K39" s="31">
        <v>113713</v>
      </c>
      <c r="L39" s="32"/>
      <c r="M39" s="29">
        <f t="shared" si="3"/>
        <v>212774468.1469358</v>
      </c>
      <c r="N39" s="32"/>
      <c r="O39" s="39">
        <f>'[1]ES 3.15'!$S$18</f>
        <v>0.10790000000000001</v>
      </c>
      <c r="P39" s="32"/>
      <c r="Q39" s="29">
        <f t="shared" si="7"/>
        <v>1913197.092754531</v>
      </c>
      <c r="R39" s="32"/>
      <c r="S39" s="40">
        <v>1257551.5712016975</v>
      </c>
      <c r="T39" s="40"/>
      <c r="U39" s="44">
        <f t="shared" si="8"/>
        <v>3170748.6639562286</v>
      </c>
      <c r="V39" s="32"/>
      <c r="W39" s="32">
        <f t="shared" si="9"/>
        <v>0.9076</v>
      </c>
      <c r="X39" s="32"/>
      <c r="Y39" s="45">
        <f t="shared" si="10"/>
        <v>2877771.487406673</v>
      </c>
    </row>
    <row r="40" spans="1:25" ht="14.25">
      <c r="A40" s="27" t="s">
        <v>20</v>
      </c>
      <c r="B40" s="28">
        <v>2015</v>
      </c>
      <c r="C40" s="29">
        <v>327193411.905</v>
      </c>
      <c r="D40" s="32"/>
      <c r="E40" s="31">
        <f t="shared" si="4"/>
        <v>88914424.24078305</v>
      </c>
      <c r="F40" s="32"/>
      <c r="G40" s="38">
        <f t="shared" si="5"/>
        <v>853429.482718875</v>
      </c>
      <c r="H40" s="32"/>
      <c r="I40" s="34">
        <f t="shared" si="6"/>
        <v>26471662</v>
      </c>
      <c r="J40" s="32"/>
      <c r="K40" s="31">
        <v>113713</v>
      </c>
      <c r="L40" s="32"/>
      <c r="M40" s="29">
        <f t="shared" si="3"/>
        <v>211807325.66421694</v>
      </c>
      <c r="N40" s="32"/>
      <c r="O40" s="39">
        <f>'[1]ES 3.15'!$S$18</f>
        <v>0.10790000000000001</v>
      </c>
      <c r="P40" s="32"/>
      <c r="Q40" s="29">
        <f t="shared" si="7"/>
        <v>1904500.8699307507</v>
      </c>
      <c r="R40" s="32"/>
      <c r="S40" s="40">
        <v>1257551.5712016975</v>
      </c>
      <c r="T40" s="40"/>
      <c r="U40" s="44">
        <f t="shared" si="8"/>
        <v>3162052.441132448</v>
      </c>
      <c r="V40" s="32"/>
      <c r="W40" s="32">
        <f t="shared" si="9"/>
        <v>0.9076</v>
      </c>
      <c r="X40" s="32"/>
      <c r="Y40" s="45">
        <f t="shared" si="10"/>
        <v>2869878.7955718096</v>
      </c>
    </row>
    <row r="41" spans="1:25" ht="14.25">
      <c r="A41" s="27" t="s">
        <v>21</v>
      </c>
      <c r="B41" s="28">
        <v>2016</v>
      </c>
      <c r="C41" s="29">
        <v>327193411.905</v>
      </c>
      <c r="D41" s="32"/>
      <c r="E41" s="31">
        <f t="shared" si="4"/>
        <v>89767853.72350192</v>
      </c>
      <c r="F41" s="32"/>
      <c r="G41" s="38">
        <f t="shared" si="5"/>
        <v>853429.482718875</v>
      </c>
      <c r="H41" s="32"/>
      <c r="I41" s="34">
        <f t="shared" si="6"/>
        <v>26584504</v>
      </c>
      <c r="J41" s="32"/>
      <c r="K41" s="31">
        <v>112842</v>
      </c>
      <c r="L41" s="32"/>
      <c r="M41" s="29">
        <f t="shared" si="3"/>
        <v>210841054.18149805</v>
      </c>
      <c r="N41" s="32"/>
      <c r="O41" s="39">
        <f>'[1]ES 3.15'!$S$18</f>
        <v>0.10790000000000001</v>
      </c>
      <c r="P41" s="32"/>
      <c r="Q41" s="29">
        <f t="shared" si="7"/>
        <v>1895812.4788486368</v>
      </c>
      <c r="R41" s="32"/>
      <c r="S41" s="40">
        <v>1278320.9012016973</v>
      </c>
      <c r="T41" s="40"/>
      <c r="U41" s="44">
        <f t="shared" si="8"/>
        <v>3174133.380050334</v>
      </c>
      <c r="V41" s="32"/>
      <c r="W41" s="32">
        <f t="shared" si="9"/>
        <v>0.9076</v>
      </c>
      <c r="X41" s="32"/>
      <c r="Y41" s="45">
        <f t="shared" si="10"/>
        <v>2880843.455733683</v>
      </c>
    </row>
    <row r="42" spans="1:25" ht="14.25">
      <c r="A42" s="27" t="s">
        <v>22</v>
      </c>
      <c r="B42" s="28">
        <v>2016</v>
      </c>
      <c r="C42" s="29">
        <v>327193411.905</v>
      </c>
      <c r="D42" s="32"/>
      <c r="E42" s="31">
        <f t="shared" si="4"/>
        <v>90621283.20622079</v>
      </c>
      <c r="F42" s="32"/>
      <c r="G42" s="38">
        <f t="shared" si="5"/>
        <v>853429.482718875</v>
      </c>
      <c r="H42" s="32"/>
      <c r="I42" s="34">
        <f t="shared" si="6"/>
        <v>26697346</v>
      </c>
      <c r="J42" s="32"/>
      <c r="K42" s="31">
        <v>112842</v>
      </c>
      <c r="L42" s="32"/>
      <c r="M42" s="29">
        <f t="shared" si="3"/>
        <v>209874782.69877917</v>
      </c>
      <c r="N42" s="32"/>
      <c r="O42" s="39">
        <f>'[1]ES 3.15'!$S$18</f>
        <v>0.10790000000000001</v>
      </c>
      <c r="P42" s="32"/>
      <c r="Q42" s="29">
        <f t="shared" si="7"/>
        <v>1887124.0877665228</v>
      </c>
      <c r="R42" s="32"/>
      <c r="S42" s="40">
        <v>1186492.9212016973</v>
      </c>
      <c r="T42" s="40"/>
      <c r="U42" s="44">
        <f t="shared" si="8"/>
        <v>3073617.00896822</v>
      </c>
      <c r="V42" s="32"/>
      <c r="W42" s="32">
        <f t="shared" si="9"/>
        <v>0.9076</v>
      </c>
      <c r="X42" s="32"/>
      <c r="Y42" s="45">
        <f t="shared" si="10"/>
        <v>2789614.7973395563</v>
      </c>
    </row>
    <row r="43" spans="1:25" ht="14.25">
      <c r="A43" s="27" t="s">
        <v>23</v>
      </c>
      <c r="B43" s="28">
        <v>2016</v>
      </c>
      <c r="C43" s="29">
        <v>327193411.905</v>
      </c>
      <c r="D43" s="32"/>
      <c r="E43" s="31">
        <f t="shared" si="4"/>
        <v>91474712.68893966</v>
      </c>
      <c r="F43" s="32"/>
      <c r="G43" s="38">
        <f t="shared" si="5"/>
        <v>853429.482718875</v>
      </c>
      <c r="H43" s="32"/>
      <c r="I43" s="34">
        <f t="shared" si="6"/>
        <v>26810188</v>
      </c>
      <c r="J43" s="32"/>
      <c r="K43" s="31">
        <v>112842</v>
      </c>
      <c r="L43" s="32"/>
      <c r="M43" s="29">
        <f t="shared" si="3"/>
        <v>208908511.2160603</v>
      </c>
      <c r="N43" s="32"/>
      <c r="O43" s="39">
        <f>'[1]ES 3.15'!$S$18</f>
        <v>0.10790000000000001</v>
      </c>
      <c r="P43" s="32"/>
      <c r="Q43" s="29">
        <f t="shared" si="7"/>
        <v>1878435.6966844092</v>
      </c>
      <c r="R43" s="32"/>
      <c r="S43" s="40">
        <v>1310939.0512016974</v>
      </c>
      <c r="T43" s="40"/>
      <c r="U43" s="44">
        <f t="shared" si="8"/>
        <v>3189374.7478861064</v>
      </c>
      <c r="V43" s="32"/>
      <c r="W43" s="32">
        <f t="shared" si="9"/>
        <v>0.9076</v>
      </c>
      <c r="X43" s="32"/>
      <c r="Y43" s="45">
        <f t="shared" si="10"/>
        <v>2894676.52118143</v>
      </c>
    </row>
    <row r="44" spans="1:25" ht="14.25">
      <c r="A44" s="27" t="s">
        <v>24</v>
      </c>
      <c r="B44" s="28">
        <v>2016</v>
      </c>
      <c r="C44" s="29">
        <v>327193411.905</v>
      </c>
      <c r="D44" s="32"/>
      <c r="E44" s="31">
        <f t="shared" si="4"/>
        <v>92328142.17165853</v>
      </c>
      <c r="F44" s="32"/>
      <c r="G44" s="38">
        <f t="shared" si="5"/>
        <v>853429.482718875</v>
      </c>
      <c r="H44" s="32"/>
      <c r="I44" s="34">
        <f t="shared" si="6"/>
        <v>26923030</v>
      </c>
      <c r="J44" s="32"/>
      <c r="K44" s="31">
        <v>112842</v>
      </c>
      <c r="L44" s="32"/>
      <c r="M44" s="29">
        <f t="shared" si="3"/>
        <v>207942239.73334146</v>
      </c>
      <c r="N44" s="32"/>
      <c r="O44" s="39">
        <f>'[1]ES 3.15'!$S$18</f>
        <v>0.10790000000000001</v>
      </c>
      <c r="P44" s="32"/>
      <c r="Q44" s="29">
        <f t="shared" si="7"/>
        <v>1869747.3056022953</v>
      </c>
      <c r="R44" s="32"/>
      <c r="S44" s="40">
        <v>1373763.8312016975</v>
      </c>
      <c r="T44" s="40"/>
      <c r="U44" s="44">
        <f t="shared" si="8"/>
        <v>3243511.136803993</v>
      </c>
      <c r="V44" s="32"/>
      <c r="W44" s="32">
        <f t="shared" si="9"/>
        <v>0.9076</v>
      </c>
      <c r="X44" s="32"/>
      <c r="Y44" s="45">
        <f t="shared" si="10"/>
        <v>2943810.707763304</v>
      </c>
    </row>
    <row r="45" spans="1:25" ht="14.25">
      <c r="A45" s="27" t="s">
        <v>25</v>
      </c>
      <c r="B45" s="28">
        <v>2016</v>
      </c>
      <c r="C45" s="29">
        <v>327193411.905</v>
      </c>
      <c r="D45" s="32"/>
      <c r="E45" s="31">
        <f t="shared" si="4"/>
        <v>93181571.6543774</v>
      </c>
      <c r="F45" s="32"/>
      <c r="G45" s="38">
        <f t="shared" si="5"/>
        <v>853429.482718875</v>
      </c>
      <c r="H45" s="32"/>
      <c r="I45" s="34">
        <f t="shared" si="6"/>
        <v>27035872</v>
      </c>
      <c r="J45" s="32"/>
      <c r="K45" s="31">
        <v>112842</v>
      </c>
      <c r="L45" s="32"/>
      <c r="M45" s="29">
        <f t="shared" si="3"/>
        <v>206975968.25062257</v>
      </c>
      <c r="N45" s="32"/>
      <c r="O45" s="39">
        <f>'[1]ES 3.15'!$S$18</f>
        <v>0.10790000000000001</v>
      </c>
      <c r="P45" s="32"/>
      <c r="Q45" s="29">
        <f t="shared" si="7"/>
        <v>1861058.9145201815</v>
      </c>
      <c r="R45" s="32"/>
      <c r="S45" s="40">
        <v>1307932.2512016974</v>
      </c>
      <c r="T45" s="40"/>
      <c r="U45" s="44">
        <f t="shared" si="8"/>
        <v>3168991.165721879</v>
      </c>
      <c r="V45" s="32"/>
      <c r="W45" s="32">
        <f t="shared" si="9"/>
        <v>0.9076</v>
      </c>
      <c r="X45" s="32"/>
      <c r="Y45" s="45">
        <f t="shared" si="10"/>
        <v>2876176.382009177</v>
      </c>
    </row>
    <row r="46" spans="1:25" ht="14.25">
      <c r="A46" s="27" t="s">
        <v>26</v>
      </c>
      <c r="B46" s="28">
        <v>2016</v>
      </c>
      <c r="C46" s="29">
        <v>327193411.905</v>
      </c>
      <c r="D46" s="32"/>
      <c r="E46" s="31">
        <f t="shared" si="4"/>
        <v>94035001.13709627</v>
      </c>
      <c r="F46" s="32"/>
      <c r="G46" s="38">
        <f t="shared" si="5"/>
        <v>853429.482718875</v>
      </c>
      <c r="H46" s="32"/>
      <c r="I46" s="34">
        <f t="shared" si="6"/>
        <v>27148714</v>
      </c>
      <c r="J46" s="32"/>
      <c r="K46" s="31">
        <v>112842</v>
      </c>
      <c r="L46" s="32"/>
      <c r="M46" s="29">
        <f t="shared" si="3"/>
        <v>206009696.7679037</v>
      </c>
      <c r="N46" s="32"/>
      <c r="O46" s="39">
        <f>'[1]ES 3.15'!$S$18</f>
        <v>0.10790000000000001</v>
      </c>
      <c r="P46" s="32"/>
      <c r="Q46" s="29">
        <f t="shared" si="7"/>
        <v>1852370.5234380674</v>
      </c>
      <c r="R46" s="32"/>
      <c r="S46" s="40">
        <v>1178849.9212016973</v>
      </c>
      <c r="T46" s="40"/>
      <c r="U46" s="44">
        <f t="shared" si="8"/>
        <v>3031220.4446397647</v>
      </c>
      <c r="V46" s="32"/>
      <c r="W46" s="32">
        <f t="shared" si="9"/>
        <v>0.9076</v>
      </c>
      <c r="X46" s="32"/>
      <c r="Y46" s="45">
        <f t="shared" si="10"/>
        <v>2751135.6755550504</v>
      </c>
    </row>
    <row r="47" spans="1:25" ht="14.25">
      <c r="A47" s="27"/>
      <c r="B47" s="28"/>
      <c r="C47" s="29"/>
      <c r="D47" s="32"/>
      <c r="E47" s="46"/>
      <c r="F47" s="32"/>
      <c r="G47" s="47"/>
      <c r="H47" s="32"/>
      <c r="I47" s="34"/>
      <c r="J47" s="32"/>
      <c r="K47" s="46"/>
      <c r="L47" s="32"/>
      <c r="M47" s="32"/>
      <c r="N47" s="32"/>
      <c r="O47" s="32"/>
      <c r="P47" s="32"/>
      <c r="Q47" s="32"/>
      <c r="R47" s="32"/>
      <c r="S47" s="40"/>
      <c r="T47" s="40"/>
      <c r="U47" s="40"/>
      <c r="V47" s="32"/>
      <c r="W47" s="32"/>
      <c r="X47" s="32"/>
      <c r="Y47" s="41"/>
    </row>
    <row r="48" spans="1:25" ht="14.25" customHeight="1">
      <c r="A48" s="48"/>
      <c r="B48" s="32"/>
      <c r="C48" s="32"/>
      <c r="D48" s="32"/>
      <c r="E48" s="49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40"/>
      <c r="T48" s="40"/>
      <c r="U48" s="50" t="s">
        <v>30</v>
      </c>
      <c r="V48" s="50"/>
      <c r="W48" s="50"/>
      <c r="X48" s="30"/>
      <c r="Y48" s="51">
        <f>SUM(Y35:Y46)</f>
        <v>34391338.66571601</v>
      </c>
    </row>
    <row r="49" spans="1:25" ht="14.25">
      <c r="A49" s="48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40"/>
      <c r="T49" s="40"/>
      <c r="U49" s="50"/>
      <c r="V49" s="50"/>
      <c r="W49" s="50"/>
      <c r="X49" s="30"/>
      <c r="Y49" s="51"/>
    </row>
    <row r="50" spans="1:25" ht="14.2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4"/>
      <c r="T50" s="54"/>
      <c r="U50" s="54"/>
      <c r="V50" s="53"/>
      <c r="W50" s="53"/>
      <c r="X50" s="53"/>
      <c r="Y50" s="55"/>
    </row>
    <row r="51" spans="19:21" ht="14.25">
      <c r="S51" s="15"/>
      <c r="T51" s="15"/>
      <c r="U51" s="15"/>
    </row>
    <row r="52" spans="1:21" ht="14.25">
      <c r="A52" s="16" t="s">
        <v>32</v>
      </c>
      <c r="S52" s="15"/>
      <c r="T52" s="15"/>
      <c r="U52" s="15"/>
    </row>
  </sheetData>
  <sheetProtection/>
  <mergeCells count="17">
    <mergeCell ref="Y48:Y49"/>
    <mergeCell ref="M5:M6"/>
    <mergeCell ref="O5:O6"/>
    <mergeCell ref="Q5:Q6"/>
    <mergeCell ref="S5:S6"/>
    <mergeCell ref="W5:W6"/>
    <mergeCell ref="U48:W49"/>
    <mergeCell ref="A1:Y1"/>
    <mergeCell ref="A2:Y2"/>
    <mergeCell ref="A3:Y3"/>
    <mergeCell ref="U4:U6"/>
    <mergeCell ref="Y4:Y6"/>
    <mergeCell ref="C5:C6"/>
    <mergeCell ref="E5:E6"/>
    <mergeCell ref="G5:G6"/>
    <mergeCell ref="I5:I6"/>
    <mergeCell ref="K5:K6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2015-02-06T01:20:04Z</cp:lastPrinted>
  <dcterms:created xsi:type="dcterms:W3CDTF">2015-02-06T00:57:45Z</dcterms:created>
  <dcterms:modified xsi:type="dcterms:W3CDTF">2015-02-06T01:20:17Z</dcterms:modified>
  <cp:category/>
  <cp:version/>
  <cp:contentType/>
  <cp:contentStatus/>
</cp:coreProperties>
</file>