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645" windowWidth="15195" windowHeight="7335" tabRatio="851"/>
  </bookViews>
  <sheets>
    <sheet name="JAR - 3" sheetId="17" r:id="rId1"/>
  </sheets>
  <externalReferences>
    <externalReference r:id="rId2"/>
  </externalReferences>
  <definedNames>
    <definedName name="_xlnm.Print_Area" localSheetId="0">'JAR - 3'!$A$1:$AK$53</definedName>
  </definedNames>
  <calcPr calcId="145621"/>
</workbook>
</file>

<file path=xl/calcChain.xml><?xml version="1.0" encoding="utf-8"?>
<calcChain xmlns="http://schemas.openxmlformats.org/spreadsheetml/2006/main">
  <c r="K18" i="17" l="1"/>
  <c r="K16" i="17"/>
  <c r="K20" i="17"/>
  <c r="O22" i="17" l="1"/>
  <c r="K22" i="17"/>
  <c r="S42" i="17" l="1"/>
  <c r="AC45" i="17"/>
  <c r="W45" i="17"/>
  <c r="I45" i="17"/>
  <c r="K45" i="17"/>
  <c r="M45" i="17"/>
  <c r="AE22" i="17" l="1"/>
  <c r="AE20" i="17"/>
  <c r="AG20" i="17"/>
  <c r="O16" i="17"/>
  <c r="S16" i="17" s="1"/>
  <c r="O18" i="17"/>
  <c r="S18" i="17" s="1"/>
  <c r="O20" i="17"/>
  <c r="O45" i="17" s="1"/>
  <c r="S22" i="17"/>
  <c r="AE24" i="17"/>
  <c r="AE26" i="17"/>
  <c r="AE28" i="17"/>
  <c r="AE30" i="17"/>
  <c r="AE32" i="17"/>
  <c r="AE36" i="17"/>
  <c r="AE38" i="17"/>
  <c r="AC34" i="17"/>
  <c r="AC36" i="17"/>
  <c r="AC38" i="17"/>
  <c r="AC20" i="17"/>
  <c r="AC22" i="17"/>
  <c r="AH20" i="17"/>
  <c r="AG22" i="17"/>
  <c r="S20" i="17" l="1"/>
  <c r="S45" i="17" s="1"/>
  <c r="AC24" i="17"/>
  <c r="AC40" i="17"/>
  <c r="AG40" i="17" s="1"/>
  <c r="AE40" i="17"/>
  <c r="G45" i="17"/>
  <c r="K40" i="17"/>
  <c r="O40" i="17"/>
  <c r="S40" i="17" s="1"/>
  <c r="AI40" i="17" s="1"/>
  <c r="U40" i="17"/>
  <c r="K42" i="17"/>
  <c r="O42" i="17" s="1"/>
  <c r="U42" i="17"/>
  <c r="AC42" i="17"/>
  <c r="U16" i="17" l="1"/>
  <c r="Q45" i="17"/>
  <c r="AI20" i="17"/>
  <c r="A16" i="17" l="1"/>
  <c r="A18" i="17" s="1"/>
  <c r="A20" i="17" s="1"/>
  <c r="A22" i="17" s="1"/>
  <c r="A24" i="17" s="1"/>
  <c r="A26" i="17" s="1"/>
  <c r="A28" i="17" s="1"/>
  <c r="A30" i="17" s="1"/>
  <c r="A32" i="17" s="1"/>
  <c r="A34" i="17" s="1"/>
  <c r="A36" i="17" s="1"/>
  <c r="A38" i="17" s="1"/>
  <c r="K36" i="17"/>
  <c r="K34" i="17"/>
  <c r="O34" i="17" s="1"/>
  <c r="S34" i="17" s="1"/>
  <c r="K32" i="17"/>
  <c r="O32" i="17" s="1"/>
  <c r="S32" i="17" s="1"/>
  <c r="K30" i="17"/>
  <c r="O30" i="17" s="1"/>
  <c r="S30" i="17" s="1"/>
  <c r="K28" i="17"/>
  <c r="O28" i="17" s="1"/>
  <c r="S28" i="17" s="1"/>
  <c r="K24" i="17"/>
  <c r="O24" i="17" s="1"/>
  <c r="D14" i="17"/>
  <c r="F14" i="17" s="1"/>
  <c r="H14" i="17" s="1"/>
  <c r="J14" i="17" s="1"/>
  <c r="L14" i="17" s="1"/>
  <c r="N14" i="17" s="1"/>
  <c r="P14" i="17" s="1"/>
  <c r="R14" i="17" s="1"/>
  <c r="T14" i="17" s="1"/>
  <c r="V14" i="17" s="1"/>
  <c r="X14" i="17" s="1"/>
  <c r="Z14" i="17" s="1"/>
  <c r="AB14" i="17" s="1"/>
  <c r="AD14" i="17" s="1"/>
  <c r="AF14" i="17" s="1"/>
  <c r="AH14" i="17" s="1"/>
  <c r="C14" i="17"/>
  <c r="E14" i="17" s="1"/>
  <c r="G14" i="17" s="1"/>
  <c r="I14" i="17" s="1"/>
  <c r="K14" i="17" s="1"/>
  <c r="M14" i="17" s="1"/>
  <c r="O14" i="17" s="1"/>
  <c r="Q14" i="17" s="1"/>
  <c r="S14" i="17" s="1"/>
  <c r="U14" i="17" s="1"/>
  <c r="W14" i="17" s="1"/>
  <c r="Y14" i="17" s="1"/>
  <c r="AA14" i="17" s="1"/>
  <c r="AC14" i="17" s="1"/>
  <c r="AE14" i="17" s="1"/>
  <c r="AG14" i="17" s="1"/>
  <c r="AI14" i="17" s="1"/>
  <c r="E21" i="17"/>
  <c r="E23" i="17"/>
  <c r="E25" i="17"/>
  <c r="E27" i="17"/>
  <c r="E29" i="17"/>
  <c r="E31" i="17"/>
  <c r="E33" i="17"/>
  <c r="E35" i="17"/>
  <c r="D20" i="17"/>
  <c r="U18" i="17"/>
  <c r="U20" i="17"/>
  <c r="AC26" i="17"/>
  <c r="U22" i="17"/>
  <c r="AC28" i="17"/>
  <c r="U24" i="17"/>
  <c r="AC30" i="17"/>
  <c r="U26" i="17"/>
  <c r="AC32" i="17"/>
  <c r="U28" i="17"/>
  <c r="U30" i="17"/>
  <c r="AE34" i="17" s="1"/>
  <c r="U32" i="17"/>
  <c r="U34" i="17"/>
  <c r="K38" i="17"/>
  <c r="O38" i="17" s="1"/>
  <c r="S38" i="17" s="1"/>
  <c r="U36" i="17"/>
  <c r="U38" i="17"/>
  <c r="AE42" i="17" s="1"/>
  <c r="AG42" i="17" s="1"/>
  <c r="AI42" i="17" s="1"/>
  <c r="AH22" i="17"/>
  <c r="O36" i="17" l="1"/>
  <c r="S36" i="17" s="1"/>
  <c r="AG38" i="17"/>
  <c r="AI38" i="17" s="1"/>
  <c r="A45" i="17"/>
  <c r="A40" i="17"/>
  <c r="A42" i="17" s="1"/>
  <c r="AE45" i="17"/>
  <c r="AI22" i="17"/>
  <c r="AG36" i="17"/>
  <c r="K26" i="17"/>
  <c r="O26" i="17" s="1"/>
  <c r="S26" i="17" s="1"/>
  <c r="AG32" i="17"/>
  <c r="AI32" i="17" s="1"/>
  <c r="AG30" i="17"/>
  <c r="AI30" i="17" s="1"/>
  <c r="AG28" i="17"/>
  <c r="AI28" i="17" s="1"/>
  <c r="AG34" i="17"/>
  <c r="AI34" i="17" s="1"/>
  <c r="S24" i="17"/>
  <c r="AG24" i="17"/>
  <c r="AG26" i="17"/>
  <c r="AI36" i="17" l="1"/>
  <c r="AI26" i="17"/>
  <c r="AG45" i="17"/>
  <c r="AI24" i="17"/>
  <c r="AI45" i="17" l="1"/>
</calcChain>
</file>

<file path=xl/sharedStrings.xml><?xml version="1.0" encoding="utf-8"?>
<sst xmlns="http://schemas.openxmlformats.org/spreadsheetml/2006/main" count="121" uniqueCount="71">
  <si>
    <t>Kentucky Power Company</t>
  </si>
  <si>
    <t>Ln</t>
  </si>
  <si>
    <t>Company</t>
  </si>
  <si>
    <t xml:space="preserve"> </t>
  </si>
  <si>
    <t>Total</t>
  </si>
  <si>
    <t>No</t>
  </si>
  <si>
    <t>Accrued</t>
  </si>
  <si>
    <t>Year</t>
  </si>
  <si>
    <t>kWh</t>
  </si>
  <si>
    <t>Analysis of</t>
  </si>
  <si>
    <t>Over/(Under) Recovery of Fuel</t>
  </si>
  <si>
    <t>Juris.</t>
  </si>
  <si>
    <t>Generation</t>
  </si>
  <si>
    <t>Billed</t>
  </si>
  <si>
    <t>Base</t>
  </si>
  <si>
    <t>Over(Under)</t>
  </si>
  <si>
    <t>Month</t>
  </si>
  <si>
    <t>Olive Hill</t>
  </si>
  <si>
    <t>KWH</t>
  </si>
  <si>
    <t>Fuel</t>
  </si>
  <si>
    <t>Billed and</t>
  </si>
  <si>
    <t>F.A.C.</t>
  </si>
  <si>
    <t>Recovery</t>
  </si>
  <si>
    <t>Vanceburg</t>
  </si>
  <si>
    <t>Sales</t>
  </si>
  <si>
    <t>Cost</t>
  </si>
  <si>
    <t>Deferred</t>
  </si>
  <si>
    <t>Revenue</t>
  </si>
  <si>
    <t>of Fuel</t>
  </si>
  <si>
    <t>Cents</t>
  </si>
  <si>
    <t>Per</t>
  </si>
  <si>
    <t>March</t>
  </si>
  <si>
    <t>Source:</t>
  </si>
  <si>
    <t>Page 3 of 5 Monthly FAC Filing Total Sales</t>
  </si>
  <si>
    <t>Column 4</t>
  </si>
  <si>
    <t>The Recorded monthly Deferred Fuel entries on Financial Statement See Sheet 3</t>
  </si>
  <si>
    <t>Monthly Tariff Summaries</t>
  </si>
  <si>
    <t>Column 12</t>
  </si>
  <si>
    <t>Page 1 of 5 Monthly FAC Filing Base Fuel Costs</t>
  </si>
  <si>
    <t>Column 13</t>
  </si>
  <si>
    <t>Page 1 of 5 Monthly FAC Filing Monthly Adjustment Two Months Prior</t>
  </si>
  <si>
    <t>Column 5</t>
  </si>
  <si>
    <t>Column 7</t>
  </si>
  <si>
    <t>Column 9</t>
  </si>
  <si>
    <t>Column 14</t>
  </si>
  <si>
    <t xml:space="preserve">Total monthly bills for Olive Hill and Vanceburg </t>
  </si>
  <si>
    <t>Page 2 of 5 Monthly FAC Filing Total Fuel Costs (Line I)</t>
  </si>
  <si>
    <t>September</t>
  </si>
  <si>
    <t>October</t>
  </si>
  <si>
    <t>November</t>
  </si>
  <si>
    <t>December</t>
  </si>
  <si>
    <t>January</t>
  </si>
  <si>
    <t>February</t>
  </si>
  <si>
    <t>May</t>
  </si>
  <si>
    <t>June</t>
  </si>
  <si>
    <t>July</t>
  </si>
  <si>
    <t>August</t>
  </si>
  <si>
    <t xml:space="preserve">April </t>
  </si>
  <si>
    <t>Oct-Sept                Total</t>
  </si>
  <si>
    <t>Test Year Ended September 30, 2014</t>
  </si>
  <si>
    <t>Exhibit JAR-3</t>
  </si>
  <si>
    <t>(C8+C9)</t>
  </si>
  <si>
    <t>(C17-C10)</t>
  </si>
  <si>
    <t>(C15+C16)</t>
  </si>
  <si>
    <t>(C12*C14)</t>
  </si>
  <si>
    <t>(C6*(C7/C4)</t>
  </si>
  <si>
    <t>(C7/C4)</t>
  </si>
  <si>
    <t>(C12*C13)</t>
  </si>
  <si>
    <t>(C4-C5)</t>
  </si>
  <si>
    <t>(C11-C13)</t>
  </si>
  <si>
    <t>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</si>
</sst>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_);\(0\)"/>
    <numFmt numFmtId="165" formatCode="&quot;$&quot;#,##0"/>
    <numFmt numFmtId="169" formatCode="#,##0.00000"/>
    <numFmt numFmtId="170" formatCode="#,##0.00000_);\(#,##0.00000\)"/>
    <numFmt numFmtId="171" formatCode="0.00000"/>
  </numFmts>
  <fonts count="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5" fontId="0" fillId="0" borderId="0" xfId="0" applyNumberFormat="1"/>
    <xf numFmtId="3" fontId="0" fillId="0" borderId="0" xfId="0" applyNumberFormat="1" applyBorder="1"/>
    <xf numFmtId="165" fontId="0" fillId="0" borderId="0" xfId="0" applyNumberFormat="1" applyBorder="1"/>
    <xf numFmtId="0" fontId="5" fillId="0" borderId="0" xfId="0" applyFont="1"/>
    <xf numFmtId="5" fontId="0" fillId="0" borderId="0" xfId="0" applyNumberFormat="1" applyBorder="1"/>
    <xf numFmtId="169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/>
    <xf numFmtId="37" fontId="0" fillId="0" borderId="0" xfId="0" applyNumberFormat="1" applyFill="1"/>
    <xf numFmtId="37" fontId="0" fillId="0" borderId="0" xfId="0" applyNumberFormat="1" applyFill="1" applyBorder="1"/>
    <xf numFmtId="3" fontId="0" fillId="0" borderId="0" xfId="0" applyNumberFormat="1" applyFill="1"/>
    <xf numFmtId="165" fontId="0" fillId="0" borderId="0" xfId="0" applyNumberFormat="1" applyFill="1"/>
    <xf numFmtId="5" fontId="0" fillId="0" borderId="0" xfId="0" applyNumberFormat="1" applyFill="1"/>
    <xf numFmtId="169" fontId="0" fillId="0" borderId="0" xfId="0" applyNumberFormat="1" applyFill="1"/>
    <xf numFmtId="171" fontId="0" fillId="0" borderId="0" xfId="0" applyNumberFormat="1" applyFill="1"/>
    <xf numFmtId="170" fontId="0" fillId="0" borderId="0" xfId="0" applyNumberFormat="1" applyFill="1" applyBorder="1"/>
    <xf numFmtId="3" fontId="0" fillId="0" borderId="1" xfId="0" applyNumberFormat="1" applyFill="1" applyBorder="1"/>
    <xf numFmtId="37" fontId="0" fillId="0" borderId="1" xfId="0" applyNumberFormat="1" applyFill="1" applyBorder="1"/>
    <xf numFmtId="0" fontId="0" fillId="0" borderId="0" xfId="0" applyFill="1" applyBorder="1"/>
    <xf numFmtId="5" fontId="0" fillId="0" borderId="1" xfId="0" applyNumberFormat="1" applyFill="1" applyBorder="1"/>
    <xf numFmtId="165" fontId="0" fillId="0" borderId="0" xfId="0" applyNumberFormat="1" applyFill="1" applyBorder="1"/>
    <xf numFmtId="169" fontId="0" fillId="0" borderId="1" xfId="0" applyNumberFormat="1" applyFill="1" applyBorder="1"/>
    <xf numFmtId="0" fontId="0" fillId="0" borderId="1" xfId="0" applyFill="1" applyBorder="1"/>
    <xf numFmtId="17" fontId="6" fillId="0" borderId="0" xfId="0" applyNumberFormat="1" applyFont="1" applyBorder="1" applyAlignment="1">
      <alignment horizontal="center" wrapText="1"/>
    </xf>
    <xf numFmtId="5" fontId="0" fillId="0" borderId="0" xfId="0" applyNumberFormat="1" applyFill="1" applyBorder="1"/>
    <xf numFmtId="0" fontId="3" fillId="0" borderId="0" xfId="0" applyFont="1" applyAlignment="1">
      <alignment textRotation="180"/>
    </xf>
    <xf numFmtId="169" fontId="0" fillId="0" borderId="0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70" fontId="0" fillId="0" borderId="0" xfId="0" applyNumberFormat="1" applyFill="1"/>
    <xf numFmtId="0" fontId="0" fillId="0" borderId="0" xfId="0" applyFill="1" applyAlignment="1">
      <alignment horizontal="center"/>
    </xf>
    <xf numFmtId="17" fontId="0" fillId="0" borderId="0" xfId="0" applyNumberFormat="1" applyFill="1"/>
    <xf numFmtId="17" fontId="1" fillId="0" borderId="0" xfId="0" applyNumberFormat="1" applyFont="1" applyFill="1" applyBorder="1"/>
    <xf numFmtId="17" fontId="6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0" fontId="3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</cellXfs>
  <cellStyles count="3">
    <cellStyle name="Comma 2" xfId="2"/>
    <cellStyle name="Normal" xfId="0" builtinId="0"/>
    <cellStyle name="PSDe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Regulatory%20Services\2013%20Rate%20Case\Testimony\Section%20V%20Schedules%201%20to%2019%20Case%20No%202013-00XXX%20TYE%203-31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"/>
      <sheetName val="2 P1"/>
      <sheetName val="2 P2"/>
      <sheetName val="2 P3"/>
      <sheetName val="Sch 3"/>
      <sheetName val="3 P1"/>
      <sheetName val="3 P2"/>
      <sheetName val="3 P3"/>
      <sheetName val="Sch 4"/>
      <sheetName val="A"/>
      <sheetName val="4 P2"/>
      <sheetName val="4 P3 to P9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W29"/>
      <sheetName val="W30"/>
      <sheetName val="W31"/>
      <sheetName val="W32"/>
      <sheetName val="W33"/>
      <sheetName val="W34"/>
      <sheetName val="W35"/>
      <sheetName val="W36"/>
      <sheetName val="W37"/>
      <sheetName val="W38"/>
      <sheetName val="W39"/>
      <sheetName val="W40"/>
      <sheetName val="W41"/>
      <sheetName val="W42"/>
      <sheetName val="W43"/>
      <sheetName val="W44"/>
      <sheetName val="W45"/>
      <sheetName val="W46"/>
      <sheetName val="W47"/>
      <sheetName val="B"/>
      <sheetName val="Sch 5"/>
      <sheetName val="Sch 6"/>
      <sheetName val="6 P1"/>
      <sheetName val="6 P2"/>
      <sheetName val="6 P2(A)"/>
      <sheetName val="6 P3"/>
      <sheetName val="6 P4"/>
      <sheetName val="Sch 7"/>
      <sheetName val="7 P1"/>
      <sheetName val="7 P1 (A)"/>
      <sheetName val="7 P2"/>
      <sheetName val="7 P3"/>
      <sheetName val="7 P4"/>
      <sheetName val="7 P4 (1)"/>
      <sheetName val="7 P5"/>
      <sheetName val="7 P5(A)"/>
      <sheetName val="Sch 8"/>
      <sheetName val="S8(A)"/>
      <sheetName val="Sch 9"/>
      <sheetName val="Sch 10"/>
      <sheetName val="C"/>
      <sheetName val="Sch 11"/>
      <sheetName val="11 P1"/>
      <sheetName val="11 P2"/>
      <sheetName val="Sch 12"/>
      <sheetName val="S12(A)"/>
      <sheetName val="12 P1"/>
      <sheetName val="Sch13"/>
      <sheetName val="Sch 14"/>
      <sheetName val="Sch 15"/>
      <sheetName val="15 P1"/>
      <sheetName val="Sch 16"/>
      <sheetName val="16 P1"/>
      <sheetName val="16 P2"/>
      <sheetName val="Sch 17"/>
      <sheetName val="Sch 18"/>
      <sheetName val="Sch 19"/>
      <sheetName val="Factors"/>
      <sheetName val="Olive Hill - Vancebu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3">
          <cell r="B13" t="str">
            <v>April</v>
          </cell>
          <cell r="C13">
            <v>2012</v>
          </cell>
        </row>
        <row r="14">
          <cell r="C14" t="str">
            <v xml:space="preserve"> </v>
          </cell>
        </row>
        <row r="16">
          <cell r="C16" t="str">
            <v xml:space="preserve"> </v>
          </cell>
        </row>
        <row r="18">
          <cell r="C18" t="str">
            <v xml:space="preserve"> </v>
          </cell>
        </row>
        <row r="20">
          <cell r="C20" t="str">
            <v xml:space="preserve"> </v>
          </cell>
        </row>
        <row r="22">
          <cell r="C22" t="str">
            <v xml:space="preserve"> </v>
          </cell>
        </row>
        <row r="24">
          <cell r="C24" t="str">
            <v xml:space="preserve"> </v>
          </cell>
        </row>
        <row r="26">
          <cell r="C26" t="str">
            <v xml:space="preserve"> </v>
          </cell>
        </row>
        <row r="28">
          <cell r="C28" t="str">
            <v xml:space="preserve"> 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L60"/>
  <sheetViews>
    <sheetView tabSelected="1" zoomScaleNormal="100" workbookViewId="0">
      <pane xSplit="1" topLeftCell="B1" activePane="topRight" state="frozen"/>
      <selection pane="topRight" activeCell="AI20" sqref="AI20"/>
    </sheetView>
  </sheetViews>
  <sheetFormatPr defaultRowHeight="12.75" x14ac:dyDescent="0.2"/>
  <cols>
    <col min="1" max="1" width="3.42578125" customWidth="1"/>
    <col min="2" max="2" width="0.85546875" customWidth="1"/>
    <col min="3" max="3" width="11" customWidth="1"/>
    <col min="4" max="4" width="0.85546875" customWidth="1"/>
    <col min="5" max="5" width="9.85546875" bestFit="1" customWidth="1"/>
    <col min="6" max="6" width="1.28515625" customWidth="1"/>
    <col min="7" max="7" width="12.7109375" customWidth="1"/>
    <col min="8" max="8" width="1.28515625" customWidth="1"/>
    <col min="9" max="9" width="11.85546875" customWidth="1"/>
    <col min="10" max="10" width="1.28515625" customWidth="1"/>
    <col min="11" max="11" width="13.7109375" customWidth="1"/>
    <col min="12" max="12" width="1.28515625" customWidth="1"/>
    <col min="13" max="13" width="14.85546875" bestFit="1" customWidth="1"/>
    <col min="14" max="14" width="1.28515625" customWidth="1"/>
    <col min="15" max="15" width="13" bestFit="1" customWidth="1"/>
    <col min="16" max="16" width="1.28515625" customWidth="1"/>
    <col min="17" max="17" width="13.28515625" bestFit="1" customWidth="1"/>
    <col min="18" max="18" width="1.28515625" customWidth="1"/>
    <col min="19" max="19" width="12.7109375" customWidth="1"/>
    <col min="20" max="20" width="1.28515625" customWidth="1"/>
    <col min="21" max="21" width="7.5703125" customWidth="1"/>
    <col min="22" max="22" width="1.28515625" customWidth="1"/>
    <col min="23" max="23" width="13.140625" customWidth="1"/>
    <col min="24" max="24" width="1.28515625" customWidth="1"/>
    <col min="25" max="25" width="7.5703125" bestFit="1" customWidth="1"/>
    <col min="26" max="26" width="1.28515625" customWidth="1"/>
    <col min="27" max="27" width="10.140625" customWidth="1"/>
    <col min="28" max="28" width="1.28515625" customWidth="1"/>
    <col min="29" max="29" width="12.7109375" bestFit="1" customWidth="1"/>
    <col min="30" max="30" width="1.28515625" customWidth="1"/>
    <col min="31" max="31" width="12.28515625" bestFit="1" customWidth="1"/>
    <col min="32" max="32" width="1.28515625" customWidth="1"/>
    <col min="33" max="33" width="12.7109375" bestFit="1" customWidth="1"/>
    <col min="34" max="34" width="1.28515625" customWidth="1"/>
    <col min="35" max="35" width="15.140625" customWidth="1"/>
    <col min="36" max="36" width="3.5703125" customWidth="1"/>
    <col min="37" max="37" width="4" customWidth="1"/>
  </cols>
  <sheetData>
    <row r="1" spans="1:38" x14ac:dyDescent="0.2">
      <c r="Q1" s="50" t="s">
        <v>0</v>
      </c>
      <c r="R1" s="50"/>
      <c r="S1" s="50"/>
      <c r="T1" s="50"/>
      <c r="U1" s="50"/>
    </row>
    <row r="2" spans="1:38" x14ac:dyDescent="0.2">
      <c r="Q2" s="50" t="s">
        <v>9</v>
      </c>
      <c r="R2" s="50"/>
      <c r="S2" s="50"/>
      <c r="T2" s="50"/>
      <c r="U2" s="50"/>
    </row>
    <row r="3" spans="1:38" x14ac:dyDescent="0.2">
      <c r="Q3" s="50" t="s">
        <v>10</v>
      </c>
      <c r="R3" s="50"/>
      <c r="S3" s="50"/>
      <c r="T3" s="50"/>
      <c r="U3" s="50"/>
    </row>
    <row r="4" spans="1:38" x14ac:dyDescent="0.2">
      <c r="Q4" s="50" t="s">
        <v>59</v>
      </c>
      <c r="R4" s="50"/>
      <c r="S4" s="50"/>
      <c r="T4" s="50"/>
      <c r="U4" s="50"/>
    </row>
    <row r="5" spans="1:38" x14ac:dyDescent="0.2">
      <c r="S5" s="39"/>
    </row>
    <row r="6" spans="1:38" x14ac:dyDescent="0.2">
      <c r="S6" s="3"/>
    </row>
    <row r="7" spans="1:38" x14ac:dyDescent="0.2">
      <c r="I7" s="5"/>
      <c r="S7" s="3"/>
    </row>
    <row r="8" spans="1:38" x14ac:dyDescent="0.2">
      <c r="U8" s="1"/>
    </row>
    <row r="9" spans="1:38" x14ac:dyDescent="0.2">
      <c r="S9" s="9" t="s">
        <v>11</v>
      </c>
    </row>
    <row r="10" spans="1:38" x14ac:dyDescent="0.2">
      <c r="A10" s="1"/>
      <c r="B10" s="1"/>
      <c r="C10" s="1"/>
      <c r="D10" s="1"/>
      <c r="E10" s="1"/>
      <c r="F10" s="1"/>
      <c r="G10" s="1" t="s">
        <v>12</v>
      </c>
      <c r="H10" s="1"/>
      <c r="I10" s="1" t="s">
        <v>13</v>
      </c>
      <c r="J10" s="1"/>
      <c r="K10" s="1" t="s">
        <v>11</v>
      </c>
      <c r="L10" s="1"/>
      <c r="M10" s="1" t="s">
        <v>4</v>
      </c>
      <c r="N10" s="1"/>
      <c r="O10" s="1" t="s">
        <v>11</v>
      </c>
      <c r="P10" s="1"/>
      <c r="Q10" s="1"/>
      <c r="R10" s="1"/>
      <c r="S10" s="9" t="s">
        <v>4</v>
      </c>
      <c r="T10" s="1"/>
      <c r="U10" s="1" t="s">
        <v>29</v>
      </c>
      <c r="V10" s="1"/>
      <c r="W10" s="1"/>
      <c r="X10" s="1"/>
      <c r="Y10" s="1"/>
      <c r="Z10" s="1"/>
      <c r="AA10" s="1"/>
      <c r="AB10" s="1"/>
      <c r="AC10" s="1" t="s">
        <v>14</v>
      </c>
      <c r="AD10" s="1"/>
      <c r="AE10" s="1"/>
      <c r="AF10" s="1"/>
      <c r="AG10" s="1" t="s">
        <v>4</v>
      </c>
      <c r="AH10" s="1"/>
      <c r="AI10" s="1" t="s">
        <v>15</v>
      </c>
      <c r="AJ10" s="1"/>
    </row>
    <row r="11" spans="1:38" x14ac:dyDescent="0.2">
      <c r="A11" s="1"/>
      <c r="B11" s="1"/>
      <c r="C11" s="1"/>
      <c r="D11" s="1"/>
      <c r="E11" s="1"/>
      <c r="F11" s="1"/>
      <c r="G11" s="1" t="s">
        <v>16</v>
      </c>
      <c r="H11" s="1"/>
      <c r="I11" s="1" t="s">
        <v>17</v>
      </c>
      <c r="J11" s="1"/>
      <c r="K11" s="1" t="s">
        <v>18</v>
      </c>
      <c r="L11" s="1"/>
      <c r="M11" s="1" t="s">
        <v>2</v>
      </c>
      <c r="N11" s="1"/>
      <c r="O11" s="1" t="s">
        <v>19</v>
      </c>
      <c r="P11" s="1"/>
      <c r="Q11" s="1"/>
      <c r="R11" s="1"/>
      <c r="S11" s="9" t="s">
        <v>19</v>
      </c>
      <c r="T11" s="1"/>
      <c r="U11" s="1" t="s">
        <v>30</v>
      </c>
      <c r="V11" s="1"/>
      <c r="W11" s="1" t="s">
        <v>20</v>
      </c>
      <c r="X11" s="1"/>
      <c r="Y11" s="1"/>
      <c r="Z11" s="1"/>
      <c r="AA11" s="1"/>
      <c r="AB11" s="1"/>
      <c r="AC11" s="1" t="s">
        <v>19</v>
      </c>
      <c r="AD11" s="1"/>
      <c r="AE11" s="9" t="s">
        <v>21</v>
      </c>
      <c r="AF11" s="1"/>
      <c r="AG11" s="1" t="s">
        <v>19</v>
      </c>
      <c r="AH11" s="1"/>
      <c r="AI11" s="1" t="s">
        <v>22</v>
      </c>
      <c r="AJ11" s="1"/>
    </row>
    <row r="12" spans="1:38" x14ac:dyDescent="0.2">
      <c r="A12" s="1" t="s">
        <v>1</v>
      </c>
      <c r="B12" s="1"/>
      <c r="C12" s="1"/>
      <c r="D12" s="1"/>
      <c r="E12" s="1"/>
      <c r="F12" s="1"/>
      <c r="G12" s="1" t="s">
        <v>18</v>
      </c>
      <c r="H12" s="1"/>
      <c r="I12" s="1" t="s">
        <v>23</v>
      </c>
      <c r="J12" s="1"/>
      <c r="K12" s="1" t="s">
        <v>24</v>
      </c>
      <c r="L12" s="1"/>
      <c r="M12" s="1" t="s">
        <v>19</v>
      </c>
      <c r="N12" s="1"/>
      <c r="O12" s="1" t="s">
        <v>25</v>
      </c>
      <c r="P12" s="1"/>
      <c r="Q12" s="1" t="s">
        <v>26</v>
      </c>
      <c r="R12" s="1"/>
      <c r="S12" s="9" t="s">
        <v>25</v>
      </c>
      <c r="T12" s="1"/>
      <c r="U12" s="1" t="s">
        <v>8</v>
      </c>
      <c r="V12" s="1"/>
      <c r="W12" s="1" t="s">
        <v>6</v>
      </c>
      <c r="X12" s="1"/>
      <c r="Y12" s="1" t="s">
        <v>14</v>
      </c>
      <c r="Z12" s="1"/>
      <c r="AA12" s="9" t="s">
        <v>70</v>
      </c>
      <c r="AB12" s="1"/>
      <c r="AC12" s="1" t="s">
        <v>27</v>
      </c>
      <c r="AD12" s="1"/>
      <c r="AE12" s="9" t="s">
        <v>27</v>
      </c>
      <c r="AF12" s="1"/>
      <c r="AG12" s="9" t="s">
        <v>27</v>
      </c>
      <c r="AH12" s="1"/>
      <c r="AI12" s="1" t="s">
        <v>28</v>
      </c>
      <c r="AJ12" s="1"/>
    </row>
    <row r="13" spans="1:38" x14ac:dyDescent="0.2">
      <c r="A13" s="2" t="s">
        <v>5</v>
      </c>
      <c r="B13" s="2"/>
      <c r="C13" s="2" t="s">
        <v>16</v>
      </c>
      <c r="D13" s="2"/>
      <c r="E13" s="2" t="s">
        <v>7</v>
      </c>
      <c r="F13" s="2"/>
      <c r="G13" s="2" t="s">
        <v>24</v>
      </c>
      <c r="H13" s="2"/>
      <c r="I13" s="2" t="s">
        <v>24</v>
      </c>
      <c r="J13" s="2"/>
      <c r="K13" s="2" t="s">
        <v>68</v>
      </c>
      <c r="L13" s="2"/>
      <c r="M13" s="2" t="s">
        <v>25</v>
      </c>
      <c r="N13" s="2"/>
      <c r="O13" s="2" t="s">
        <v>65</v>
      </c>
      <c r="P13" s="2"/>
      <c r="Q13" s="2" t="s">
        <v>19</v>
      </c>
      <c r="R13" s="2"/>
      <c r="S13" s="2" t="s">
        <v>61</v>
      </c>
      <c r="T13" s="2"/>
      <c r="U13" s="2" t="s">
        <v>66</v>
      </c>
      <c r="V13" s="2"/>
      <c r="W13" s="2" t="s">
        <v>18</v>
      </c>
      <c r="X13" s="2"/>
      <c r="Y13" s="2" t="s">
        <v>19</v>
      </c>
      <c r="Z13" s="2"/>
      <c r="AA13" s="40" t="s">
        <v>69</v>
      </c>
      <c r="AB13" s="2"/>
      <c r="AC13" s="2" t="s">
        <v>67</v>
      </c>
      <c r="AD13" s="2"/>
      <c r="AE13" s="2" t="s">
        <v>64</v>
      </c>
      <c r="AF13" s="2"/>
      <c r="AG13" s="2" t="s">
        <v>63</v>
      </c>
      <c r="AH13" s="2"/>
      <c r="AI13" s="2" t="s">
        <v>62</v>
      </c>
      <c r="AJ13" s="2"/>
    </row>
    <row r="14" spans="1:38" x14ac:dyDescent="0.2">
      <c r="A14" s="6">
        <v>-1</v>
      </c>
      <c r="B14" s="6"/>
      <c r="C14" s="6">
        <f>A14-1</f>
        <v>-2</v>
      </c>
      <c r="D14" s="6">
        <f t="shared" ref="D14:AI14" si="0">B14-1</f>
        <v>-1</v>
      </c>
      <c r="E14" s="6">
        <f t="shared" si="0"/>
        <v>-3</v>
      </c>
      <c r="F14" s="6">
        <f t="shared" si="0"/>
        <v>-2</v>
      </c>
      <c r="G14" s="6">
        <f t="shared" si="0"/>
        <v>-4</v>
      </c>
      <c r="H14" s="6">
        <f t="shared" si="0"/>
        <v>-3</v>
      </c>
      <c r="I14" s="6">
        <f t="shared" si="0"/>
        <v>-5</v>
      </c>
      <c r="J14" s="6">
        <f t="shared" si="0"/>
        <v>-4</v>
      </c>
      <c r="K14" s="6">
        <f t="shared" si="0"/>
        <v>-6</v>
      </c>
      <c r="L14" s="6">
        <f t="shared" si="0"/>
        <v>-5</v>
      </c>
      <c r="M14" s="6">
        <f t="shared" si="0"/>
        <v>-7</v>
      </c>
      <c r="N14" s="6">
        <f t="shared" si="0"/>
        <v>-6</v>
      </c>
      <c r="O14" s="6">
        <f t="shared" si="0"/>
        <v>-8</v>
      </c>
      <c r="P14" s="6">
        <f t="shared" si="0"/>
        <v>-7</v>
      </c>
      <c r="Q14" s="6">
        <f t="shared" si="0"/>
        <v>-9</v>
      </c>
      <c r="R14" s="6">
        <f t="shared" si="0"/>
        <v>-8</v>
      </c>
      <c r="S14" s="6">
        <f t="shared" si="0"/>
        <v>-10</v>
      </c>
      <c r="T14" s="6">
        <f t="shared" si="0"/>
        <v>-9</v>
      </c>
      <c r="U14" s="6">
        <f t="shared" si="0"/>
        <v>-11</v>
      </c>
      <c r="V14" s="6">
        <f t="shared" si="0"/>
        <v>-10</v>
      </c>
      <c r="W14" s="6">
        <f t="shared" si="0"/>
        <v>-12</v>
      </c>
      <c r="X14" s="6">
        <f t="shared" si="0"/>
        <v>-11</v>
      </c>
      <c r="Y14" s="6">
        <f t="shared" si="0"/>
        <v>-13</v>
      </c>
      <c r="Z14" s="6">
        <f t="shared" si="0"/>
        <v>-12</v>
      </c>
      <c r="AA14" s="6">
        <f t="shared" si="0"/>
        <v>-14</v>
      </c>
      <c r="AB14" s="6">
        <f t="shared" si="0"/>
        <v>-13</v>
      </c>
      <c r="AC14" s="6">
        <f t="shared" si="0"/>
        <v>-15</v>
      </c>
      <c r="AD14" s="6">
        <f t="shared" si="0"/>
        <v>-14</v>
      </c>
      <c r="AE14" s="6">
        <f t="shared" si="0"/>
        <v>-16</v>
      </c>
      <c r="AF14" s="6">
        <f t="shared" si="0"/>
        <v>-15</v>
      </c>
      <c r="AG14" s="6">
        <f t="shared" si="0"/>
        <v>-17</v>
      </c>
      <c r="AH14" s="6">
        <f t="shared" si="0"/>
        <v>-16</v>
      </c>
      <c r="AI14" s="6">
        <f t="shared" si="0"/>
        <v>-18</v>
      </c>
      <c r="AJ14" s="6"/>
    </row>
    <row r="15" spans="1:38" x14ac:dyDescent="0.2">
      <c r="C15" s="6"/>
      <c r="D15" s="6"/>
      <c r="E15" s="6"/>
      <c r="G15" s="5"/>
      <c r="I15" s="5"/>
      <c r="J15" s="5"/>
      <c r="K15" s="5"/>
      <c r="M15" s="4"/>
      <c r="N15" s="4"/>
      <c r="O15" s="4"/>
      <c r="P15" s="4"/>
      <c r="Q15" s="4"/>
      <c r="R15" s="4"/>
      <c r="S15" s="4"/>
      <c r="W15" s="5"/>
      <c r="AC15" s="4"/>
    </row>
    <row r="16" spans="1:38" x14ac:dyDescent="0.2">
      <c r="A16" s="41">
        <f>1</f>
        <v>1</v>
      </c>
      <c r="B16" s="19"/>
      <c r="C16" s="42" t="s">
        <v>56</v>
      </c>
      <c r="D16" s="41"/>
      <c r="E16" s="41">
        <v>2013</v>
      </c>
      <c r="F16" s="19"/>
      <c r="G16" s="22">
        <v>542214000</v>
      </c>
      <c r="H16" s="19"/>
      <c r="I16" s="22"/>
      <c r="J16" s="22"/>
      <c r="K16" s="22">
        <f>G16</f>
        <v>542214000</v>
      </c>
      <c r="L16" s="19"/>
      <c r="M16" s="23">
        <v>15170228.732999999</v>
      </c>
      <c r="N16" s="23"/>
      <c r="O16" s="23">
        <f>ROUND((M16/G16)*K16,0)</f>
        <v>15170229</v>
      </c>
      <c r="P16" s="23"/>
      <c r="Q16" s="23">
        <v>846294</v>
      </c>
      <c r="R16" s="23"/>
      <c r="S16" s="23">
        <f>O16+Q16</f>
        <v>16016523</v>
      </c>
      <c r="T16" s="19"/>
      <c r="U16" s="25">
        <f>ROUND(M16/G16,5)</f>
        <v>2.7980000000000001E-2</v>
      </c>
      <c r="V16" s="19"/>
      <c r="W16" s="22">
        <v>550323969</v>
      </c>
      <c r="X16" s="19"/>
      <c r="Y16" s="26">
        <v>2.8400000000000002E-2</v>
      </c>
      <c r="Z16" s="19"/>
      <c r="AA16" s="43">
        <v>-4.2000000000000002E-4</v>
      </c>
      <c r="AB16" s="19"/>
      <c r="AC16" s="23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x14ac:dyDescent="0.2">
      <c r="A17" s="19"/>
      <c r="B17" s="19"/>
      <c r="C17" s="19"/>
      <c r="D17" s="19"/>
      <c r="E17" s="19"/>
      <c r="F17" s="19"/>
      <c r="G17" s="22"/>
      <c r="H17" s="19"/>
      <c r="I17" s="22"/>
      <c r="J17" s="22"/>
      <c r="K17" s="22"/>
      <c r="L17" s="19"/>
      <c r="M17" s="23"/>
      <c r="N17" s="23"/>
      <c r="O17" s="23"/>
      <c r="P17" s="23"/>
      <c r="Q17" s="23"/>
      <c r="R17" s="23"/>
      <c r="S17" s="23"/>
      <c r="T17" s="19"/>
      <c r="U17" s="19"/>
      <c r="V17" s="19"/>
      <c r="W17" s="22"/>
      <c r="X17" s="19"/>
      <c r="Y17" s="19"/>
      <c r="Z17" s="19"/>
      <c r="AA17" s="19"/>
      <c r="AB17" s="19"/>
      <c r="AC17" s="23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x14ac:dyDescent="0.2">
      <c r="A18" s="44">
        <f>A16+1</f>
        <v>2</v>
      </c>
      <c r="B18" s="19"/>
      <c r="C18" s="45" t="s">
        <v>47</v>
      </c>
      <c r="D18" s="19"/>
      <c r="E18" s="44">
        <v>2013</v>
      </c>
      <c r="F18" s="19"/>
      <c r="G18" s="22">
        <v>474833000</v>
      </c>
      <c r="H18" s="22"/>
      <c r="I18" s="22"/>
      <c r="J18" s="22"/>
      <c r="K18" s="22">
        <f>G18</f>
        <v>474833000</v>
      </c>
      <c r="L18" s="19"/>
      <c r="M18" s="23">
        <v>12129594.710000001</v>
      </c>
      <c r="N18" s="23"/>
      <c r="O18" s="23">
        <f>ROUND((M18/G18)*K18,0)</f>
        <v>12129595</v>
      </c>
      <c r="P18" s="23"/>
      <c r="Q18" s="23">
        <v>1401633</v>
      </c>
      <c r="R18" s="23"/>
      <c r="S18" s="23">
        <f>O18+Q18</f>
        <v>13531228</v>
      </c>
      <c r="T18" s="19"/>
      <c r="U18" s="25">
        <f>ROUND(M18/G18,5)</f>
        <v>2.554E-2</v>
      </c>
      <c r="V18" s="19"/>
      <c r="W18" s="22">
        <v>453917512</v>
      </c>
      <c r="X18" s="19"/>
      <c r="Y18" s="26">
        <v>2.8400000000000002E-2</v>
      </c>
      <c r="Z18" s="19"/>
      <c r="AA18" s="43">
        <v>-2.8600000000000001E-3</v>
      </c>
      <c r="AB18" s="19"/>
      <c r="AC18" s="23"/>
      <c r="AD18" s="19"/>
      <c r="AE18" s="24"/>
      <c r="AF18" s="19"/>
      <c r="AG18" s="23"/>
      <c r="AH18" s="24"/>
      <c r="AI18" s="24"/>
      <c r="AJ18" s="24"/>
      <c r="AK18" s="19"/>
      <c r="AL18" s="19"/>
    </row>
    <row r="19" spans="1:38" x14ac:dyDescent="0.2">
      <c r="A19" s="19"/>
      <c r="B19" s="19"/>
      <c r="C19" s="19"/>
      <c r="D19" s="19"/>
      <c r="E19" s="19"/>
      <c r="F19" s="19"/>
      <c r="G19" s="22"/>
      <c r="H19" s="22"/>
      <c r="I19" s="22"/>
      <c r="J19" s="22"/>
      <c r="K19" s="22"/>
      <c r="L19" s="19"/>
      <c r="M19" s="23"/>
      <c r="N19" s="23"/>
      <c r="O19" s="23"/>
      <c r="P19" s="23"/>
      <c r="Q19" s="23"/>
      <c r="R19" s="23"/>
      <c r="S19" s="23"/>
      <c r="T19" s="19"/>
      <c r="U19" s="25"/>
      <c r="V19" s="19"/>
      <c r="W19" s="22"/>
      <c r="X19" s="19"/>
      <c r="Y19" s="26" t="s">
        <v>3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x14ac:dyDescent="0.2">
      <c r="A20" s="44">
        <f>A18+1</f>
        <v>3</v>
      </c>
      <c r="B20" s="19"/>
      <c r="C20" s="46" t="s">
        <v>48</v>
      </c>
      <c r="D20" s="47">
        <f>[1]W7!C13</f>
        <v>2012</v>
      </c>
      <c r="E20" s="48">
        <v>2013</v>
      </c>
      <c r="F20" s="19"/>
      <c r="G20" s="22">
        <v>486952000</v>
      </c>
      <c r="H20" s="22"/>
      <c r="I20" s="22">
        <v>6679100</v>
      </c>
      <c r="J20" s="22"/>
      <c r="K20" s="49">
        <f>G20-I20</f>
        <v>480272900</v>
      </c>
      <c r="L20" s="19"/>
      <c r="M20" s="23">
        <v>13284120.6</v>
      </c>
      <c r="N20" s="23"/>
      <c r="O20" s="23">
        <f>ROUND((M20/G20)*K20,0)</f>
        <v>13101914</v>
      </c>
      <c r="P20" s="23"/>
      <c r="Q20" s="24">
        <v>-411831</v>
      </c>
      <c r="R20" s="23"/>
      <c r="S20" s="23">
        <f>O20+Q20</f>
        <v>12690083</v>
      </c>
      <c r="T20" s="19"/>
      <c r="U20" s="25">
        <f>ROUND(M20/G20,5)</f>
        <v>2.7279999999999999E-2</v>
      </c>
      <c r="V20" s="19"/>
      <c r="W20" s="22">
        <v>497904629</v>
      </c>
      <c r="X20" s="19"/>
      <c r="Y20" s="26">
        <v>2.8400000000000002E-2</v>
      </c>
      <c r="Z20" s="19"/>
      <c r="AA20" s="43">
        <v>-1.1199999999999999E-3</v>
      </c>
      <c r="AB20" s="19"/>
      <c r="AC20" s="23">
        <f>ROUND(Y20*W20,0)</f>
        <v>14140491</v>
      </c>
      <c r="AD20" s="19"/>
      <c r="AE20" s="24">
        <f>ROUND(W20*AA16,0)</f>
        <v>-209120</v>
      </c>
      <c r="AF20" s="19"/>
      <c r="AG20" s="23">
        <f>ROUND(AC20+AE20,0)</f>
        <v>13931371</v>
      </c>
      <c r="AH20" s="24">
        <f>ROUND(Z20*AD20,0)</f>
        <v>0</v>
      </c>
      <c r="AI20" s="24">
        <f>ROUND(AG20-S20,0)</f>
        <v>1241288</v>
      </c>
      <c r="AJ20" s="24"/>
      <c r="AK20" s="19"/>
      <c r="AL20" s="19"/>
    </row>
    <row r="21" spans="1:38" x14ac:dyDescent="0.2">
      <c r="A21" s="44"/>
      <c r="B21" s="19"/>
      <c r="C21" s="47" t="s">
        <v>3</v>
      </c>
      <c r="D21" s="19"/>
      <c r="E21" s="48" t="str">
        <f>[1]W7!C14</f>
        <v xml:space="preserve"> </v>
      </c>
      <c r="F21" s="19"/>
      <c r="G21" s="18"/>
      <c r="H21" s="22"/>
      <c r="I21" s="22"/>
      <c r="J21" s="22"/>
      <c r="K21" s="22"/>
      <c r="L21" s="19"/>
      <c r="M21" s="23"/>
      <c r="N21" s="23"/>
      <c r="O21" s="23"/>
      <c r="P21" s="23"/>
      <c r="Q21" s="24"/>
      <c r="R21" s="23"/>
      <c r="S21" s="23"/>
      <c r="T21" s="19"/>
      <c r="U21" s="25"/>
      <c r="V21" s="19"/>
      <c r="W21" s="19"/>
      <c r="X21" s="19"/>
      <c r="Y21" s="26" t="s">
        <v>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x14ac:dyDescent="0.2">
      <c r="A22" s="44">
        <f>A20+1</f>
        <v>4</v>
      </c>
      <c r="B22" s="44"/>
      <c r="C22" s="46" t="s">
        <v>49</v>
      </c>
      <c r="D22" s="44"/>
      <c r="E22" s="48">
        <v>2013</v>
      </c>
      <c r="F22" s="19"/>
      <c r="G22" s="18">
        <v>579155000</v>
      </c>
      <c r="H22" s="22"/>
      <c r="I22" s="22">
        <v>7869700</v>
      </c>
      <c r="J22" s="22"/>
      <c r="K22" s="22">
        <f>G22-I22</f>
        <v>571285300</v>
      </c>
      <c r="L22" s="19"/>
      <c r="M22" s="23">
        <v>17681027.920000002</v>
      </c>
      <c r="N22" s="23"/>
      <c r="O22" s="23">
        <f>ROUND((M22/G22)*K22,0)</f>
        <v>17440774</v>
      </c>
      <c r="P22" s="23"/>
      <c r="Q22" s="24">
        <v>-170274</v>
      </c>
      <c r="R22" s="23"/>
      <c r="S22" s="23">
        <f>O22+Q22</f>
        <v>17270500</v>
      </c>
      <c r="T22" s="19"/>
      <c r="U22" s="25">
        <f>ROUND(M22/G22,5)</f>
        <v>3.0530000000000002E-2</v>
      </c>
      <c r="V22" s="19"/>
      <c r="W22" s="20">
        <v>570541462</v>
      </c>
      <c r="X22" s="19"/>
      <c r="Y22" s="26">
        <v>2.8400000000000002E-2</v>
      </c>
      <c r="Z22" s="19"/>
      <c r="AA22" s="43">
        <v>2.1299999999999999E-3</v>
      </c>
      <c r="AB22" s="19"/>
      <c r="AC22" s="23">
        <f>ROUND(Y22*W22,0)</f>
        <v>16203378</v>
      </c>
      <c r="AD22" s="19"/>
      <c r="AE22" s="24">
        <f>ROUND(W22*AA18,0)</f>
        <v>-1631749</v>
      </c>
      <c r="AF22" s="19"/>
      <c r="AG22" s="23">
        <f>ROUND(AC22+AE22,0)</f>
        <v>14571629</v>
      </c>
      <c r="AH22" s="24">
        <f>ROUND(Z22*AD22,0)</f>
        <v>0</v>
      </c>
      <c r="AI22" s="24">
        <f>ROUND(AG22-S22,0)</f>
        <v>-2698871</v>
      </c>
      <c r="AJ22" s="24"/>
      <c r="AK22" s="19"/>
      <c r="AL22" s="19"/>
    </row>
    <row r="23" spans="1:38" x14ac:dyDescent="0.2">
      <c r="A23" s="44"/>
      <c r="B23" s="44"/>
      <c r="C23" s="47" t="s">
        <v>3</v>
      </c>
      <c r="D23" s="44"/>
      <c r="E23" s="48" t="str">
        <f>[1]W7!C16</f>
        <v xml:space="preserve"> </v>
      </c>
      <c r="F23" s="19"/>
      <c r="G23" s="18"/>
      <c r="H23" s="22"/>
      <c r="I23" s="22" t="s">
        <v>3</v>
      </c>
      <c r="J23" s="22"/>
      <c r="K23" s="22"/>
      <c r="L23" s="19"/>
      <c r="M23" s="23"/>
      <c r="N23" s="23"/>
      <c r="O23" s="23"/>
      <c r="P23" s="23"/>
      <c r="Q23" s="24"/>
      <c r="R23" s="23"/>
      <c r="S23" s="23"/>
      <c r="T23" s="19"/>
      <c r="U23" s="25"/>
      <c r="V23" s="19"/>
      <c r="W23" s="20"/>
      <c r="X23" s="19"/>
      <c r="Y23" s="26" t="s">
        <v>3</v>
      </c>
      <c r="Z23" s="19"/>
      <c r="AA23" s="19"/>
      <c r="AB23" s="19"/>
      <c r="AC23" s="19"/>
      <c r="AD23" s="19"/>
      <c r="AE23" s="19"/>
      <c r="AF23" s="19"/>
      <c r="AG23" s="19"/>
      <c r="AH23" s="19"/>
      <c r="AI23" s="24"/>
      <c r="AJ23" s="24"/>
      <c r="AK23" s="19"/>
      <c r="AL23" s="19"/>
    </row>
    <row r="24" spans="1:38" x14ac:dyDescent="0.2">
      <c r="A24" s="44">
        <f>A22+1</f>
        <v>5</v>
      </c>
      <c r="B24" s="44"/>
      <c r="C24" s="46" t="s">
        <v>50</v>
      </c>
      <c r="D24" s="44"/>
      <c r="E24" s="48">
        <v>2013</v>
      </c>
      <c r="F24" s="19"/>
      <c r="G24" s="18">
        <v>634238000</v>
      </c>
      <c r="H24" s="22"/>
      <c r="I24" s="22">
        <v>9017200</v>
      </c>
      <c r="J24" s="22"/>
      <c r="K24" s="22">
        <f>G24-I24</f>
        <v>625220800</v>
      </c>
      <c r="L24" s="19"/>
      <c r="M24" s="23">
        <v>16892828.653999999</v>
      </c>
      <c r="N24" s="23"/>
      <c r="O24" s="23">
        <f>ROUND((M24/G24)*K24,0)</f>
        <v>16652657</v>
      </c>
      <c r="P24" s="23"/>
      <c r="Q24" s="24">
        <v>-2400476</v>
      </c>
      <c r="R24" s="23"/>
      <c r="S24" s="23">
        <f>O24+Q24</f>
        <v>14252181</v>
      </c>
      <c r="T24" s="19"/>
      <c r="U24" s="25">
        <f>ROUND(M24/G24,5)</f>
        <v>2.6630000000000001E-2</v>
      </c>
      <c r="V24" s="19"/>
      <c r="W24" s="20">
        <v>601269198</v>
      </c>
      <c r="X24" s="19"/>
      <c r="Y24" s="26">
        <v>2.8400000000000002E-2</v>
      </c>
      <c r="Z24" s="19"/>
      <c r="AA24" s="43">
        <v>-1.7700000000000001E-3</v>
      </c>
      <c r="AB24" s="19"/>
      <c r="AC24" s="23">
        <f>ROUND(Y24*W24,0)</f>
        <v>17076045</v>
      </c>
      <c r="AD24" s="19"/>
      <c r="AE24" s="24">
        <f>ROUND(W24*AA20,0)</f>
        <v>-673422</v>
      </c>
      <c r="AF24" s="19"/>
      <c r="AG24" s="23">
        <f>ROUND(AC24+AE24,0)</f>
        <v>16402623</v>
      </c>
      <c r="AH24" s="19"/>
      <c r="AI24" s="24">
        <f>ROUND(AG24-S24,0)</f>
        <v>2150442</v>
      </c>
      <c r="AJ24" s="24"/>
      <c r="AK24" s="19"/>
      <c r="AL24" s="19"/>
    </row>
    <row r="25" spans="1:38" x14ac:dyDescent="0.2">
      <c r="A25" s="44"/>
      <c r="B25" s="44"/>
      <c r="C25" s="47" t="s">
        <v>3</v>
      </c>
      <c r="D25" s="44"/>
      <c r="E25" s="48" t="str">
        <f>[1]W7!C18</f>
        <v xml:space="preserve"> </v>
      </c>
      <c r="F25" s="19"/>
      <c r="G25" s="18"/>
      <c r="H25" s="22"/>
      <c r="I25" s="22" t="s">
        <v>3</v>
      </c>
      <c r="J25" s="22"/>
      <c r="K25" s="22"/>
      <c r="L25" s="19"/>
      <c r="M25" s="23"/>
      <c r="N25" s="23"/>
      <c r="O25" s="23"/>
      <c r="P25" s="23"/>
      <c r="Q25" s="24"/>
      <c r="R25" s="23"/>
      <c r="S25" s="23"/>
      <c r="T25" s="19"/>
      <c r="U25" s="25"/>
      <c r="V25" s="19"/>
      <c r="W25" s="20"/>
      <c r="X25" s="19"/>
      <c r="Y25" s="26" t="s">
        <v>3</v>
      </c>
      <c r="Z25" s="19"/>
      <c r="AA25" s="19"/>
      <c r="AB25" s="19"/>
      <c r="AC25" s="19"/>
      <c r="AD25" s="19"/>
      <c r="AE25" s="19"/>
      <c r="AF25" s="19"/>
      <c r="AG25" s="19"/>
      <c r="AH25" s="19"/>
      <c r="AI25" s="24"/>
      <c r="AJ25" s="24"/>
      <c r="AK25" s="19"/>
      <c r="AL25" s="19"/>
    </row>
    <row r="26" spans="1:38" x14ac:dyDescent="0.2">
      <c r="A26" s="44">
        <f>A24+1</f>
        <v>6</v>
      </c>
      <c r="B26" s="44"/>
      <c r="C26" s="46" t="s">
        <v>51</v>
      </c>
      <c r="D26" s="44"/>
      <c r="E26" s="48">
        <v>2014</v>
      </c>
      <c r="F26" s="19"/>
      <c r="G26" s="18">
        <v>755082000</v>
      </c>
      <c r="H26" s="22"/>
      <c r="I26" s="22">
        <v>11047100</v>
      </c>
      <c r="J26" s="22"/>
      <c r="K26" s="22">
        <f>G26-I26</f>
        <v>744034900</v>
      </c>
      <c r="L26" s="19"/>
      <c r="M26" s="23">
        <v>19958870.100000001</v>
      </c>
      <c r="N26" s="23"/>
      <c r="O26" s="23">
        <f>ROUND((M26/G26)*K26,0)</f>
        <v>19666865</v>
      </c>
      <c r="P26" s="23"/>
      <c r="Q26" s="24">
        <v>-2444502</v>
      </c>
      <c r="R26" s="23"/>
      <c r="S26" s="23">
        <f>O26+Q26</f>
        <v>17222363</v>
      </c>
      <c r="T26" s="19"/>
      <c r="U26" s="25">
        <f>ROUND(M26/G26,5)</f>
        <v>2.6429999999999999E-2</v>
      </c>
      <c r="V26" s="19"/>
      <c r="W26" s="20">
        <v>727096121</v>
      </c>
      <c r="X26" s="19"/>
      <c r="Y26" s="26">
        <v>2.8400000000000002E-2</v>
      </c>
      <c r="Z26" s="19"/>
      <c r="AA26" s="43">
        <v>-1.97E-3</v>
      </c>
      <c r="AB26" s="19"/>
      <c r="AC26" s="23">
        <f>ROUND(Y26*W26,0)</f>
        <v>20649530</v>
      </c>
      <c r="AD26" s="19"/>
      <c r="AE26" s="24">
        <f>ROUND(W26*AA22,0)</f>
        <v>1548715</v>
      </c>
      <c r="AF26" s="19"/>
      <c r="AG26" s="23">
        <f>ROUND(AC26+AE26,0)</f>
        <v>22198245</v>
      </c>
      <c r="AH26" s="19"/>
      <c r="AI26" s="24">
        <f>ROUND(AG26-S26,0)</f>
        <v>4975882</v>
      </c>
      <c r="AJ26" s="24"/>
      <c r="AK26" s="19"/>
      <c r="AL26" s="19"/>
    </row>
    <row r="27" spans="1:38" x14ac:dyDescent="0.2">
      <c r="A27" s="44"/>
      <c r="B27" s="44"/>
      <c r="C27" s="47" t="s">
        <v>3</v>
      </c>
      <c r="D27" s="44"/>
      <c r="E27" s="48" t="str">
        <f>[1]W7!C20</f>
        <v xml:space="preserve"> </v>
      </c>
      <c r="F27" s="19"/>
      <c r="G27" s="18"/>
      <c r="H27" s="22"/>
      <c r="I27" s="22" t="s">
        <v>3</v>
      </c>
      <c r="J27" s="22"/>
      <c r="K27" s="22"/>
      <c r="L27" s="19"/>
      <c r="M27" s="23"/>
      <c r="N27" s="23"/>
      <c r="O27" s="23"/>
      <c r="P27" s="23"/>
      <c r="Q27" s="24"/>
      <c r="R27" s="23"/>
      <c r="S27" s="23"/>
      <c r="T27" s="19"/>
      <c r="U27" s="25"/>
      <c r="V27" s="19"/>
      <c r="W27" s="20"/>
      <c r="X27" s="19"/>
      <c r="Y27" s="26" t="s">
        <v>3</v>
      </c>
      <c r="Z27" s="19"/>
      <c r="AA27" s="19"/>
      <c r="AB27" s="19"/>
      <c r="AC27" s="19"/>
      <c r="AD27" s="19"/>
      <c r="AE27" s="19"/>
      <c r="AF27" s="19"/>
      <c r="AG27" s="19"/>
      <c r="AH27" s="19"/>
      <c r="AI27" s="24"/>
      <c r="AJ27" s="24"/>
      <c r="AK27" s="19"/>
      <c r="AL27" s="19"/>
    </row>
    <row r="28" spans="1:38" x14ac:dyDescent="0.2">
      <c r="A28" s="44">
        <f>A26+1</f>
        <v>7</v>
      </c>
      <c r="B28" s="44"/>
      <c r="C28" s="46" t="s">
        <v>52</v>
      </c>
      <c r="D28" s="44"/>
      <c r="E28" s="48">
        <v>2014</v>
      </c>
      <c r="F28" s="19"/>
      <c r="G28" s="18">
        <v>626869000</v>
      </c>
      <c r="H28" s="22"/>
      <c r="I28" s="22">
        <v>9156500</v>
      </c>
      <c r="J28" s="22"/>
      <c r="K28" s="22">
        <f>G28-I28</f>
        <v>617712500</v>
      </c>
      <c r="L28" s="19"/>
      <c r="M28" s="23">
        <v>23228139.752000004</v>
      </c>
      <c r="N28" s="23"/>
      <c r="O28" s="23">
        <f>ROUND((M28/G28)*K28,0)</f>
        <v>22888853</v>
      </c>
      <c r="P28" s="23"/>
      <c r="Q28" s="24">
        <v>-5804907</v>
      </c>
      <c r="R28" s="23"/>
      <c r="S28" s="23">
        <f>O28+Q28</f>
        <v>17083946</v>
      </c>
      <c r="T28" s="19"/>
      <c r="U28" s="25">
        <f>ROUND(M28/G28,5)</f>
        <v>3.705E-2</v>
      </c>
      <c r="V28" s="19"/>
      <c r="W28" s="20">
        <v>590212723</v>
      </c>
      <c r="X28" s="19"/>
      <c r="Y28" s="26">
        <v>2.8400000000000002E-2</v>
      </c>
      <c r="Z28" s="19"/>
      <c r="AA28" s="43">
        <v>8.6499999999999997E-3</v>
      </c>
      <c r="AB28" s="19"/>
      <c r="AC28" s="23">
        <f>ROUND(Y28*W28,0)</f>
        <v>16762041</v>
      </c>
      <c r="AD28" s="19"/>
      <c r="AE28" s="24">
        <f>ROUND(W28*AA24,0)</f>
        <v>-1044677</v>
      </c>
      <c r="AF28" s="19"/>
      <c r="AG28" s="23">
        <f>ROUND(AC28+AE28,0)</f>
        <v>15717364</v>
      </c>
      <c r="AH28" s="19"/>
      <c r="AI28" s="24">
        <f>ROUND(AG28-S28,0)</f>
        <v>-1366582</v>
      </c>
      <c r="AJ28" s="24"/>
      <c r="AK28" s="19"/>
      <c r="AL28" s="19"/>
    </row>
    <row r="29" spans="1:38" x14ac:dyDescent="0.2">
      <c r="A29" s="44"/>
      <c r="B29" s="44"/>
      <c r="C29" s="47" t="s">
        <v>3</v>
      </c>
      <c r="D29" s="44"/>
      <c r="E29" s="48" t="str">
        <f>[1]W7!C22</f>
        <v xml:space="preserve"> </v>
      </c>
      <c r="F29" s="19"/>
      <c r="G29" s="18"/>
      <c r="H29" s="22"/>
      <c r="I29" s="22" t="s">
        <v>3</v>
      </c>
      <c r="J29" s="22"/>
      <c r="K29" s="22"/>
      <c r="L29" s="19"/>
      <c r="M29" s="23"/>
      <c r="N29" s="23"/>
      <c r="O29" s="23"/>
      <c r="P29" s="23"/>
      <c r="Q29" s="24"/>
      <c r="R29" s="23"/>
      <c r="S29" s="23"/>
      <c r="T29" s="19"/>
      <c r="U29" s="25"/>
      <c r="V29" s="19"/>
      <c r="W29" s="20"/>
      <c r="X29" s="19"/>
      <c r="Y29" s="26" t="s">
        <v>3</v>
      </c>
      <c r="Z29" s="19"/>
      <c r="AA29" s="19"/>
      <c r="AB29" s="19"/>
      <c r="AC29" s="19"/>
      <c r="AD29" s="19"/>
      <c r="AE29" s="19"/>
      <c r="AF29" s="19"/>
      <c r="AG29" s="19"/>
      <c r="AH29" s="19"/>
      <c r="AI29" s="24"/>
      <c r="AJ29" s="24"/>
      <c r="AK29" s="19"/>
      <c r="AL29" s="19"/>
    </row>
    <row r="30" spans="1:38" x14ac:dyDescent="0.2">
      <c r="A30" s="44">
        <f>A28+1</f>
        <v>8</v>
      </c>
      <c r="B30" s="44"/>
      <c r="C30" s="46" t="s">
        <v>31</v>
      </c>
      <c r="D30" s="44"/>
      <c r="E30" s="48">
        <v>2014</v>
      </c>
      <c r="F30" s="19"/>
      <c r="G30" s="18">
        <v>530008000</v>
      </c>
      <c r="H30" s="22"/>
      <c r="I30" s="22">
        <v>8605000</v>
      </c>
      <c r="J30" s="22"/>
      <c r="K30" s="22">
        <f>G30-I30</f>
        <v>521403000</v>
      </c>
      <c r="L30" s="19"/>
      <c r="M30" s="23">
        <v>18353422.589999996</v>
      </c>
      <c r="N30" s="23"/>
      <c r="O30" s="23">
        <f>ROUND((M30/G30)*K30,0)</f>
        <v>18055444</v>
      </c>
      <c r="P30" s="23"/>
      <c r="Q30" s="24">
        <v>-4933030</v>
      </c>
      <c r="R30" s="23"/>
      <c r="S30" s="23">
        <f>O30+Q30</f>
        <v>13122414</v>
      </c>
      <c r="T30" s="19"/>
      <c r="U30" s="25">
        <f>ROUND(M30/G30,5)</f>
        <v>3.4630000000000001E-2</v>
      </c>
      <c r="V30" s="19"/>
      <c r="W30" s="20">
        <v>626175478</v>
      </c>
      <c r="X30" s="19"/>
      <c r="Y30" s="26">
        <v>2.8400000000000002E-2</v>
      </c>
      <c r="Z30" s="19"/>
      <c r="AA30" s="43">
        <v>6.2300000000000003E-3</v>
      </c>
      <c r="AB30" s="19"/>
      <c r="AC30" s="23">
        <f>ROUND(Y30*W30,0)</f>
        <v>17783384</v>
      </c>
      <c r="AD30" s="19"/>
      <c r="AE30" s="24">
        <f>ROUND(W30*AA26,0)</f>
        <v>-1233566</v>
      </c>
      <c r="AF30" s="19"/>
      <c r="AG30" s="23">
        <f>ROUND(AC30+AE30,0)</f>
        <v>16549818</v>
      </c>
      <c r="AH30" s="19"/>
      <c r="AI30" s="24">
        <f>ROUND(AG30-S30,0)</f>
        <v>3427404</v>
      </c>
      <c r="AJ30" s="24"/>
      <c r="AK30" s="19"/>
      <c r="AL30" s="19"/>
    </row>
    <row r="31" spans="1:38" x14ac:dyDescent="0.2">
      <c r="A31" s="44"/>
      <c r="B31" s="44"/>
      <c r="C31" s="47" t="s">
        <v>3</v>
      </c>
      <c r="D31" s="44"/>
      <c r="E31" s="48" t="str">
        <f>[1]W7!C24</f>
        <v xml:space="preserve"> </v>
      </c>
      <c r="F31" s="19"/>
      <c r="G31" s="18"/>
      <c r="H31" s="22"/>
      <c r="I31" s="22" t="s">
        <v>3</v>
      </c>
      <c r="J31" s="22"/>
      <c r="K31" s="22"/>
      <c r="L31" s="19"/>
      <c r="M31" s="23"/>
      <c r="N31" s="23"/>
      <c r="O31" s="23"/>
      <c r="P31" s="23"/>
      <c r="Q31" s="24"/>
      <c r="R31" s="23"/>
      <c r="S31" s="23"/>
      <c r="T31" s="19"/>
      <c r="U31" s="25"/>
      <c r="V31" s="19"/>
      <c r="W31" s="20"/>
      <c r="X31" s="19"/>
      <c r="Y31" s="26" t="s">
        <v>3</v>
      </c>
      <c r="Z31" s="19"/>
      <c r="AA31" s="19"/>
      <c r="AB31" s="19"/>
      <c r="AC31" s="19"/>
      <c r="AD31" s="19"/>
      <c r="AE31" s="19"/>
      <c r="AF31" s="19"/>
      <c r="AG31" s="19"/>
      <c r="AH31" s="19"/>
      <c r="AI31" s="24"/>
      <c r="AJ31" s="24"/>
      <c r="AK31" s="19"/>
      <c r="AL31" s="19"/>
    </row>
    <row r="32" spans="1:38" x14ac:dyDescent="0.2">
      <c r="A32" s="44">
        <f>A30+1</f>
        <v>9</v>
      </c>
      <c r="B32" s="44"/>
      <c r="C32" s="46" t="s">
        <v>57</v>
      </c>
      <c r="D32" s="44"/>
      <c r="E32" s="48">
        <v>2014</v>
      </c>
      <c r="F32" s="19"/>
      <c r="G32" s="18">
        <v>469384000</v>
      </c>
      <c r="H32" s="22"/>
      <c r="I32" s="22">
        <v>6391700</v>
      </c>
      <c r="J32" s="22"/>
      <c r="K32" s="22">
        <f>G32-I32</f>
        <v>462992300</v>
      </c>
      <c r="L32" s="19"/>
      <c r="M32" s="23">
        <v>17722956.469999999</v>
      </c>
      <c r="N32" s="23"/>
      <c r="O32" s="23">
        <f>ROUND((M32/G32)*K32,0)</f>
        <v>17481619</v>
      </c>
      <c r="P32" s="23"/>
      <c r="Q32" s="24">
        <v>-592942</v>
      </c>
      <c r="R32" s="23"/>
      <c r="S32" s="23">
        <f>O32+Q32</f>
        <v>16888677</v>
      </c>
      <c r="T32" s="19"/>
      <c r="U32" s="25">
        <f>ROUND(M32/G32,5)</f>
        <v>3.7760000000000002E-2</v>
      </c>
      <c r="V32" s="19"/>
      <c r="W32" s="20">
        <v>440658617</v>
      </c>
      <c r="X32" s="19"/>
      <c r="Y32" s="26">
        <v>2.8400000000000002E-2</v>
      </c>
      <c r="Z32" s="19"/>
      <c r="AA32" s="43">
        <v>9.3600000000000003E-3</v>
      </c>
      <c r="AB32" s="19"/>
      <c r="AC32" s="23">
        <f>ROUND(Y32*W32,0)</f>
        <v>12514705</v>
      </c>
      <c r="AD32" s="19"/>
      <c r="AE32" s="24">
        <f>ROUND(W32*AA28,0)</f>
        <v>3811697</v>
      </c>
      <c r="AF32" s="19"/>
      <c r="AG32" s="23">
        <f>ROUND(AC32+AE32,0)</f>
        <v>16326402</v>
      </c>
      <c r="AH32" s="19"/>
      <c r="AI32" s="24">
        <f>ROUND(AG32-S32,0)</f>
        <v>-562275</v>
      </c>
      <c r="AJ32" s="24"/>
      <c r="AK32" s="19"/>
      <c r="AL32" s="19"/>
    </row>
    <row r="33" spans="1:38" x14ac:dyDescent="0.2">
      <c r="A33" s="44"/>
      <c r="B33" s="44"/>
      <c r="C33" s="47" t="s">
        <v>3</v>
      </c>
      <c r="D33" s="44"/>
      <c r="E33" s="48" t="str">
        <f>[1]W7!C26</f>
        <v xml:space="preserve"> </v>
      </c>
      <c r="F33" s="19"/>
      <c r="G33" s="18"/>
      <c r="H33" s="22"/>
      <c r="I33" s="22"/>
      <c r="J33" s="22"/>
      <c r="K33" s="22"/>
      <c r="L33" s="19"/>
      <c r="M33" s="23"/>
      <c r="N33" s="23"/>
      <c r="O33" s="23"/>
      <c r="P33" s="23"/>
      <c r="Q33" s="24"/>
      <c r="R33" s="23"/>
      <c r="S33" s="23"/>
      <c r="T33" s="19"/>
      <c r="U33" s="25"/>
      <c r="V33" s="19"/>
      <c r="W33" s="20"/>
      <c r="X33" s="19"/>
      <c r="Y33" s="26" t="s">
        <v>3</v>
      </c>
      <c r="Z33" s="19"/>
      <c r="AA33" s="19"/>
      <c r="AB33" s="19"/>
      <c r="AC33" s="19"/>
      <c r="AD33" s="19"/>
      <c r="AE33" s="19"/>
      <c r="AF33" s="19"/>
      <c r="AG33" s="19"/>
      <c r="AH33" s="19"/>
      <c r="AI33" s="24"/>
      <c r="AJ33" s="24"/>
      <c r="AK33" s="19"/>
      <c r="AL33" s="19"/>
    </row>
    <row r="34" spans="1:38" x14ac:dyDescent="0.2">
      <c r="A34" s="44">
        <f>A32+1</f>
        <v>10</v>
      </c>
      <c r="B34" s="44"/>
      <c r="C34" s="46" t="s">
        <v>53</v>
      </c>
      <c r="D34" s="44"/>
      <c r="E34" s="48">
        <v>2014</v>
      </c>
      <c r="F34" s="19"/>
      <c r="G34" s="18">
        <v>481881000</v>
      </c>
      <c r="H34" s="22"/>
      <c r="I34" s="22">
        <v>6690100</v>
      </c>
      <c r="J34" s="22"/>
      <c r="K34" s="22">
        <f>G34-I34</f>
        <v>475190900</v>
      </c>
      <c r="L34" s="19"/>
      <c r="M34" s="23">
        <v>17055703.560000002</v>
      </c>
      <c r="N34" s="23"/>
      <c r="O34" s="23">
        <f>ROUND((M34/G34)*K34,0)</f>
        <v>16818914</v>
      </c>
      <c r="P34" s="23"/>
      <c r="Q34" s="24">
        <v>1073615</v>
      </c>
      <c r="R34" s="23"/>
      <c r="S34" s="23">
        <f>O34+Q34</f>
        <v>17892529</v>
      </c>
      <c r="T34" s="19"/>
      <c r="U34" s="25">
        <f>ROUND(M34/G34,5)</f>
        <v>3.5389999999999998E-2</v>
      </c>
      <c r="V34" s="19"/>
      <c r="W34" s="20">
        <v>524708651</v>
      </c>
      <c r="X34" s="19"/>
      <c r="Y34" s="26">
        <v>2.8400000000000002E-2</v>
      </c>
      <c r="Z34" s="19"/>
      <c r="AA34" s="43">
        <v>6.9899999999999997E-3</v>
      </c>
      <c r="AB34" s="19"/>
      <c r="AC34" s="23">
        <f>ROUND(Y34*W34,0)</f>
        <v>14901726</v>
      </c>
      <c r="AD34" s="19"/>
      <c r="AE34" s="24">
        <f>ROUND(W34*AA30,0)</f>
        <v>3268935</v>
      </c>
      <c r="AF34" s="19"/>
      <c r="AG34" s="23">
        <f>ROUND(AC34+AE34,0)</f>
        <v>18170661</v>
      </c>
      <c r="AH34" s="19"/>
      <c r="AI34" s="24">
        <f>ROUND(AG34-S34,0)</f>
        <v>278132</v>
      </c>
      <c r="AJ34" s="24"/>
      <c r="AK34" s="19"/>
      <c r="AL34" s="19"/>
    </row>
    <row r="35" spans="1:38" x14ac:dyDescent="0.2">
      <c r="A35" s="44"/>
      <c r="B35" s="44"/>
      <c r="C35" s="47" t="s">
        <v>3</v>
      </c>
      <c r="D35" s="44"/>
      <c r="E35" s="48" t="str">
        <f>[1]W7!C28</f>
        <v xml:space="preserve"> </v>
      </c>
      <c r="F35" s="19"/>
      <c r="G35" s="22"/>
      <c r="H35" s="22"/>
      <c r="I35" s="22"/>
      <c r="J35" s="22"/>
      <c r="K35" s="22"/>
      <c r="L35" s="19"/>
      <c r="M35" s="23"/>
      <c r="N35" s="23"/>
      <c r="O35" s="23"/>
      <c r="P35" s="23"/>
      <c r="Q35" s="24"/>
      <c r="R35" s="23"/>
      <c r="S35" s="23"/>
      <c r="T35" s="19"/>
      <c r="U35" s="25"/>
      <c r="V35" s="19"/>
      <c r="W35" s="20"/>
      <c r="X35" s="19"/>
      <c r="Y35" s="26" t="s">
        <v>3</v>
      </c>
      <c r="Z35" s="19"/>
      <c r="AA35" s="19"/>
      <c r="AB35" s="19"/>
      <c r="AC35" s="19"/>
      <c r="AD35" s="19"/>
      <c r="AE35" s="19"/>
      <c r="AF35" s="19"/>
      <c r="AG35" s="19"/>
      <c r="AH35" s="19"/>
      <c r="AI35" s="24"/>
      <c r="AJ35" s="24"/>
      <c r="AK35" s="19"/>
      <c r="AL35" s="19"/>
    </row>
    <row r="36" spans="1:38" x14ac:dyDescent="0.2">
      <c r="A36" s="44">
        <f>A34+1</f>
        <v>11</v>
      </c>
      <c r="B36" s="44"/>
      <c r="C36" s="46" t="s">
        <v>54</v>
      </c>
      <c r="D36" s="44"/>
      <c r="E36" s="48">
        <v>2014</v>
      </c>
      <c r="F36" s="19"/>
      <c r="G36" s="22">
        <v>517352000</v>
      </c>
      <c r="H36" s="22"/>
      <c r="I36" s="22">
        <v>7434700</v>
      </c>
      <c r="J36" s="22"/>
      <c r="K36" s="22">
        <f>G36-I36</f>
        <v>509917300</v>
      </c>
      <c r="L36" s="19"/>
      <c r="M36" s="23">
        <v>17994542.379999999</v>
      </c>
      <c r="N36" s="23"/>
      <c r="O36" s="23">
        <f>ROUND((M36/G36)*K36,0)</f>
        <v>17735949</v>
      </c>
      <c r="P36" s="23"/>
      <c r="Q36" s="24">
        <v>-61597</v>
      </c>
      <c r="R36" s="23"/>
      <c r="S36" s="23">
        <f>O36+Q36</f>
        <v>17674352</v>
      </c>
      <c r="T36" s="19"/>
      <c r="U36" s="25">
        <f>ROUND(M36/G36,5)</f>
        <v>3.4779999999999998E-2</v>
      </c>
      <c r="V36" s="19"/>
      <c r="W36" s="20">
        <v>513007262</v>
      </c>
      <c r="X36" s="19"/>
      <c r="Y36" s="26">
        <v>2.8400000000000002E-2</v>
      </c>
      <c r="Z36" s="19"/>
      <c r="AA36" s="43">
        <v>6.3800000000000003E-3</v>
      </c>
      <c r="AB36" s="19"/>
      <c r="AC36" s="23">
        <f>ROUND(Y36*W36,0)</f>
        <v>14569406</v>
      </c>
      <c r="AD36" s="19"/>
      <c r="AE36" s="24">
        <f>ROUND(W36*AA32,0)</f>
        <v>4801748</v>
      </c>
      <c r="AF36" s="19"/>
      <c r="AG36" s="23">
        <f>ROUND(AC36+AE36,0)</f>
        <v>19371154</v>
      </c>
      <c r="AH36" s="19"/>
      <c r="AI36" s="24">
        <f>ROUND(AG36-S36,0)</f>
        <v>1696802</v>
      </c>
      <c r="AJ36" s="24"/>
      <c r="AK36" s="19"/>
      <c r="AL36" s="19"/>
    </row>
    <row r="37" spans="1:38" x14ac:dyDescent="0.2">
      <c r="A37" s="44"/>
      <c r="B37" s="44"/>
      <c r="C37" s="47" t="s">
        <v>3</v>
      </c>
      <c r="D37" s="44"/>
      <c r="E37" s="48" t="s">
        <v>3</v>
      </c>
      <c r="F37" s="19"/>
      <c r="G37" s="22"/>
      <c r="H37" s="22"/>
      <c r="I37" s="22"/>
      <c r="J37" s="22"/>
      <c r="K37" s="22"/>
      <c r="L37" s="19"/>
      <c r="M37" s="23"/>
      <c r="N37" s="23"/>
      <c r="O37" s="23"/>
      <c r="P37" s="23"/>
      <c r="Q37" s="24"/>
      <c r="R37" s="23"/>
      <c r="S37" s="23"/>
      <c r="T37" s="19"/>
      <c r="U37" s="25"/>
      <c r="V37" s="19"/>
      <c r="W37" s="20"/>
      <c r="X37" s="19"/>
      <c r="Y37" s="19"/>
      <c r="Z37" s="19"/>
      <c r="AA37" s="19"/>
      <c r="AB37" s="19"/>
      <c r="AC37" s="23"/>
      <c r="AD37" s="19"/>
      <c r="AE37" s="19"/>
      <c r="AF37" s="19"/>
      <c r="AG37" s="23"/>
      <c r="AH37" s="19"/>
      <c r="AI37" s="24"/>
      <c r="AJ37" s="24"/>
      <c r="AK37" s="19"/>
      <c r="AL37" s="19"/>
    </row>
    <row r="38" spans="1:38" x14ac:dyDescent="0.2">
      <c r="A38" s="44">
        <f>A36+1</f>
        <v>12</v>
      </c>
      <c r="B38" s="44"/>
      <c r="C38" s="46" t="s">
        <v>55</v>
      </c>
      <c r="D38" s="44"/>
      <c r="E38" s="48">
        <v>2014</v>
      </c>
      <c r="F38" s="19"/>
      <c r="G38" s="22">
        <v>533564000</v>
      </c>
      <c r="H38" s="22"/>
      <c r="I38" s="22">
        <v>7733400</v>
      </c>
      <c r="J38" s="22"/>
      <c r="K38" s="22">
        <f>G38-I38</f>
        <v>525830600</v>
      </c>
      <c r="L38" s="19"/>
      <c r="M38" s="23">
        <v>19049859.750000004</v>
      </c>
      <c r="N38" s="23"/>
      <c r="O38" s="23">
        <f>ROUND((M38/G38)*K38,0)</f>
        <v>18773754</v>
      </c>
      <c r="P38" s="23"/>
      <c r="Q38" s="24">
        <v>-327236</v>
      </c>
      <c r="R38" s="23"/>
      <c r="S38" s="23">
        <f>O38+Q38</f>
        <v>18446518</v>
      </c>
      <c r="T38" s="19"/>
      <c r="U38" s="25">
        <f>ROUND(M38/G38,5)</f>
        <v>3.5700000000000003E-2</v>
      </c>
      <c r="V38" s="19"/>
      <c r="W38" s="20">
        <v>507524113</v>
      </c>
      <c r="X38" s="19"/>
      <c r="Y38" s="26">
        <v>2.8400000000000002E-2</v>
      </c>
      <c r="Z38" s="19"/>
      <c r="AA38" s="43">
        <v>7.3000000000000001E-3</v>
      </c>
      <c r="AB38" s="19"/>
      <c r="AC38" s="23">
        <f>ROUND(Y38*W38,0)</f>
        <v>14413685</v>
      </c>
      <c r="AD38" s="19"/>
      <c r="AE38" s="24">
        <f>ROUND(W38*AA34,0)</f>
        <v>3547594</v>
      </c>
      <c r="AF38" s="19"/>
      <c r="AG38" s="23">
        <f>ROUND(AC38+AE38,0)</f>
        <v>17961279</v>
      </c>
      <c r="AH38" s="19"/>
      <c r="AI38" s="24">
        <f>ROUND(AG38-S38,0)</f>
        <v>-485239</v>
      </c>
      <c r="AJ38" s="24"/>
      <c r="AK38" s="19"/>
      <c r="AL38" s="19"/>
    </row>
    <row r="39" spans="1:38" x14ac:dyDescent="0.2">
      <c r="A39" s="44"/>
      <c r="B39" s="44"/>
      <c r="C39" s="47" t="s">
        <v>3</v>
      </c>
      <c r="D39" s="44"/>
      <c r="E39" s="48" t="s">
        <v>3</v>
      </c>
      <c r="F39" s="19"/>
      <c r="G39" s="22"/>
      <c r="H39" s="22"/>
      <c r="I39" s="22"/>
      <c r="J39" s="22"/>
      <c r="K39" s="22"/>
      <c r="L39" s="19"/>
      <c r="M39" s="23"/>
      <c r="N39" s="23"/>
      <c r="O39" s="23"/>
      <c r="P39" s="23"/>
      <c r="Q39" s="24"/>
      <c r="R39" s="23"/>
      <c r="S39" s="23"/>
      <c r="T39" s="19"/>
      <c r="U39" s="25"/>
      <c r="V39" s="19"/>
      <c r="W39" s="20"/>
      <c r="X39" s="19"/>
      <c r="Y39" s="19"/>
      <c r="Z39" s="19"/>
      <c r="AA39" s="19"/>
      <c r="AB39" s="19"/>
      <c r="AC39" s="23"/>
      <c r="AD39" s="19"/>
      <c r="AE39" s="19"/>
      <c r="AF39" s="19"/>
      <c r="AG39" s="23"/>
      <c r="AH39" s="19"/>
      <c r="AI39" s="24"/>
      <c r="AJ39" s="24"/>
      <c r="AK39" s="19"/>
      <c r="AL39" s="19"/>
    </row>
    <row r="40" spans="1:38" x14ac:dyDescent="0.2">
      <c r="A40" s="44">
        <f>A38+1</f>
        <v>13</v>
      </c>
      <c r="B40" s="44"/>
      <c r="C40" s="46" t="s">
        <v>56</v>
      </c>
      <c r="D40" s="44"/>
      <c r="E40" s="48">
        <v>2014</v>
      </c>
      <c r="F40" s="19"/>
      <c r="G40" s="22">
        <v>531708000</v>
      </c>
      <c r="H40" s="22"/>
      <c r="I40" s="22">
        <v>7894600</v>
      </c>
      <c r="J40" s="22"/>
      <c r="K40" s="22">
        <f>G40-I40</f>
        <v>523813400</v>
      </c>
      <c r="L40" s="19"/>
      <c r="M40" s="23">
        <v>18957360</v>
      </c>
      <c r="N40" s="23"/>
      <c r="O40" s="23">
        <f>ROUND((M40/G40)*K40,0)</f>
        <v>18675888</v>
      </c>
      <c r="P40" s="23"/>
      <c r="Q40" s="24">
        <v>-982626</v>
      </c>
      <c r="R40" s="23"/>
      <c r="S40" s="23">
        <f>O40+Q40</f>
        <v>17693262</v>
      </c>
      <c r="T40" s="19"/>
      <c r="U40" s="25">
        <f>ROUND(M40/G40,5)</f>
        <v>3.5650000000000001E-2</v>
      </c>
      <c r="V40" s="19"/>
      <c r="W40" s="20">
        <v>521897278</v>
      </c>
      <c r="X40" s="19"/>
      <c r="Y40" s="26">
        <v>2.8400000000000002E-2</v>
      </c>
      <c r="Z40" s="19"/>
      <c r="AA40" s="27">
        <v>7.2500000000000004E-3</v>
      </c>
      <c r="AB40" s="19"/>
      <c r="AC40" s="23">
        <f>ROUND(Y40*W40,0)</f>
        <v>14821883</v>
      </c>
      <c r="AD40" s="19"/>
      <c r="AE40" s="24">
        <f>ROUND(W40*AA36,0)</f>
        <v>3329705</v>
      </c>
      <c r="AF40" s="19"/>
      <c r="AG40" s="23">
        <f>ROUND(AC40+AE40,0)</f>
        <v>18151588</v>
      </c>
      <c r="AH40" s="19"/>
      <c r="AI40" s="24">
        <f>ROUND(AG40-S40,0)</f>
        <v>458326</v>
      </c>
      <c r="AJ40" s="24"/>
      <c r="AK40" s="19"/>
      <c r="AL40" s="19"/>
    </row>
    <row r="41" spans="1:38" x14ac:dyDescent="0.2">
      <c r="A41" s="44"/>
      <c r="B41" s="44"/>
      <c r="C41" s="47" t="s">
        <v>3</v>
      </c>
      <c r="D41" s="44"/>
      <c r="E41" s="48" t="s">
        <v>3</v>
      </c>
      <c r="F41" s="19"/>
      <c r="G41" s="22"/>
      <c r="H41" s="22"/>
      <c r="I41" s="22"/>
      <c r="J41" s="22"/>
      <c r="K41" s="22"/>
      <c r="L41" s="19"/>
      <c r="M41" s="23"/>
      <c r="N41" s="23"/>
      <c r="O41" s="23"/>
      <c r="P41" s="23"/>
      <c r="Q41" s="24"/>
      <c r="R41" s="23"/>
      <c r="S41" s="23"/>
      <c r="T41" s="19"/>
      <c r="U41" s="25"/>
      <c r="V41" s="19"/>
      <c r="W41" s="20"/>
      <c r="X41" s="19"/>
      <c r="Y41" s="26"/>
      <c r="Z41" s="19"/>
      <c r="AA41" s="19"/>
      <c r="AB41" s="19"/>
      <c r="AC41" s="23"/>
      <c r="AD41" s="19"/>
      <c r="AE41" s="19"/>
      <c r="AF41" s="19"/>
      <c r="AG41" s="23"/>
      <c r="AH41" s="19"/>
      <c r="AI41" s="24"/>
      <c r="AJ41" s="24"/>
      <c r="AK41" s="19"/>
      <c r="AL41" s="19"/>
    </row>
    <row r="42" spans="1:38" x14ac:dyDescent="0.2">
      <c r="A42" s="44">
        <f>A40+1</f>
        <v>14</v>
      </c>
      <c r="B42" s="44"/>
      <c r="C42" s="46" t="s">
        <v>47</v>
      </c>
      <c r="D42" s="44"/>
      <c r="E42" s="48">
        <v>2014</v>
      </c>
      <c r="F42" s="19"/>
      <c r="G42" s="22">
        <v>461160000</v>
      </c>
      <c r="H42" s="22"/>
      <c r="I42" s="22">
        <v>6762800</v>
      </c>
      <c r="J42" s="22"/>
      <c r="K42" s="22">
        <f>G42-I42</f>
        <v>454397200</v>
      </c>
      <c r="L42" s="19"/>
      <c r="M42" s="23">
        <v>17026696</v>
      </c>
      <c r="N42" s="23"/>
      <c r="O42" s="23">
        <f>ROUND((M42/G42)*K42,0)</f>
        <v>16777004</v>
      </c>
      <c r="P42" s="23"/>
      <c r="Q42" s="24">
        <v>2494343</v>
      </c>
      <c r="R42" s="23"/>
      <c r="S42" s="23">
        <f>O42+Q42</f>
        <v>19271347</v>
      </c>
      <c r="T42" s="19"/>
      <c r="U42" s="25">
        <f>ROUND(M42/G42,5)</f>
        <v>3.6920000000000001E-2</v>
      </c>
      <c r="V42" s="19"/>
      <c r="W42" s="20">
        <v>432907942</v>
      </c>
      <c r="X42" s="19"/>
      <c r="Y42" s="26">
        <v>2.8400000000000002E-2</v>
      </c>
      <c r="Z42" s="19"/>
      <c r="AA42" s="27">
        <v>8.5199999999999998E-3</v>
      </c>
      <c r="AB42" s="19"/>
      <c r="AC42" s="23">
        <f>ROUND(Y42*W42,0)</f>
        <v>12294586</v>
      </c>
      <c r="AD42" s="19"/>
      <c r="AE42" s="24">
        <f>ROUND(W42*AA38,0)</f>
        <v>3160228</v>
      </c>
      <c r="AF42" s="19"/>
      <c r="AG42" s="23">
        <f>ROUND(AC42+AE42,0)</f>
        <v>15454814</v>
      </c>
      <c r="AH42" s="19"/>
      <c r="AI42" s="24">
        <f>ROUND(AG42-S42,0)</f>
        <v>-3816533</v>
      </c>
      <c r="AJ42" s="24"/>
      <c r="AK42" s="19"/>
      <c r="AL42" s="19"/>
    </row>
    <row r="43" spans="1:38" x14ac:dyDescent="0.2">
      <c r="A43" s="44"/>
      <c r="B43" s="44"/>
      <c r="C43" s="46"/>
      <c r="D43" s="44"/>
      <c r="E43" s="48"/>
      <c r="F43" s="19"/>
      <c r="G43" s="22"/>
      <c r="H43" s="22"/>
      <c r="I43" s="22"/>
      <c r="J43" s="22"/>
      <c r="K43" s="22"/>
      <c r="L43" s="19"/>
      <c r="M43" s="23"/>
      <c r="N43" s="23"/>
      <c r="O43" s="23"/>
      <c r="P43" s="23"/>
      <c r="Q43" s="24"/>
      <c r="R43" s="23"/>
      <c r="S43" s="23"/>
      <c r="T43" s="19"/>
      <c r="U43" s="25"/>
      <c r="V43" s="19"/>
      <c r="W43" s="20"/>
      <c r="X43" s="19"/>
      <c r="Y43" s="26"/>
      <c r="Z43" s="19"/>
      <c r="AA43" s="27"/>
      <c r="AB43" s="19"/>
      <c r="AC43" s="23"/>
      <c r="AD43" s="19"/>
      <c r="AE43" s="24"/>
      <c r="AF43" s="19"/>
      <c r="AG43" s="23"/>
      <c r="AH43" s="19"/>
      <c r="AI43" s="24"/>
      <c r="AJ43" s="24"/>
      <c r="AK43" s="19"/>
      <c r="AL43" s="19"/>
    </row>
    <row r="44" spans="1:38" x14ac:dyDescent="0.2">
      <c r="A44" s="1" t="s">
        <v>3</v>
      </c>
      <c r="B44" s="1"/>
      <c r="C44" s="51" t="s">
        <v>58</v>
      </c>
      <c r="D44" s="1"/>
      <c r="E44" s="1"/>
      <c r="G44" s="22"/>
      <c r="H44" s="22"/>
      <c r="I44" s="22"/>
      <c r="J44" s="22"/>
      <c r="K44" s="22"/>
      <c r="L44" s="19"/>
      <c r="M44" s="23"/>
      <c r="N44" s="23"/>
      <c r="O44" s="23"/>
      <c r="P44" s="23"/>
      <c r="Q44" s="24"/>
      <c r="R44" s="23"/>
      <c r="S44" s="23"/>
      <c r="T44" s="19"/>
      <c r="U44" s="25"/>
      <c r="V44" s="19"/>
      <c r="W44" s="20"/>
      <c r="X44" s="19"/>
      <c r="Y44" s="26"/>
      <c r="Z44" s="19"/>
      <c r="AA44" s="19"/>
      <c r="AB44" s="19"/>
      <c r="AC44" s="23"/>
      <c r="AD44" s="19"/>
      <c r="AE44" s="19"/>
      <c r="AF44" s="19"/>
      <c r="AG44" s="23"/>
      <c r="AH44" s="19"/>
      <c r="AI44" s="24"/>
      <c r="AJ44" s="24"/>
    </row>
    <row r="45" spans="1:38" ht="13.5" thickBot="1" x14ac:dyDescent="0.25">
      <c r="A45" s="1">
        <f>A42+1</f>
        <v>15</v>
      </c>
      <c r="B45" s="1"/>
      <c r="C45" s="52"/>
      <c r="D45" s="1"/>
      <c r="G45" s="28">
        <f>SUM(G20:G44)</f>
        <v>6607353000</v>
      </c>
      <c r="H45" s="18"/>
      <c r="I45" s="28">
        <f>SUM(I20:I44)</f>
        <v>95281900</v>
      </c>
      <c r="J45" s="18"/>
      <c r="K45" s="29">
        <f>SUM(K20:K44)</f>
        <v>6512071100</v>
      </c>
      <c r="L45" s="30"/>
      <c r="M45" s="31">
        <f>SUM(M20:M44)</f>
        <v>217205527.77599999</v>
      </c>
      <c r="N45" s="32"/>
      <c r="O45" s="31">
        <f>SUM(O20:O44)</f>
        <v>214069635</v>
      </c>
      <c r="P45" s="32"/>
      <c r="Q45" s="31">
        <f>SUM(Q20:Q44)</f>
        <v>-14561463</v>
      </c>
      <c r="R45" s="32"/>
      <c r="S45" s="31">
        <f>SUM(S20:S44)</f>
        <v>199508172</v>
      </c>
      <c r="T45" s="30"/>
      <c r="U45" s="33"/>
      <c r="V45" s="30"/>
      <c r="W45" s="29">
        <f>SUM(W20:W44)</f>
        <v>6553903474</v>
      </c>
      <c r="X45" s="30"/>
      <c r="Y45" s="34"/>
      <c r="Z45" s="30"/>
      <c r="AA45" s="31"/>
      <c r="AB45" s="30"/>
      <c r="AC45" s="31">
        <f>SUM(AC20:AC44)</f>
        <v>186130860</v>
      </c>
      <c r="AD45" s="30"/>
      <c r="AE45" s="31">
        <f>SUM(AE20:AE44)</f>
        <v>18676088</v>
      </c>
      <c r="AF45" s="30"/>
      <c r="AG45" s="31">
        <f>SUM(AG20:AG44)</f>
        <v>204806948</v>
      </c>
      <c r="AH45" s="30"/>
      <c r="AI45" s="31">
        <f>SUM(AI20:AI44)</f>
        <v>5298776</v>
      </c>
      <c r="AJ45" s="36"/>
    </row>
    <row r="46" spans="1:38" ht="81.75" customHeight="1" thickTop="1" x14ac:dyDescent="0.2">
      <c r="A46" s="1"/>
      <c r="B46" s="1"/>
      <c r="C46" s="35"/>
      <c r="D46" s="1"/>
      <c r="G46" s="18"/>
      <c r="H46" s="18"/>
      <c r="I46" s="18"/>
      <c r="J46" s="18"/>
      <c r="K46" s="21"/>
      <c r="L46" s="30"/>
      <c r="M46" s="36"/>
      <c r="N46" s="32"/>
      <c r="O46" s="36"/>
      <c r="P46" s="32"/>
      <c r="Q46" s="36"/>
      <c r="R46" s="32"/>
      <c r="S46" s="36"/>
      <c r="T46" s="30"/>
      <c r="U46" s="38"/>
      <c r="V46" s="30"/>
      <c r="W46" s="21"/>
      <c r="X46" s="30"/>
      <c r="Y46" s="30"/>
      <c r="Z46" s="30"/>
      <c r="AA46" s="36"/>
      <c r="AB46" s="30"/>
      <c r="AC46" s="36"/>
      <c r="AD46" s="30"/>
      <c r="AE46" s="36"/>
      <c r="AF46" s="30"/>
      <c r="AG46" s="36"/>
      <c r="AH46" s="30"/>
      <c r="AI46" s="36"/>
      <c r="AJ46" s="36"/>
    </row>
    <row r="47" spans="1:38" ht="69" x14ac:dyDescent="0.2">
      <c r="A47" s="1"/>
      <c r="G47" s="13"/>
      <c r="H47" s="13"/>
      <c r="I47" s="13"/>
      <c r="J47" s="13"/>
      <c r="K47" s="7"/>
      <c r="L47" s="8"/>
      <c r="M47" s="16"/>
      <c r="N47" s="14"/>
      <c r="O47" s="16"/>
      <c r="P47" s="14"/>
      <c r="Q47" s="16"/>
      <c r="R47" s="14"/>
      <c r="S47" s="16"/>
      <c r="T47" s="8"/>
      <c r="U47" s="17"/>
      <c r="V47" s="8"/>
      <c r="W47" s="7"/>
      <c r="X47" s="8"/>
      <c r="Y47" s="8"/>
      <c r="Z47" s="8"/>
      <c r="AA47" s="16"/>
      <c r="AB47" s="8"/>
      <c r="AC47" s="16"/>
      <c r="AD47" s="8"/>
      <c r="AE47" s="16"/>
      <c r="AF47" s="8"/>
      <c r="AG47" s="16"/>
      <c r="AH47" s="8"/>
      <c r="AI47" s="16"/>
      <c r="AJ47" s="16"/>
      <c r="AK47" s="37" t="s">
        <v>60</v>
      </c>
    </row>
    <row r="48" spans="1:38" x14ac:dyDescent="0.2">
      <c r="A48" s="1"/>
      <c r="G48" s="13"/>
      <c r="H48" s="13"/>
      <c r="I48" s="13"/>
      <c r="J48" s="13"/>
      <c r="K48" s="7"/>
      <c r="L48" s="8"/>
      <c r="M48" s="16"/>
      <c r="N48" s="14"/>
      <c r="O48" s="16"/>
      <c r="P48" s="14"/>
      <c r="Q48" s="16"/>
      <c r="R48" s="14"/>
      <c r="S48" s="16"/>
      <c r="T48" s="8"/>
      <c r="U48" s="17"/>
      <c r="V48" s="8"/>
      <c r="W48" s="7"/>
      <c r="X48" s="8"/>
      <c r="Y48" s="8"/>
      <c r="Z48" s="8"/>
      <c r="AA48" s="16"/>
      <c r="AB48" s="8"/>
      <c r="AC48" s="16"/>
      <c r="AD48" s="8"/>
      <c r="AE48" s="16"/>
      <c r="AF48" s="8"/>
      <c r="AG48" s="16"/>
      <c r="AH48" s="8"/>
      <c r="AI48" s="16"/>
      <c r="AJ48" s="16"/>
    </row>
    <row r="49" spans="3:36" ht="16.5" customHeight="1" x14ac:dyDescent="0.2">
      <c r="G49" s="13"/>
      <c r="H49" s="13"/>
      <c r="I49" s="13"/>
      <c r="J49" s="13"/>
      <c r="K49" s="7"/>
      <c r="L49" s="8"/>
      <c r="M49" s="16"/>
      <c r="N49" s="14"/>
      <c r="O49" s="16"/>
      <c r="P49" s="14"/>
      <c r="Q49" s="16"/>
      <c r="R49" s="14"/>
      <c r="S49" s="16"/>
      <c r="T49" s="8"/>
      <c r="U49" s="17"/>
      <c r="V49" s="8"/>
      <c r="W49" s="7"/>
      <c r="X49" s="8"/>
      <c r="Y49" s="8"/>
      <c r="Z49" s="8"/>
      <c r="AA49" s="16"/>
      <c r="AB49" s="8"/>
      <c r="AC49" s="16"/>
      <c r="AD49" s="8"/>
      <c r="AE49" s="16"/>
      <c r="AF49" s="8"/>
      <c r="AG49" s="16"/>
      <c r="AH49" s="8"/>
      <c r="AI49" s="16"/>
      <c r="AJ49" s="16"/>
    </row>
    <row r="50" spans="3:36" x14ac:dyDescent="0.2">
      <c r="M50" s="4"/>
      <c r="N50" s="4"/>
      <c r="O50" s="4"/>
      <c r="P50" s="4"/>
      <c r="Q50" s="4"/>
      <c r="R50" s="4"/>
      <c r="S50" s="4"/>
      <c r="U50" s="10"/>
      <c r="AA50" s="11"/>
      <c r="AE50" s="12"/>
    </row>
    <row r="51" spans="3:36" x14ac:dyDescent="0.2">
      <c r="F51" s="15"/>
      <c r="G51" s="15"/>
      <c r="H51" s="15"/>
      <c r="I51" s="15"/>
    </row>
    <row r="52" spans="3:36" x14ac:dyDescent="0.2">
      <c r="F52" s="15"/>
      <c r="G52" s="15"/>
      <c r="H52" s="15"/>
      <c r="I52" s="15"/>
    </row>
    <row r="54" spans="3:36" x14ac:dyDescent="0.2">
      <c r="C54" t="s">
        <v>32</v>
      </c>
      <c r="E54" t="s">
        <v>34</v>
      </c>
      <c r="G54" t="s">
        <v>33</v>
      </c>
    </row>
    <row r="55" spans="3:36" x14ac:dyDescent="0.2">
      <c r="E55" t="s">
        <v>41</v>
      </c>
      <c r="G55" t="s">
        <v>45</v>
      </c>
    </row>
    <row r="56" spans="3:36" x14ac:dyDescent="0.2">
      <c r="E56" t="s">
        <v>42</v>
      </c>
      <c r="G56" t="s">
        <v>46</v>
      </c>
    </row>
    <row r="57" spans="3:36" x14ac:dyDescent="0.2">
      <c r="E57" t="s">
        <v>43</v>
      </c>
      <c r="G57" t="s">
        <v>35</v>
      </c>
    </row>
    <row r="58" spans="3:36" x14ac:dyDescent="0.2">
      <c r="E58" t="s">
        <v>37</v>
      </c>
      <c r="G58" t="s">
        <v>36</v>
      </c>
    </row>
    <row r="59" spans="3:36" x14ac:dyDescent="0.2">
      <c r="E59" t="s">
        <v>39</v>
      </c>
      <c r="G59" t="s">
        <v>38</v>
      </c>
    </row>
    <row r="60" spans="3:36" x14ac:dyDescent="0.2">
      <c r="E60" t="s">
        <v>44</v>
      </c>
      <c r="G60" t="s">
        <v>40</v>
      </c>
    </row>
  </sheetData>
  <mergeCells count="5">
    <mergeCell ref="C44:C45"/>
    <mergeCell ref="Q4:U4"/>
    <mergeCell ref="Q1:U1"/>
    <mergeCell ref="Q3:U3"/>
    <mergeCell ref="Q2:U2"/>
  </mergeCells>
  <phoneticPr fontId="4" type="noConversion"/>
  <pageMargins left="0.5" right="0" top="1.25" bottom="1" header="0.5" footer="0.5"/>
  <pageSetup scale="56" orientation="landscape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JAR - 3</vt:lpstr>
      <vt:lpstr>'JAR - 3'!Print_Area</vt:lpstr>
    </vt:vector>
  </TitlesOfParts>
  <Company>AEP-IT-CPS-6/18/2-(Audinet-835-3050)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2014-12-05T14:50:37Z</cp:lastPrinted>
  <dcterms:created xsi:type="dcterms:W3CDTF">2004-07-27T12:20:53Z</dcterms:created>
  <dcterms:modified xsi:type="dcterms:W3CDTF">2015-01-31T14:23:01Z</dcterms:modified>
</cp:coreProperties>
</file>